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rzychody i rozchody" sheetId="1" r:id="rId1"/>
    <sheet name="wyliczenia" sheetId="2" r:id="rId2"/>
    <sheet name="TERMOMODERNIZACJE" sheetId="3" r:id="rId3"/>
    <sheet name="wyliczenia (2)" sheetId="4" r:id="rId4"/>
    <sheet name="projekt - dz.00 (2)" sheetId="5" r:id="rId5"/>
  </sheets>
  <definedNames>
    <definedName name="_xlnm.Print_Titles" localSheetId="4">'projekt - dz.00 (2)'!$8:$8</definedName>
    <definedName name="_xlnm.Print_Titles" localSheetId="0">'przychody i rozchody'!$8:$8</definedName>
  </definedNames>
  <calcPr fullCalcOnLoad="1"/>
</workbook>
</file>

<file path=xl/sharedStrings.xml><?xml version="1.0" encoding="utf-8"?>
<sst xmlns="http://schemas.openxmlformats.org/spreadsheetml/2006/main" count="233" uniqueCount="129">
  <si>
    <t>w złotych</t>
  </si>
  <si>
    <t>Treść</t>
  </si>
  <si>
    <t>Przychody</t>
  </si>
  <si>
    <t xml:space="preserve"> Rozchody</t>
  </si>
  <si>
    <t>Ogółem</t>
  </si>
  <si>
    <t>Razem przychody</t>
  </si>
  <si>
    <t>Rozchody</t>
  </si>
  <si>
    <t>2) Spłaty pożyczek (raty)</t>
  </si>
  <si>
    <t xml:space="preserve">    - kolektor sanitarny  N-II  </t>
  </si>
  <si>
    <t>Razem rozchody</t>
  </si>
  <si>
    <t xml:space="preserve">Spłata zaciągniętych pożyczek i kredytów </t>
  </si>
  <si>
    <t>Spłaty otrzymanych krajowych pożyczek i kredytów</t>
  </si>
  <si>
    <t>Przychody z zaciągniętych pożyczek i kredytów na rynku krajowym</t>
  </si>
  <si>
    <t>Wykup innych papierów wartościowych</t>
  </si>
  <si>
    <t>z dnia</t>
  </si>
  <si>
    <t>§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</si>
  <si>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</si>
  <si>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</si>
  <si>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>Rady Miasta Lublin</t>
  </si>
  <si>
    <t>1) nadwyżka środków z lat ubiegłych</t>
  </si>
  <si>
    <t xml:space="preserve">    - kanalizacja sanitarna w os. Rudnik i Bursaki</t>
  </si>
  <si>
    <t xml:space="preserve">    - wysypisko odpadów komunalnych w Rokitnie</t>
  </si>
  <si>
    <t xml:space="preserve">    - infrastruktura techniczna (Willowa)</t>
  </si>
  <si>
    <t xml:space="preserve">    - infrastruktura techniczna dla inwestorów</t>
  </si>
  <si>
    <t xml:space="preserve">    - cofka Zalewu Zemborzyckiego </t>
  </si>
  <si>
    <t xml:space="preserve">    - selektywna zbiórka odpadów</t>
  </si>
  <si>
    <t xml:space="preserve">         </t>
  </si>
  <si>
    <t>Informacje uzupełniające</t>
  </si>
  <si>
    <t xml:space="preserve">    - Zespół Szkół Nr 5</t>
  </si>
  <si>
    <t xml:space="preserve">    - termomodernizacja pięciu obiektów oświatowych (4 063 000 zł)</t>
  </si>
  <si>
    <t xml:space="preserve">    - termomodernizacja pięciu obiektów oświatowych (3 156 000 zł)</t>
  </si>
  <si>
    <t xml:space="preserve">    - ścieżka rowerowa</t>
  </si>
  <si>
    <t xml:space="preserve">    - kanalizacja sanitarna dla inwestorów budownictwa wielorodzinnego</t>
  </si>
  <si>
    <t xml:space="preserve">    - modernizacja kotłowni (ZNK)</t>
  </si>
  <si>
    <t xml:space="preserve">      - dochodów własnych budżetu miasta</t>
  </si>
  <si>
    <t xml:space="preserve">      - wpływów ze sprzedaży udziałów Przedsiębiorstwa Piekarskiego Sp. z o.o. w kwocie 2.000.000 zł</t>
  </si>
  <si>
    <t>Finansowanie rozchodów</t>
  </si>
  <si>
    <t xml:space="preserve">do uchwały nr      </t>
  </si>
  <si>
    <t>Załącznik nr 3</t>
  </si>
  <si>
    <t xml:space="preserve">          Planowane przychody i rozchody na 2006 rok</t>
  </si>
  <si>
    <t>Wykup obligacji pięcioletnich wyemitowanych w 2001 roku</t>
  </si>
  <si>
    <t xml:space="preserve">Przychody ze sprzedaży innych papierów wartościowych </t>
  </si>
  <si>
    <t>Emisja obligacji</t>
  </si>
  <si>
    <t>2) kredyt (WFOŚiGW) - ul. Willowa</t>
  </si>
  <si>
    <t>Projekt budżetu miasta na 2006 rok</t>
  </si>
  <si>
    <t xml:space="preserve">3) pożyczka (NFOŚiW) - termomodernizacja obiektów MUP, </t>
  </si>
  <si>
    <t>1) Wykup obligacji pięcioletnich wyemitowanych w 2001 r</t>
  </si>
  <si>
    <t xml:space="preserve">    - kredyt na pokrycie deficytu (14 000 000 zł)</t>
  </si>
  <si>
    <t xml:space="preserve">    - kolektor sanitarny Hajdów-Zadębie przy udziale miesz (470 000 zł)</t>
  </si>
  <si>
    <t xml:space="preserve">    - przebudowa oczyszczalni ścieków w Rokitnie (650 000 zł)</t>
  </si>
  <si>
    <t xml:space="preserve">    - budowa kanalizacji sanitarnej w ul. Krężnickiej przy udziale miesz (160 000 zł))</t>
  </si>
  <si>
    <t xml:space="preserve">    - termomodernizacja 12 obiektów (7 424 500 zł)</t>
  </si>
  <si>
    <t xml:space="preserve">    - ul. Willowa (340 000 zł)</t>
  </si>
  <si>
    <t xml:space="preserve">    - zakup samochodu ratown-gaśnicz Straż (250 000 zł)</t>
  </si>
  <si>
    <t xml:space="preserve">  1) wykup obligacji w kwocie 35.000.000 zł sfinansowany zostanie z:</t>
  </si>
  <si>
    <t xml:space="preserve">  2) spłata kredytów i pożyczek w kwocie 9.200.000 zł sfinansowana zostanie z:</t>
  </si>
  <si>
    <t>Przychody ze spłat pożyczek udzielonych na finansowanie zadań realizowanych 
z udziałem środków pochodzących z budżetu Unii Europejskiej</t>
  </si>
  <si>
    <t>TERMOMODERNIZACJE</t>
  </si>
  <si>
    <t>Dział</t>
  </si>
  <si>
    <t>Rozdział</t>
  </si>
  <si>
    <t>Wydział Organizacyjny 
Dział Administracyjno - Gospodarczy</t>
  </si>
  <si>
    <t>eko</t>
  </si>
  <si>
    <t>SZKOŁY PODSTAWOWE</t>
  </si>
  <si>
    <t>nf</t>
  </si>
  <si>
    <t>wł</t>
  </si>
  <si>
    <t>środki własne</t>
  </si>
  <si>
    <t>pożyczka NFOŚiGW</t>
  </si>
  <si>
    <t>GIMNAZJA</t>
  </si>
  <si>
    <t>Szkoła Podstawowa Nr 3</t>
  </si>
  <si>
    <t>Szkoła Podstawowa Nr 27</t>
  </si>
  <si>
    <t>Szkoła Podstawowa Nr 29</t>
  </si>
  <si>
    <t>Szkoła Podstawowa Nr 43</t>
  </si>
  <si>
    <t>PRZEDSZKOLA</t>
  </si>
  <si>
    <t>LICEA OGÓLNOKSZTAŁCĄCE</t>
  </si>
  <si>
    <t>VII Liceum Ogólnokształcące</t>
  </si>
  <si>
    <t>DPS Betania</t>
  </si>
  <si>
    <t>Miejski Urząd Pracy</t>
  </si>
  <si>
    <t>DOMY POMOCY SPOŁECZNEJ</t>
  </si>
  <si>
    <t>POWIATOWE URZĘDY PRACY</t>
  </si>
  <si>
    <t>projekt 2006</t>
  </si>
  <si>
    <t>budżet 2005</t>
  </si>
  <si>
    <t>razem</t>
  </si>
  <si>
    <t>z budżetu państwa</t>
  </si>
  <si>
    <t xml:space="preserve">pożyczka NFOŚiGW </t>
  </si>
  <si>
    <t>Przedszkole nr 39</t>
  </si>
  <si>
    <t>bp</t>
  </si>
  <si>
    <t>ADMINISTRACJA PUBLICZNA</t>
  </si>
  <si>
    <t>Wieniawska 14</t>
  </si>
  <si>
    <t>EOG</t>
  </si>
  <si>
    <t>Gimnazjum nr 8</t>
  </si>
  <si>
    <t>Gimnazjum nr 10</t>
  </si>
  <si>
    <t>SZKOŁY ZAWODOWE</t>
  </si>
  <si>
    <t>Zespół Szkół Elektronicznych</t>
  </si>
  <si>
    <t>eog</t>
  </si>
  <si>
    <t>PSBiG, ZSChiPS</t>
  </si>
  <si>
    <t>ekofundusz</t>
  </si>
  <si>
    <t>Pożyczki udzielone na finansowanie zadań realizowanych z udziałem środków pochodzących z budżetu Unii Europejskiej</t>
  </si>
  <si>
    <t>Pożyczka dla Miejskiej Biblioteki Publicznej im. H. Łopacińskiego</t>
  </si>
  <si>
    <t>SP</t>
  </si>
  <si>
    <t>GIM</t>
  </si>
  <si>
    <t>ZAW</t>
  </si>
  <si>
    <t>DPS Betania, Przedszkole Nr 39, SP Nr 3</t>
  </si>
  <si>
    <t xml:space="preserve">4) pożyczka (NFOŚiW) - PSBiG, ZSChiPS </t>
  </si>
  <si>
    <t>5) pożyczka (NFOŚiW) - SP 43</t>
  </si>
  <si>
    <t xml:space="preserve">6) pożyczka (WFOŚiW) - składowisko odpadów w Rokitnie </t>
  </si>
  <si>
    <t>7) kanalizacja sanitarna Hajdów-Zadębie (WF)</t>
  </si>
  <si>
    <t>9) wpływy ze sprzedaży Przedsiębiorstwa  Piekarskiego</t>
  </si>
  <si>
    <t>10) spłata pożyczki MBP</t>
  </si>
  <si>
    <t xml:space="preserve">Wydatki budżetu miasta nieznajdujące pokrycia w dochodach - 60.000.000 zł </t>
  </si>
  <si>
    <t>Pożyczki i kredyty</t>
  </si>
  <si>
    <t xml:space="preserve">  1) pożyczki i kredyty - 60.000.000 zł</t>
  </si>
  <si>
    <t>8)kredyt</t>
  </si>
  <si>
    <t>3) pożyczka dla Miejskiej Biblioteki Publicznej im. H. Łopacińskiego w kwocie 700.000 zł sfinansowana zostanie z:</t>
  </si>
  <si>
    <t>3) pożyczka dla MBP</t>
  </si>
  <si>
    <t>Spłata pożyczek udzielonych Miejskiej Bibliotece Publicznej im. H. Łopacińskiego</t>
  </si>
  <si>
    <t xml:space="preserve">      - spłaty pożyczek udzielonych Miejskiej Bibliotece Publicznej w kwocie 600.000 zł </t>
  </si>
  <si>
    <t xml:space="preserve">      - dochodów własnych budżetu miasta w kwocie 6.600.000 zł</t>
  </si>
  <si>
    <t>2) pożyczka (WFOŚiGW) - ul. Willowa</t>
  </si>
  <si>
    <t>3) pożyczka (WFOŚiGW) - ul. Gnieźnieńska</t>
  </si>
  <si>
    <t xml:space="preserve">6) pożyczka (WFOŚiW) - przebudowa oczyszczalni w Rokitnie </t>
  </si>
  <si>
    <t xml:space="preserve">    - ul. Gnieźnieńska (250 000 zł)</t>
  </si>
  <si>
    <t xml:space="preserve">    - ul. Willowa (300 000 zł)</t>
  </si>
  <si>
    <t xml:space="preserve">    - przebudowa oczyszczalni ścieków w Rokitnie (2 150 000 zł)</t>
  </si>
  <si>
    <t xml:space="preserve">  1) pożyczki i kredyty - 72.597.500 zł</t>
  </si>
  <si>
    <t xml:space="preserve">Wydatki budżetu miasta nieznajdujące pokrycia w dochodach - 72.597.500 zł </t>
  </si>
  <si>
    <t xml:space="preserve">      - spłaty pożyczek udzielonych Miejskiej Bibliotece Publicznej w kwocie 60.000 zł </t>
  </si>
  <si>
    <t xml:space="preserve">      - dochodów własnych budżetu miasta w kwocie 7.140.000 zł</t>
  </si>
  <si>
    <t>z dnia 29 grudnia 2005 r.</t>
  </si>
  <si>
    <t>do uchwały nr 849/XXXVI/2005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</si>
</sst>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horizontal="left" wrapText="1"/>
    </xf>
    <xf numFmtId="3" fontId="8" fillId="0" borderId="14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7" fillId="2" borderId="11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0" fillId="0" borderId="13" xfId="0" applyNumberForma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3" borderId="13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2" borderId="12" xfId="0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0" fontId="1" fillId="6" borderId="13" xfId="0" applyFont="1" applyFill="1" applyBorder="1" applyAlignment="1">
      <alignment/>
    </xf>
    <xf numFmtId="3" fontId="0" fillId="6" borderId="0" xfId="0" applyNumberFormat="1" applyFill="1" applyAlignment="1">
      <alignment/>
    </xf>
    <xf numFmtId="3" fontId="2" fillId="0" borderId="19" xfId="0" applyNumberFormat="1" applyFont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0.375" style="17" customWidth="1"/>
    <col min="2" max="2" width="86.375" style="17" customWidth="1"/>
    <col min="3" max="3" width="24.00390625" style="17" customWidth="1"/>
    <col min="4" max="4" width="23.25390625" style="17" customWidth="1"/>
    <col min="5" max="5" width="11.625" style="17" bestFit="1" customWidth="1"/>
    <col min="6" max="6" width="12.125" style="17" bestFit="1" customWidth="1"/>
    <col min="7" max="8" width="9.125" style="17" customWidth="1"/>
    <col min="9" max="9" width="17.625" style="17" customWidth="1"/>
    <col min="10" max="16384" width="9.125" style="17" customWidth="1"/>
  </cols>
  <sheetData>
    <row r="1" spans="2:4" ht="13.5" customHeight="1">
      <c r="B1" s="18"/>
      <c r="C1" s="56"/>
      <c r="D1" s="56" t="s">
        <v>38</v>
      </c>
    </row>
    <row r="2" spans="2:4" ht="13.5" customHeight="1">
      <c r="B2" s="26" t="s">
        <v>39</v>
      </c>
      <c r="C2" s="56"/>
      <c r="D2" s="56" t="s">
        <v>128</v>
      </c>
    </row>
    <row r="3" spans="2:4" ht="13.5" customHeight="1">
      <c r="B3" s="26" t="s">
        <v>26</v>
      </c>
      <c r="C3" s="56"/>
      <c r="D3" s="56" t="s">
        <v>18</v>
      </c>
    </row>
    <row r="4" spans="2:4" ht="13.5" customHeight="1">
      <c r="B4" s="19"/>
      <c r="C4" s="56"/>
      <c r="D4" s="56" t="s">
        <v>127</v>
      </c>
    </row>
    <row r="5" ht="13.5" customHeight="1">
      <c r="B5" s="19"/>
    </row>
    <row r="6" spans="1:4" ht="13.5" thickBot="1">
      <c r="A6" s="27"/>
      <c r="B6" s="20"/>
      <c r="C6" s="20"/>
      <c r="D6" s="21" t="s">
        <v>0</v>
      </c>
    </row>
    <row r="7" spans="1:4" ht="22.5" customHeight="1" thickBot="1" thickTop="1">
      <c r="A7" s="28" t="s">
        <v>15</v>
      </c>
      <c r="B7" s="22" t="s">
        <v>1</v>
      </c>
      <c r="C7" s="23" t="s">
        <v>2</v>
      </c>
      <c r="D7" s="23" t="s">
        <v>3</v>
      </c>
    </row>
    <row r="8" spans="1:4" ht="14.25" thickBot="1" thickTop="1">
      <c r="A8" s="29">
        <v>1</v>
      </c>
      <c r="B8" s="24">
        <v>2</v>
      </c>
      <c r="C8" s="25">
        <v>3</v>
      </c>
      <c r="D8" s="25">
        <v>4</v>
      </c>
    </row>
    <row r="9" spans="1:6" ht="20.25" customHeight="1" thickTop="1">
      <c r="A9" s="30"/>
      <c r="B9" s="54" t="s">
        <v>4</v>
      </c>
      <c r="C9" s="33">
        <f>C12+C16+C14+C10</f>
        <v>74657500</v>
      </c>
      <c r="D9" s="34">
        <f>D18+D20</f>
        <v>44200000</v>
      </c>
      <c r="E9" s="55"/>
      <c r="F9" s="55">
        <f>C9-D9</f>
        <v>30457500</v>
      </c>
    </row>
    <row r="10" spans="1:8" s="41" customFormat="1" ht="29.25" customHeight="1">
      <c r="A10" s="44">
        <v>902</v>
      </c>
      <c r="B10" s="48" t="s">
        <v>56</v>
      </c>
      <c r="C10" s="49">
        <f>C11</f>
        <v>60000</v>
      </c>
      <c r="D10" s="49"/>
      <c r="E10" s="50"/>
      <c r="F10" s="50"/>
      <c r="G10" s="50"/>
      <c r="H10" s="50"/>
    </row>
    <row r="11" spans="1:8" s="41" customFormat="1" ht="18" customHeight="1">
      <c r="A11" s="51"/>
      <c r="B11" s="52" t="s">
        <v>114</v>
      </c>
      <c r="C11" s="53">
        <f>-540000+600000</f>
        <v>60000</v>
      </c>
      <c r="D11" s="49"/>
      <c r="E11" s="50"/>
      <c r="F11" s="50"/>
      <c r="G11" s="50"/>
      <c r="H11" s="50"/>
    </row>
    <row r="12" spans="1:8" s="41" customFormat="1" ht="18" customHeight="1" hidden="1">
      <c r="A12" s="44">
        <v>931</v>
      </c>
      <c r="B12" s="48" t="s">
        <v>41</v>
      </c>
      <c r="C12" s="49">
        <f>C13</f>
        <v>0</v>
      </c>
      <c r="D12" s="49"/>
      <c r="E12" s="50"/>
      <c r="F12" s="50"/>
      <c r="G12" s="50"/>
      <c r="H12" s="50"/>
    </row>
    <row r="13" spans="1:8" s="41" customFormat="1" ht="18" customHeight="1" hidden="1">
      <c r="A13" s="51"/>
      <c r="B13" s="52" t="s">
        <v>42</v>
      </c>
      <c r="C13" s="53"/>
      <c r="D13" s="49"/>
      <c r="E13" s="50"/>
      <c r="F13" s="50"/>
      <c r="G13" s="50"/>
      <c r="H13" s="50"/>
    </row>
    <row r="14" spans="1:8" s="41" customFormat="1" ht="30" customHeight="1">
      <c r="A14" s="44">
        <v>943</v>
      </c>
      <c r="B14" s="48" t="s">
        <v>16</v>
      </c>
      <c r="C14" s="49">
        <f>C15</f>
        <v>2000000</v>
      </c>
      <c r="D14" s="49"/>
      <c r="E14" s="50"/>
      <c r="F14" s="50"/>
      <c r="G14" s="50"/>
      <c r="H14" s="50"/>
    </row>
    <row r="15" spans="1:8" s="41" customFormat="1" ht="18" customHeight="1">
      <c r="A15" s="51"/>
      <c r="B15" s="52" t="s">
        <v>17</v>
      </c>
      <c r="C15" s="53">
        <v>2000000</v>
      </c>
      <c r="D15" s="49"/>
      <c r="E15" s="50"/>
      <c r="F15" s="50"/>
      <c r="G15" s="50"/>
      <c r="H15" s="50"/>
    </row>
    <row r="16" spans="1:4" s="41" customFormat="1" ht="18" customHeight="1">
      <c r="A16" s="44">
        <v>952</v>
      </c>
      <c r="B16" s="37" t="s">
        <v>12</v>
      </c>
      <c r="C16" s="38">
        <f>C17</f>
        <v>72597500</v>
      </c>
      <c r="D16" s="38"/>
    </row>
    <row r="17" spans="1:4" s="41" customFormat="1" ht="18" customHeight="1">
      <c r="A17" s="42"/>
      <c r="B17" s="43" t="s">
        <v>109</v>
      </c>
      <c r="C17" s="39">
        <f>12597500+60000000</f>
        <v>72597500</v>
      </c>
      <c r="D17" s="38"/>
    </row>
    <row r="18" spans="1:8" s="41" customFormat="1" ht="18" customHeight="1">
      <c r="A18" s="44">
        <v>982</v>
      </c>
      <c r="B18" s="37" t="s">
        <v>13</v>
      </c>
      <c r="C18" s="38"/>
      <c r="D18" s="38">
        <f>D19</f>
        <v>35000000</v>
      </c>
      <c r="E18" s="40"/>
      <c r="F18" s="40"/>
      <c r="G18" s="40"/>
      <c r="H18" s="40"/>
    </row>
    <row r="19" spans="1:4" s="41" customFormat="1" ht="18" customHeight="1">
      <c r="A19" s="42"/>
      <c r="B19" s="45" t="s">
        <v>40</v>
      </c>
      <c r="C19" s="39"/>
      <c r="D19" s="39">
        <v>35000000</v>
      </c>
    </row>
    <row r="20" spans="1:4" s="41" customFormat="1" ht="18" customHeight="1">
      <c r="A20" s="44">
        <v>992</v>
      </c>
      <c r="B20" s="37" t="s">
        <v>11</v>
      </c>
      <c r="C20" s="38"/>
      <c r="D20" s="38">
        <f>SUM(D21:D21)</f>
        <v>9200000</v>
      </c>
    </row>
    <row r="21" spans="1:4" s="41" customFormat="1" ht="18" customHeight="1">
      <c r="A21" s="42"/>
      <c r="B21" s="46" t="s">
        <v>10</v>
      </c>
      <c r="C21" s="47"/>
      <c r="D21" s="47">
        <v>9200000</v>
      </c>
    </row>
    <row r="22" spans="1:4" ht="13.5" customHeight="1">
      <c r="A22" s="31"/>
      <c r="B22" s="31"/>
      <c r="C22" s="31"/>
      <c r="D22" s="31"/>
    </row>
    <row r="23" spans="1:5" ht="13.5" customHeight="1">
      <c r="A23" s="20"/>
      <c r="B23" s="35" t="s">
        <v>27</v>
      </c>
      <c r="C23" s="20"/>
      <c r="D23" s="32"/>
      <c r="E23" s="20"/>
    </row>
    <row r="24" spans="1:4" ht="13.5" customHeight="1">
      <c r="A24"/>
      <c r="B24" s="36" t="s">
        <v>124</v>
      </c>
      <c r="C24"/>
      <c r="D24" s="3"/>
    </row>
    <row r="25" ht="13.5" customHeight="1">
      <c r="B25" s="17" t="s">
        <v>123</v>
      </c>
    </row>
    <row r="26" ht="13.5" customHeight="1">
      <c r="B26" s="17" t="s">
        <v>36</v>
      </c>
    </row>
    <row r="27" ht="13.5" customHeight="1">
      <c r="B27" s="17" t="s">
        <v>54</v>
      </c>
    </row>
    <row r="28" ht="13.5" customHeight="1">
      <c r="B28" s="17" t="s">
        <v>34</v>
      </c>
    </row>
    <row r="29" ht="13.5" customHeight="1">
      <c r="B29" s="17" t="s">
        <v>55</v>
      </c>
    </row>
    <row r="30" ht="13.5" customHeight="1">
      <c r="B30" s="17" t="s">
        <v>125</v>
      </c>
    </row>
    <row r="31" ht="13.5" customHeight="1">
      <c r="B31" s="17" t="s">
        <v>35</v>
      </c>
    </row>
    <row r="32" ht="13.5" customHeight="1">
      <c r="B32" s="17" t="s">
        <v>126</v>
      </c>
    </row>
    <row r="33" ht="13.5" customHeight="1"/>
    <row r="34" ht="13.5" customHeight="1"/>
  </sheetData>
  <printOptions horizontalCentered="1"/>
  <pageMargins left="0.5905511811023623" right="0.5905511811023623" top="0.66" bottom="0.5" header="0.45" footer="0.34"/>
  <pageSetup firstPageNumber="44" useFirstPageNumber="1" horizontalDpi="300" verticalDpi="300" orientation="landscape" paperSize="9" scale="8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E21" sqref="E21"/>
    </sheetView>
  </sheetViews>
  <sheetFormatPr defaultColWidth="9.00390625" defaultRowHeight="12.75"/>
  <cols>
    <col min="4" max="4" width="25.75390625" style="0" customWidth="1"/>
    <col min="5" max="5" width="11.875" style="0" customWidth="1"/>
    <col min="7" max="7" width="13.375" style="0" customWidth="1"/>
    <col min="8" max="8" width="12.00390625" style="0" customWidth="1"/>
  </cols>
  <sheetData>
    <row r="1" ht="15.75">
      <c r="B1" s="2" t="s">
        <v>44</v>
      </c>
    </row>
    <row r="3" ht="12.75">
      <c r="E3" s="5" t="s">
        <v>2</v>
      </c>
    </row>
    <row r="4" ht="12.75">
      <c r="E4" s="6"/>
    </row>
    <row r="5" spans="1:8" ht="18.75" customHeight="1">
      <c r="A5" t="s">
        <v>19</v>
      </c>
      <c r="E5" s="7"/>
      <c r="H5" s="3"/>
    </row>
    <row r="6" spans="1:8" ht="18.75" customHeight="1">
      <c r="A6" t="s">
        <v>43</v>
      </c>
      <c r="E6" s="7">
        <v>250000</v>
      </c>
      <c r="G6" s="3"/>
      <c r="H6" s="3"/>
    </row>
    <row r="7" spans="1:8" ht="18.75" customHeight="1">
      <c r="A7" t="s">
        <v>45</v>
      </c>
      <c r="E7" s="7">
        <v>2970500</v>
      </c>
      <c r="F7" s="3"/>
      <c r="G7" s="3">
        <f>E6+E7+E11+E12+E9+E10</f>
        <v>8258900</v>
      </c>
      <c r="H7" s="3"/>
    </row>
    <row r="8" spans="1:7" ht="18.75" customHeight="1">
      <c r="A8" t="s">
        <v>101</v>
      </c>
      <c r="E8" s="7"/>
      <c r="G8" s="3">
        <f>E7+E9+E10</f>
        <v>5858900</v>
      </c>
    </row>
    <row r="9" spans="1:8" ht="18.75" customHeight="1">
      <c r="A9" t="s">
        <v>102</v>
      </c>
      <c r="E9" s="7">
        <v>1983400</v>
      </c>
      <c r="G9" s="3">
        <f>E6+E11+E12</f>
        <v>2400000</v>
      </c>
      <c r="H9" s="3"/>
    </row>
    <row r="10" spans="1:8" ht="18.75" customHeight="1">
      <c r="A10" t="s">
        <v>103</v>
      </c>
      <c r="E10" s="7">
        <v>905000</v>
      </c>
      <c r="H10" s="3"/>
    </row>
    <row r="11" spans="1:8" ht="18.75" customHeight="1">
      <c r="A11" t="s">
        <v>104</v>
      </c>
      <c r="E11" s="7">
        <v>1500000</v>
      </c>
      <c r="H11" s="3"/>
    </row>
    <row r="12" spans="1:8" ht="18.75" customHeight="1">
      <c r="A12" t="s">
        <v>105</v>
      </c>
      <c r="E12" s="7">
        <v>650000</v>
      </c>
      <c r="H12" s="3"/>
    </row>
    <row r="13" spans="1:8" ht="18.75" customHeight="1">
      <c r="A13" t="s">
        <v>111</v>
      </c>
      <c r="E13" s="7">
        <v>51741100</v>
      </c>
      <c r="H13" s="3"/>
    </row>
    <row r="14" spans="1:5" ht="18.75" customHeight="1">
      <c r="A14" t="s">
        <v>106</v>
      </c>
      <c r="E14" s="7">
        <v>2000000</v>
      </c>
    </row>
    <row r="15" spans="1:5" ht="18.75" customHeight="1">
      <c r="A15" t="s">
        <v>107</v>
      </c>
      <c r="E15" s="7">
        <v>600000</v>
      </c>
    </row>
    <row r="16" spans="2:5" ht="18.75" customHeight="1">
      <c r="B16" s="1" t="s">
        <v>5</v>
      </c>
      <c r="C16" s="1"/>
      <c r="D16" s="1"/>
      <c r="E16" s="8">
        <f>SUM(E6:E15)</f>
        <v>62600000</v>
      </c>
    </row>
    <row r="17" spans="6:7" ht="18.75" customHeight="1">
      <c r="F17" s="11"/>
      <c r="G17" s="9" t="s">
        <v>6</v>
      </c>
    </row>
    <row r="18" spans="1:7" ht="18.75" customHeight="1">
      <c r="A18" t="s">
        <v>46</v>
      </c>
      <c r="F18" s="11"/>
      <c r="G18" s="3">
        <v>35000000</v>
      </c>
    </row>
    <row r="19" spans="1:7" ht="18.75" customHeight="1">
      <c r="A19" t="s">
        <v>7</v>
      </c>
      <c r="E19" s="3">
        <f>SUM(E20:E40)</f>
        <v>9135440</v>
      </c>
      <c r="F19" s="11"/>
      <c r="G19" s="3">
        <v>9200000</v>
      </c>
    </row>
    <row r="20" spans="1:7" ht="18.75" customHeight="1">
      <c r="A20" s="14" t="s">
        <v>8</v>
      </c>
      <c r="B20" s="14"/>
      <c r="C20" s="14"/>
      <c r="D20" s="14"/>
      <c r="E20" s="16">
        <v>540000</v>
      </c>
      <c r="F20" s="12"/>
      <c r="G20" s="3"/>
    </row>
    <row r="21" spans="1:7" ht="18.75" customHeight="1">
      <c r="A21" s="14" t="s">
        <v>20</v>
      </c>
      <c r="B21" s="14"/>
      <c r="C21" s="14"/>
      <c r="D21" s="14"/>
      <c r="E21" s="15">
        <v>406800</v>
      </c>
      <c r="F21" s="12"/>
      <c r="G21" s="3"/>
    </row>
    <row r="22" spans="1:7" ht="18.75" customHeight="1">
      <c r="A22" s="14" t="s">
        <v>21</v>
      </c>
      <c r="B22" s="14"/>
      <c r="C22" s="14"/>
      <c r="D22" s="14"/>
      <c r="E22" s="15">
        <v>688000</v>
      </c>
      <c r="F22" s="12"/>
      <c r="G22" s="3"/>
    </row>
    <row r="23" spans="1:7" ht="18.75" customHeight="1">
      <c r="A23" s="14" t="s">
        <v>23</v>
      </c>
      <c r="B23" s="14"/>
      <c r="C23" s="14"/>
      <c r="D23" s="14"/>
      <c r="E23" s="15">
        <v>133000</v>
      </c>
      <c r="F23" s="12"/>
      <c r="G23" s="3"/>
    </row>
    <row r="24" spans="1:7" ht="18.75" customHeight="1">
      <c r="A24" s="14" t="s">
        <v>22</v>
      </c>
      <c r="B24" s="14"/>
      <c r="C24" s="14"/>
      <c r="D24" s="14"/>
      <c r="E24" s="15">
        <v>391740</v>
      </c>
      <c r="F24" s="12"/>
      <c r="G24" s="3"/>
    </row>
    <row r="25" spans="1:7" ht="18.75" customHeight="1">
      <c r="A25" s="14" t="s">
        <v>28</v>
      </c>
      <c r="B25" s="14"/>
      <c r="C25" s="14"/>
      <c r="D25" s="14"/>
      <c r="E25" s="15">
        <v>2250000</v>
      </c>
      <c r="F25" s="12"/>
      <c r="G25" s="3"/>
    </row>
    <row r="26" spans="1:7" ht="18.75" customHeight="1">
      <c r="A26" s="14" t="s">
        <v>25</v>
      </c>
      <c r="B26" s="14"/>
      <c r="C26" s="14"/>
      <c r="D26" s="14"/>
      <c r="E26" s="15">
        <v>18000</v>
      </c>
      <c r="F26" s="12"/>
      <c r="G26" s="3"/>
    </row>
    <row r="27" spans="1:7" ht="18.75" customHeight="1">
      <c r="A27" s="14" t="s">
        <v>24</v>
      </c>
      <c r="B27" s="14"/>
      <c r="D27" s="10"/>
      <c r="E27" s="13">
        <v>60000</v>
      </c>
      <c r="F27" s="12"/>
      <c r="G27" s="3"/>
    </row>
    <row r="28" spans="1:7" ht="18.75" customHeight="1">
      <c r="A28" s="14" t="s">
        <v>20</v>
      </c>
      <c r="B28" s="14"/>
      <c r="D28" s="10"/>
      <c r="E28" s="13">
        <v>160000</v>
      </c>
      <c r="F28" s="12"/>
      <c r="G28" s="3"/>
    </row>
    <row r="29" spans="1:7" ht="18.75" customHeight="1">
      <c r="A29" s="14" t="s">
        <v>29</v>
      </c>
      <c r="B29" s="14"/>
      <c r="C29" s="14"/>
      <c r="D29" s="14"/>
      <c r="E29" s="15">
        <v>427600</v>
      </c>
      <c r="F29" s="12"/>
      <c r="G29" s="3"/>
    </row>
    <row r="30" spans="1:7" ht="18.75" customHeight="1">
      <c r="A30" s="14" t="s">
        <v>30</v>
      </c>
      <c r="B30" s="14"/>
      <c r="C30" s="14"/>
      <c r="D30" s="14"/>
      <c r="E30" s="15">
        <v>394500</v>
      </c>
      <c r="F30" s="12"/>
      <c r="G30" s="3"/>
    </row>
    <row r="31" spans="1:7" ht="18.75" customHeight="1">
      <c r="A31" s="14" t="s">
        <v>47</v>
      </c>
      <c r="B31" s="14"/>
      <c r="C31" s="14"/>
      <c r="D31" s="14"/>
      <c r="E31" s="15">
        <v>2336000</v>
      </c>
      <c r="F31" s="12"/>
      <c r="G31" s="3"/>
    </row>
    <row r="32" spans="1:7" ht="18.75" customHeight="1">
      <c r="A32" s="14" t="s">
        <v>48</v>
      </c>
      <c r="B32" s="14"/>
      <c r="C32" s="14"/>
      <c r="D32" s="14"/>
      <c r="E32" s="15">
        <v>160000</v>
      </c>
      <c r="F32" s="12"/>
      <c r="G32" s="3"/>
    </row>
    <row r="33" spans="1:7" ht="18.75" customHeight="1">
      <c r="A33" s="14" t="s">
        <v>31</v>
      </c>
      <c r="B33" s="14"/>
      <c r="D33" s="10"/>
      <c r="E33" s="13">
        <v>108000</v>
      </c>
      <c r="F33" s="12"/>
      <c r="G33" s="3"/>
    </row>
    <row r="34" spans="1:7" ht="18.75" customHeight="1">
      <c r="A34" s="14" t="s">
        <v>32</v>
      </c>
      <c r="B34" s="14"/>
      <c r="D34" s="10"/>
      <c r="E34" s="13">
        <v>200000</v>
      </c>
      <c r="F34" s="12"/>
      <c r="G34" s="3"/>
    </row>
    <row r="35" spans="1:7" ht="18.75" customHeight="1">
      <c r="A35" s="14" t="s">
        <v>33</v>
      </c>
      <c r="B35" s="14"/>
      <c r="D35" s="10"/>
      <c r="E35" s="13">
        <v>19800</v>
      </c>
      <c r="F35" s="12"/>
      <c r="G35" s="3"/>
    </row>
    <row r="36" spans="1:7" ht="18.75" customHeight="1">
      <c r="A36" s="14" t="s">
        <v>49</v>
      </c>
      <c r="B36" s="14"/>
      <c r="D36" s="10"/>
      <c r="E36" s="13">
        <v>118000</v>
      </c>
      <c r="F36" s="12"/>
      <c r="G36" s="3"/>
    </row>
    <row r="37" spans="1:7" ht="18.75" customHeight="1">
      <c r="A37" s="14" t="s">
        <v>50</v>
      </c>
      <c r="B37" s="14"/>
      <c r="D37" s="10"/>
      <c r="E37" s="13">
        <v>128000</v>
      </c>
      <c r="F37" s="12"/>
      <c r="G37" s="3"/>
    </row>
    <row r="38" spans="1:7" ht="18.75" customHeight="1">
      <c r="A38" s="14" t="s">
        <v>51</v>
      </c>
      <c r="B38" s="14"/>
      <c r="D38" s="10"/>
      <c r="E38" s="13">
        <v>394000</v>
      </c>
      <c r="F38" s="12"/>
      <c r="G38" s="3"/>
    </row>
    <row r="39" spans="1:7" ht="18.75" customHeight="1">
      <c r="A39" s="14" t="s">
        <v>52</v>
      </c>
      <c r="B39" s="14"/>
      <c r="D39" s="10"/>
      <c r="E39" s="13">
        <v>102000</v>
      </c>
      <c r="F39" s="12"/>
      <c r="G39" s="3"/>
    </row>
    <row r="40" spans="1:7" ht="18.75" customHeight="1">
      <c r="A40" s="14" t="s">
        <v>53</v>
      </c>
      <c r="B40" s="14"/>
      <c r="D40" s="10"/>
      <c r="E40" s="13">
        <v>100000</v>
      </c>
      <c r="F40" s="12"/>
      <c r="G40" s="3"/>
    </row>
    <row r="41" spans="1:7" ht="18.75" customHeight="1">
      <c r="A41" s="17" t="s">
        <v>113</v>
      </c>
      <c r="B41" s="14"/>
      <c r="D41" s="10"/>
      <c r="E41" s="13"/>
      <c r="F41" s="92"/>
      <c r="G41" s="3">
        <v>700000</v>
      </c>
    </row>
    <row r="42" spans="2:7" ht="18.75" customHeight="1">
      <c r="B42" s="1" t="s">
        <v>9</v>
      </c>
      <c r="G42" s="4">
        <f>G18+G19+G41</f>
        <v>44900000</v>
      </c>
    </row>
    <row r="43" spans="2:7" ht="26.25" customHeight="1">
      <c r="B43" s="1"/>
      <c r="G43" s="4"/>
    </row>
    <row r="44" spans="2:7" ht="26.25" customHeight="1">
      <c r="B44" s="1"/>
      <c r="G44" s="4"/>
    </row>
    <row r="45" spans="2:7" ht="26.25" customHeight="1">
      <c r="B45" s="1"/>
      <c r="G45" s="4"/>
    </row>
    <row r="46" spans="2:7" ht="26.25" customHeight="1">
      <c r="B46" s="1"/>
      <c r="G46" s="4"/>
    </row>
    <row r="47" ht="12.75">
      <c r="G47" s="3"/>
    </row>
    <row r="48" ht="12.75">
      <c r="G48" s="3"/>
    </row>
  </sheetData>
  <printOptions/>
  <pageMargins left="0.5905511811023623" right="0.5905511811023623" top="0.472440944881889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M11" sqref="M11"/>
    </sheetView>
  </sheetViews>
  <sheetFormatPr defaultColWidth="9.00390625" defaultRowHeight="12.75"/>
  <cols>
    <col min="1" max="1" width="5.125" style="0" customWidth="1"/>
    <col min="2" max="2" width="8.00390625" style="0" customWidth="1"/>
    <col min="3" max="3" width="34.25390625" style="0" customWidth="1"/>
    <col min="4" max="7" width="12.125" style="0" customWidth="1"/>
    <col min="8" max="9" width="4.00390625" style="0" customWidth="1"/>
    <col min="10" max="10" width="11.00390625" style="0" customWidth="1"/>
    <col min="11" max="11" width="10.125" style="0" bestFit="1" customWidth="1"/>
    <col min="13" max="13" width="10.125" style="0" bestFit="1" customWidth="1"/>
  </cols>
  <sheetData>
    <row r="1" ht="12.75">
      <c r="C1" s="57" t="s">
        <v>57</v>
      </c>
    </row>
    <row r="2" spans="1:7" ht="8.25" customHeight="1">
      <c r="A2" s="58"/>
      <c r="B2" s="58"/>
      <c r="C2" s="58"/>
      <c r="D2" s="58"/>
      <c r="E2" s="58"/>
      <c r="F2" s="58"/>
      <c r="G2" s="58"/>
    </row>
    <row r="3" spans="1:12" ht="13.5" customHeight="1">
      <c r="A3" s="59" t="s">
        <v>58</v>
      </c>
      <c r="B3" s="59" t="s">
        <v>59</v>
      </c>
      <c r="C3" s="60"/>
      <c r="D3" s="61" t="s">
        <v>81</v>
      </c>
      <c r="E3" s="61" t="s">
        <v>80</v>
      </c>
      <c r="F3" s="61" t="s">
        <v>79</v>
      </c>
      <c r="G3" s="61">
        <v>2007</v>
      </c>
      <c r="I3" t="s">
        <v>64</v>
      </c>
      <c r="J3" s="3">
        <f aca="true" t="shared" si="0" ref="J3:L4">D33+D37+D41+D46</f>
        <v>3546865</v>
      </c>
      <c r="K3" s="3">
        <f t="shared" si="0"/>
        <v>1620179</v>
      </c>
      <c r="L3" s="3">
        <f t="shared" si="0"/>
        <v>1283880</v>
      </c>
    </row>
    <row r="4" spans="1:15" ht="24.75" customHeight="1">
      <c r="A4" s="60"/>
      <c r="B4" s="60"/>
      <c r="C4" s="62" t="s">
        <v>60</v>
      </c>
      <c r="D4" s="63"/>
      <c r="E4" s="63"/>
      <c r="F4" s="63"/>
      <c r="G4" s="63"/>
      <c r="H4" s="3"/>
      <c r="I4" s="3" t="s">
        <v>63</v>
      </c>
      <c r="J4" s="3">
        <f t="shared" si="0"/>
        <v>3588000</v>
      </c>
      <c r="K4" s="3">
        <f t="shared" si="0"/>
        <v>617500</v>
      </c>
      <c r="L4" s="3">
        <f t="shared" si="0"/>
        <v>2970500</v>
      </c>
      <c r="M4" s="3"/>
      <c r="N4" s="3"/>
      <c r="O4" s="3"/>
    </row>
    <row r="5" spans="1:15" ht="12.75">
      <c r="A5" s="60">
        <v>750</v>
      </c>
      <c r="B5" s="60">
        <v>75023</v>
      </c>
      <c r="C5" s="60" t="s">
        <v>86</v>
      </c>
      <c r="D5" s="63"/>
      <c r="E5" s="63"/>
      <c r="F5" s="63"/>
      <c r="G5" s="63"/>
      <c r="H5" s="3"/>
      <c r="I5" s="3" t="s">
        <v>85</v>
      </c>
      <c r="J5" s="3">
        <f>D43</f>
        <v>200000</v>
      </c>
      <c r="L5" s="3"/>
      <c r="M5" s="3"/>
      <c r="N5" s="3"/>
      <c r="O5" s="3"/>
    </row>
    <row r="6" spans="1:15" ht="12.75">
      <c r="A6" s="60"/>
      <c r="B6" s="60"/>
      <c r="C6" s="78" t="s">
        <v>87</v>
      </c>
      <c r="D6" s="76">
        <f>SUM(D7:D8)</f>
        <v>6976100</v>
      </c>
      <c r="E6" s="76">
        <f>SUM(E7:E8)</f>
        <v>0</v>
      </c>
      <c r="F6" s="76">
        <f>SUM(F7:F8)</f>
        <v>307700</v>
      </c>
      <c r="G6" s="76">
        <f>G7+G8</f>
        <v>6668400</v>
      </c>
      <c r="H6" s="3"/>
      <c r="I6" s="3"/>
      <c r="J6" s="79">
        <f>J3+J4+J5</f>
        <v>7334865</v>
      </c>
      <c r="K6" s="3"/>
      <c r="L6" s="3"/>
      <c r="M6" s="3"/>
      <c r="N6" s="3"/>
      <c r="O6" s="3"/>
    </row>
    <row r="7" spans="1:15" s="67" customFormat="1" ht="12.75">
      <c r="A7" s="64"/>
      <c r="B7" s="64"/>
      <c r="C7" s="64" t="s">
        <v>65</v>
      </c>
      <c r="D7" s="65">
        <f>E7+F7+G7</f>
        <v>1046415</v>
      </c>
      <c r="E7" s="65"/>
      <c r="F7" s="65">
        <f>307700*15%</f>
        <v>46155</v>
      </c>
      <c r="G7" s="65">
        <f>6668400*15%</f>
        <v>1000260</v>
      </c>
      <c r="H7" s="66"/>
      <c r="I7" s="66"/>
      <c r="J7" s="66"/>
      <c r="L7" s="66"/>
      <c r="M7" s="66"/>
      <c r="N7" s="66">
        <v>400000</v>
      </c>
      <c r="O7" s="66"/>
    </row>
    <row r="8" spans="1:15" s="67" customFormat="1" ht="12.75">
      <c r="A8" s="74"/>
      <c r="B8" s="74"/>
      <c r="C8" s="74" t="s">
        <v>88</v>
      </c>
      <c r="D8" s="75">
        <f>E8+F8+G8</f>
        <v>5929685</v>
      </c>
      <c r="E8" s="75"/>
      <c r="F8" s="75">
        <f>307700*85%</f>
        <v>261545</v>
      </c>
      <c r="G8" s="75">
        <f>6668400*85%</f>
        <v>5668140</v>
      </c>
      <c r="H8" s="66"/>
      <c r="I8" s="66" t="s">
        <v>64</v>
      </c>
      <c r="J8" s="66">
        <f>D7+D11+D16+D20+D23+D28</f>
        <v>4177275</v>
      </c>
      <c r="L8" s="66"/>
      <c r="M8" s="66"/>
      <c r="N8" s="66"/>
      <c r="O8" s="66"/>
    </row>
    <row r="9" spans="1:15" ht="12.75">
      <c r="A9" s="60">
        <v>801</v>
      </c>
      <c r="B9" s="60">
        <v>80101</v>
      </c>
      <c r="C9" s="60" t="s">
        <v>62</v>
      </c>
      <c r="D9" s="63"/>
      <c r="E9" s="63"/>
      <c r="F9" s="63"/>
      <c r="G9" s="63"/>
      <c r="H9" s="3"/>
      <c r="I9" s="3" t="s">
        <v>93</v>
      </c>
      <c r="J9" s="66">
        <f>D8+D12+D17+D21+D24+D29</f>
        <v>23671225</v>
      </c>
      <c r="L9" s="3"/>
      <c r="M9" s="3"/>
      <c r="N9" s="3"/>
      <c r="O9" s="3"/>
    </row>
    <row r="10" spans="1:15" ht="12.75">
      <c r="A10" s="60"/>
      <c r="B10" s="60"/>
      <c r="C10" s="78" t="s">
        <v>69</v>
      </c>
      <c r="D10" s="76">
        <f>SUM(D11:D12)</f>
        <v>2373200</v>
      </c>
      <c r="E10" s="76">
        <f>SUM(E11:E12)</f>
        <v>0</v>
      </c>
      <c r="F10" s="76">
        <f>SUM(F11:F12)</f>
        <v>282900</v>
      </c>
      <c r="G10" s="76">
        <f>G11+G12</f>
        <v>2090300</v>
      </c>
      <c r="H10" s="3"/>
      <c r="I10" s="3"/>
      <c r="J10" s="86">
        <f>J8+J9</f>
        <v>27848500</v>
      </c>
      <c r="K10" s="3"/>
      <c r="L10" s="3"/>
      <c r="M10" s="3">
        <f>F6+F10+F15+F19+F22+F27</f>
        <v>3753400</v>
      </c>
      <c r="N10" s="3"/>
      <c r="O10" s="3"/>
    </row>
    <row r="11" spans="1:15" s="67" customFormat="1" ht="12.75">
      <c r="A11" s="64"/>
      <c r="B11" s="64"/>
      <c r="C11" s="64" t="s">
        <v>65</v>
      </c>
      <c r="D11" s="65">
        <f>E11+F11+G11</f>
        <v>355980</v>
      </c>
      <c r="E11" s="65"/>
      <c r="F11" s="65">
        <f>282900*15%</f>
        <v>42435</v>
      </c>
      <c r="G11" s="65">
        <f>2090300*15%</f>
        <v>313545</v>
      </c>
      <c r="H11" s="66"/>
      <c r="I11" s="66"/>
      <c r="J11" s="66"/>
      <c r="L11" s="66"/>
      <c r="M11" s="66"/>
      <c r="N11" s="66"/>
      <c r="O11" s="66"/>
    </row>
    <row r="12" spans="1:15" s="67" customFormat="1" ht="12.75">
      <c r="A12" s="74"/>
      <c r="B12" s="74"/>
      <c r="C12" s="74" t="s">
        <v>88</v>
      </c>
      <c r="D12" s="75">
        <f>E12+F12+G12</f>
        <v>2017220</v>
      </c>
      <c r="E12" s="75"/>
      <c r="F12" s="75">
        <f>282900*85%</f>
        <v>240465</v>
      </c>
      <c r="G12" s="89">
        <f>2090300*85%</f>
        <v>1776755</v>
      </c>
      <c r="H12" s="66"/>
      <c r="I12" s="66" t="s">
        <v>64</v>
      </c>
      <c r="J12" s="66">
        <f>D56+D61</f>
        <v>3773500</v>
      </c>
      <c r="L12" s="66"/>
      <c r="M12" s="66"/>
      <c r="N12" s="66"/>
      <c r="O12" s="66"/>
    </row>
    <row r="13" spans="1:15" s="67" customFormat="1" ht="12.75">
      <c r="A13" s="81"/>
      <c r="B13" s="81"/>
      <c r="C13" s="81"/>
      <c r="D13" s="82"/>
      <c r="E13" s="82"/>
      <c r="F13" s="82"/>
      <c r="G13" s="90"/>
      <c r="H13" s="66"/>
      <c r="I13" s="66" t="s">
        <v>61</v>
      </c>
      <c r="J13" s="66">
        <f>D57+D62</f>
        <v>2950000</v>
      </c>
      <c r="L13" s="66"/>
      <c r="M13" s="66"/>
      <c r="N13" s="66"/>
      <c r="O13" s="66"/>
    </row>
    <row r="14" spans="1:15" ht="12.75">
      <c r="A14" s="60">
        <v>801</v>
      </c>
      <c r="B14" s="60">
        <v>80101</v>
      </c>
      <c r="C14" s="72" t="s">
        <v>62</v>
      </c>
      <c r="D14" s="91"/>
      <c r="E14" s="63"/>
      <c r="F14" s="63"/>
      <c r="G14" s="63"/>
      <c r="H14" s="3"/>
      <c r="I14" s="3" t="s">
        <v>63</v>
      </c>
      <c r="J14" s="66">
        <f>D58+D63</f>
        <v>5888400</v>
      </c>
      <c r="L14" s="3"/>
      <c r="M14" s="3"/>
      <c r="N14" s="3"/>
      <c r="O14" s="3"/>
    </row>
    <row r="15" spans="1:15" ht="12.75">
      <c r="A15" s="60"/>
      <c r="B15" s="60"/>
      <c r="C15" s="78" t="s">
        <v>70</v>
      </c>
      <c r="D15" s="76">
        <f>SUM(D16:D17)</f>
        <v>2748300</v>
      </c>
      <c r="E15" s="76">
        <f>SUM(E16:E17)</f>
        <v>0</v>
      </c>
      <c r="F15" s="76">
        <f>SUM(F16:F17)</f>
        <v>448400</v>
      </c>
      <c r="G15" s="76">
        <f>G16+G17</f>
        <v>2299900</v>
      </c>
      <c r="H15" s="3"/>
      <c r="I15" s="3"/>
      <c r="J15" s="88">
        <f>J12+J13+J14</f>
        <v>12611900</v>
      </c>
      <c r="K15" s="3"/>
      <c r="L15" s="3"/>
      <c r="M15" s="3"/>
      <c r="N15" s="3"/>
      <c r="O15" s="3"/>
    </row>
    <row r="16" spans="1:15" s="67" customFormat="1" ht="12.75">
      <c r="A16" s="64"/>
      <c r="B16" s="64"/>
      <c r="C16" s="64" t="s">
        <v>65</v>
      </c>
      <c r="D16" s="65">
        <f>E16+F16+G16</f>
        <v>412245</v>
      </c>
      <c r="E16" s="65"/>
      <c r="F16" s="65">
        <f>448400*15%</f>
        <v>67260</v>
      </c>
      <c r="G16" s="65">
        <f>2299900*15%</f>
        <v>344985</v>
      </c>
      <c r="H16" s="66"/>
      <c r="I16" s="66"/>
      <c r="J16" s="66"/>
      <c r="L16" s="66"/>
      <c r="M16" s="66"/>
      <c r="N16" s="66"/>
      <c r="O16" s="66"/>
    </row>
    <row r="17" spans="1:15" s="67" customFormat="1" ht="12.75">
      <c r="A17" s="74"/>
      <c r="B17" s="74"/>
      <c r="C17" s="74" t="s">
        <v>88</v>
      </c>
      <c r="D17" s="75">
        <f>E17+F17+G17</f>
        <v>2336055</v>
      </c>
      <c r="E17" s="75"/>
      <c r="F17" s="75">
        <f>448400*85%</f>
        <v>381140</v>
      </c>
      <c r="G17" s="75">
        <f>2299900*85%</f>
        <v>1954915</v>
      </c>
      <c r="H17" s="66"/>
      <c r="I17" s="66"/>
      <c r="J17" s="66"/>
      <c r="K17" s="3"/>
      <c r="L17" s="66"/>
      <c r="M17" s="66"/>
      <c r="N17" s="66"/>
      <c r="O17" s="66"/>
    </row>
    <row r="18" spans="1:15" ht="12.75">
      <c r="A18" s="60">
        <v>801</v>
      </c>
      <c r="B18" s="60">
        <v>80110</v>
      </c>
      <c r="C18" s="72" t="s">
        <v>67</v>
      </c>
      <c r="D18" s="63"/>
      <c r="E18" s="63"/>
      <c r="F18" s="63"/>
      <c r="G18" s="63"/>
      <c r="H18" s="3"/>
      <c r="I18" s="3"/>
      <c r="J18" s="3" t="s">
        <v>98</v>
      </c>
      <c r="K18" s="3">
        <f>F10+F15+F32+F55</f>
        <v>4374130</v>
      </c>
      <c r="L18" s="3"/>
      <c r="M18" s="3">
        <f>F6+F10+F15+F19+F22+F27++F32+F36+F40+F45+F50+F55+F60</f>
        <v>16376618</v>
      </c>
      <c r="N18" s="3"/>
      <c r="O18" s="3"/>
    </row>
    <row r="19" spans="1:15" ht="12.75">
      <c r="A19" s="60"/>
      <c r="B19" s="60"/>
      <c r="C19" s="78" t="s">
        <v>89</v>
      </c>
      <c r="D19" s="76">
        <f>SUM(D20:D21)</f>
        <v>4073500</v>
      </c>
      <c r="E19" s="76">
        <f>SUM(E20:E21)</f>
        <v>0</v>
      </c>
      <c r="F19" s="76">
        <f>SUM(F20:F21)</f>
        <v>605800</v>
      </c>
      <c r="G19" s="76">
        <f>G20+G21</f>
        <v>3467700</v>
      </c>
      <c r="H19" s="3"/>
      <c r="I19" s="3"/>
      <c r="J19" s="80" t="s">
        <v>64</v>
      </c>
      <c r="K19" s="3">
        <f>F10+F15+F33+F56</f>
        <v>1869130</v>
      </c>
      <c r="L19" s="3"/>
      <c r="M19" s="3"/>
      <c r="N19" s="3"/>
      <c r="O19" s="3"/>
    </row>
    <row r="20" spans="1:15" s="67" customFormat="1" ht="12.75">
      <c r="A20" s="64"/>
      <c r="B20" s="64"/>
      <c r="C20" s="64" t="s">
        <v>65</v>
      </c>
      <c r="D20" s="65">
        <f>E20+F20+G20</f>
        <v>611025</v>
      </c>
      <c r="E20" s="65"/>
      <c r="F20" s="65">
        <f>605800*15%</f>
        <v>90870</v>
      </c>
      <c r="G20" s="65">
        <f>3467700*15%</f>
        <v>520155</v>
      </c>
      <c r="H20" s="66"/>
      <c r="I20" s="66"/>
      <c r="J20" s="66" t="s">
        <v>61</v>
      </c>
      <c r="K20" s="66">
        <f>F57</f>
        <v>600000</v>
      </c>
      <c r="L20" s="66"/>
      <c r="M20" s="66"/>
      <c r="N20" s="66"/>
      <c r="O20" s="66"/>
    </row>
    <row r="21" spans="1:15" s="67" customFormat="1" ht="12.75">
      <c r="A21" s="74"/>
      <c r="B21" s="74"/>
      <c r="C21" s="74" t="s">
        <v>88</v>
      </c>
      <c r="D21" s="75">
        <f>E21+F21+G21</f>
        <v>3462475</v>
      </c>
      <c r="E21" s="75"/>
      <c r="F21" s="75">
        <f>605800*85%</f>
        <v>514930</v>
      </c>
      <c r="G21" s="75">
        <f>3467700*85%</f>
        <v>2947545</v>
      </c>
      <c r="H21" s="66"/>
      <c r="I21" s="66"/>
      <c r="J21" s="66" t="s">
        <v>63</v>
      </c>
      <c r="K21" s="66">
        <f>F34+F58</f>
        <v>1905000</v>
      </c>
      <c r="L21" s="66"/>
      <c r="M21" s="66"/>
      <c r="N21" s="66"/>
      <c r="O21" s="66"/>
    </row>
    <row r="22" spans="1:15" ht="12.75">
      <c r="A22" s="60"/>
      <c r="B22" s="60"/>
      <c r="C22" s="78" t="s">
        <v>90</v>
      </c>
      <c r="D22" s="76">
        <f>SUM(D23:D24)</f>
        <v>2347400</v>
      </c>
      <c r="E22" s="76">
        <f>SUM(E23:E24)</f>
        <v>0</v>
      </c>
      <c r="F22" s="76">
        <f>SUM(F23:F24)</f>
        <v>397500</v>
      </c>
      <c r="G22" s="76">
        <f>G23+G24</f>
        <v>1949900</v>
      </c>
      <c r="H22" s="3"/>
      <c r="I22" s="3"/>
      <c r="J22" s="80"/>
      <c r="K22" s="3"/>
      <c r="L22" s="3"/>
      <c r="M22" s="3"/>
      <c r="N22" s="3"/>
      <c r="O22" s="3"/>
    </row>
    <row r="23" spans="1:15" s="67" customFormat="1" ht="12.75">
      <c r="A23" s="64"/>
      <c r="B23" s="64"/>
      <c r="C23" s="64" t="s">
        <v>65</v>
      </c>
      <c r="D23" s="65">
        <f>E23+F23+G23</f>
        <v>352110</v>
      </c>
      <c r="E23" s="65"/>
      <c r="F23" s="65">
        <f>397500*15%</f>
        <v>59625</v>
      </c>
      <c r="G23" s="65">
        <f>1949900*15%</f>
        <v>292485</v>
      </c>
      <c r="H23" s="66"/>
      <c r="I23" s="66"/>
      <c r="J23" s="66" t="s">
        <v>99</v>
      </c>
      <c r="K23" s="66">
        <f>F19+F22</f>
        <v>1003300</v>
      </c>
      <c r="L23" s="66"/>
      <c r="M23" s="66"/>
      <c r="N23" s="66"/>
      <c r="O23" s="66"/>
    </row>
    <row r="24" spans="1:15" s="67" customFormat="1" ht="12.75">
      <c r="A24" s="74"/>
      <c r="B24" s="74"/>
      <c r="C24" s="74" t="s">
        <v>88</v>
      </c>
      <c r="D24" s="75">
        <f>E24+F24+G24</f>
        <v>1995290</v>
      </c>
      <c r="E24" s="75"/>
      <c r="F24" s="75">
        <f>397500*85%</f>
        <v>337875</v>
      </c>
      <c r="G24" s="75">
        <f>1949900*85%</f>
        <v>1657415</v>
      </c>
      <c r="H24" s="66"/>
      <c r="I24" s="66"/>
      <c r="J24" s="66"/>
      <c r="L24" s="66"/>
      <c r="M24" s="66"/>
      <c r="N24" s="66"/>
      <c r="O24" s="66"/>
    </row>
    <row r="25" spans="1:15" s="67" customFormat="1" ht="12.75">
      <c r="A25" s="81"/>
      <c r="B25" s="81"/>
      <c r="C25" s="81"/>
      <c r="D25" s="82"/>
      <c r="E25" s="82"/>
      <c r="F25" s="82"/>
      <c r="G25" s="82"/>
      <c r="H25" s="66"/>
      <c r="I25" s="66"/>
      <c r="J25" s="66" t="s">
        <v>100</v>
      </c>
      <c r="K25" s="66">
        <f>F27+F60</f>
        <v>5354300</v>
      </c>
      <c r="L25" s="66"/>
      <c r="M25" s="66"/>
      <c r="N25" s="66"/>
      <c r="O25" s="66"/>
    </row>
    <row r="26" spans="1:15" ht="12.75">
      <c r="A26" s="60">
        <v>801</v>
      </c>
      <c r="B26" s="60">
        <v>80130</v>
      </c>
      <c r="C26" s="72" t="s">
        <v>91</v>
      </c>
      <c r="D26" s="63"/>
      <c r="E26" s="63"/>
      <c r="F26" s="63"/>
      <c r="G26" s="63"/>
      <c r="H26" s="3"/>
      <c r="I26" s="3"/>
      <c r="J26" s="3" t="s">
        <v>64</v>
      </c>
      <c r="K26" s="3">
        <f>F27+F61</f>
        <v>2570900</v>
      </c>
      <c r="L26" s="3"/>
      <c r="M26" s="3"/>
      <c r="N26" s="3"/>
      <c r="O26" s="3"/>
    </row>
    <row r="27" spans="1:15" ht="12.75">
      <c r="A27" s="60"/>
      <c r="B27" s="60"/>
      <c r="C27" s="78" t="s">
        <v>92</v>
      </c>
      <c r="D27" s="76">
        <f>SUM(D28:D29)</f>
        <v>9330000</v>
      </c>
      <c r="E27" s="76">
        <f>SUM(E28:E29)</f>
        <v>0</v>
      </c>
      <c r="F27" s="76">
        <f>SUM(F28:F29)</f>
        <v>1711100</v>
      </c>
      <c r="G27" s="76">
        <f>G28+G29</f>
        <v>7618900</v>
      </c>
      <c r="H27" s="3"/>
      <c r="I27" s="3"/>
      <c r="J27" s="80" t="s">
        <v>61</v>
      </c>
      <c r="K27" s="3">
        <f>F62</f>
        <v>800000</v>
      </c>
      <c r="L27" s="3"/>
      <c r="M27" s="3"/>
      <c r="N27" s="3"/>
      <c r="O27" s="3"/>
    </row>
    <row r="28" spans="1:15" s="67" customFormat="1" ht="12.75">
      <c r="A28" s="64"/>
      <c r="B28" s="64"/>
      <c r="C28" s="64" t="s">
        <v>65</v>
      </c>
      <c r="D28" s="65">
        <f>E28+F28+G28</f>
        <v>1399500</v>
      </c>
      <c r="E28" s="65"/>
      <c r="F28" s="65">
        <f>1711100*15%</f>
        <v>256665</v>
      </c>
      <c r="G28" s="65">
        <f>7618900*15%</f>
        <v>1142835</v>
      </c>
      <c r="H28" s="66"/>
      <c r="I28" s="66"/>
      <c r="J28" s="66" t="s">
        <v>63</v>
      </c>
      <c r="K28" s="66">
        <f>F63</f>
        <v>1983400</v>
      </c>
      <c r="L28" s="66"/>
      <c r="M28" s="66"/>
      <c r="N28" s="66"/>
      <c r="O28" s="66"/>
    </row>
    <row r="29" spans="1:15" s="67" customFormat="1" ht="12.75">
      <c r="A29" s="74"/>
      <c r="B29" s="74"/>
      <c r="C29" s="74" t="s">
        <v>88</v>
      </c>
      <c r="D29" s="75">
        <f>E29+F29+G29</f>
        <v>7930500</v>
      </c>
      <c r="E29" s="75"/>
      <c r="F29" s="75">
        <f>1711100*85%</f>
        <v>1454435</v>
      </c>
      <c r="G29" s="75">
        <f>7618900*85%</f>
        <v>6476065</v>
      </c>
      <c r="H29" s="66"/>
      <c r="I29" s="66"/>
      <c r="J29" s="66"/>
      <c r="L29" s="66"/>
      <c r="M29" s="66"/>
      <c r="N29" s="66"/>
      <c r="O29" s="66"/>
    </row>
    <row r="30" spans="1:15" s="67" customFormat="1" ht="12.75">
      <c r="A30" s="81"/>
      <c r="B30" s="81"/>
      <c r="C30" s="81"/>
      <c r="D30" s="82"/>
      <c r="E30" s="82"/>
      <c r="F30" s="82"/>
      <c r="G30" s="82"/>
      <c r="H30" s="66"/>
      <c r="I30" s="66"/>
      <c r="J30" s="66"/>
      <c r="L30" s="66"/>
      <c r="M30" s="66"/>
      <c r="N30" s="66"/>
      <c r="O30" s="66"/>
    </row>
    <row r="31" spans="1:15" ht="12.75">
      <c r="A31" s="60">
        <v>801</v>
      </c>
      <c r="B31" s="60">
        <v>80101</v>
      </c>
      <c r="C31" s="60" t="s">
        <v>62</v>
      </c>
      <c r="D31" s="63"/>
      <c r="E31" s="63"/>
      <c r="F31" s="63"/>
      <c r="G31" s="63"/>
      <c r="H31" s="3"/>
      <c r="I31" s="3"/>
      <c r="J31" s="3"/>
      <c r="L31" s="3"/>
      <c r="M31" s="3"/>
      <c r="N31" s="3"/>
      <c r="O31" s="3"/>
    </row>
    <row r="32" spans="1:15" ht="12.75">
      <c r="A32" s="60"/>
      <c r="B32" s="60"/>
      <c r="C32" s="77" t="s">
        <v>68</v>
      </c>
      <c r="D32" s="76">
        <f>SUM(D33:D34)</f>
        <v>2109130</v>
      </c>
      <c r="E32" s="76">
        <f>SUM(E33:E34)</f>
        <v>885000</v>
      </c>
      <c r="F32" s="76">
        <f>SUM(F33:F34)</f>
        <v>1224130</v>
      </c>
      <c r="G32" s="63"/>
      <c r="H32" s="3"/>
      <c r="I32" s="3"/>
      <c r="J32" s="3"/>
      <c r="K32" s="3"/>
      <c r="L32" s="3"/>
      <c r="M32" s="3"/>
      <c r="N32" s="3"/>
      <c r="O32" s="3"/>
    </row>
    <row r="33" spans="1:15" s="67" customFormat="1" ht="12.75">
      <c r="A33" s="64"/>
      <c r="B33" s="64"/>
      <c r="C33" s="64" t="s">
        <v>65</v>
      </c>
      <c r="D33" s="65">
        <f>E33+F33</f>
        <v>709130</v>
      </c>
      <c r="E33" s="65">
        <v>485000</v>
      </c>
      <c r="F33" s="65">
        <v>224130</v>
      </c>
      <c r="G33" s="65"/>
      <c r="H33" s="66"/>
      <c r="I33" s="66"/>
      <c r="J33" s="66"/>
      <c r="L33" s="66"/>
      <c r="M33" s="66"/>
      <c r="N33" s="66"/>
      <c r="O33" s="66"/>
    </row>
    <row r="34" spans="1:15" s="67" customFormat="1" ht="12.75">
      <c r="A34" s="74"/>
      <c r="B34" s="74"/>
      <c r="C34" s="74" t="s">
        <v>66</v>
      </c>
      <c r="D34" s="75">
        <f>E34+F34</f>
        <v>1400000</v>
      </c>
      <c r="E34" s="75">
        <v>400000</v>
      </c>
      <c r="F34" s="75">
        <v>1000000</v>
      </c>
      <c r="G34" s="75"/>
      <c r="H34" s="66"/>
      <c r="I34" s="66"/>
      <c r="J34" s="66"/>
      <c r="L34" s="66"/>
      <c r="M34" s="66"/>
      <c r="N34" s="66"/>
      <c r="O34" s="66"/>
    </row>
    <row r="35" spans="1:15" ht="12.75">
      <c r="A35" s="60">
        <v>801</v>
      </c>
      <c r="B35" s="60">
        <v>80104</v>
      </c>
      <c r="C35" s="72" t="s">
        <v>72</v>
      </c>
      <c r="D35" s="63"/>
      <c r="E35" s="63"/>
      <c r="F35" s="63"/>
      <c r="G35" s="63"/>
      <c r="H35" s="3"/>
      <c r="I35" s="3"/>
      <c r="J35" s="3"/>
      <c r="L35" s="3"/>
      <c r="M35" s="3"/>
      <c r="N35" s="3"/>
      <c r="O35" s="3"/>
    </row>
    <row r="36" spans="1:15" ht="12.75">
      <c r="A36" s="60"/>
      <c r="B36" s="60"/>
      <c r="C36" s="77" t="s">
        <v>84</v>
      </c>
      <c r="D36" s="76">
        <f>SUM(D37:D38)</f>
        <v>1082305</v>
      </c>
      <c r="E36" s="76">
        <f>SUM(E37:E38)</f>
        <v>237500</v>
      </c>
      <c r="F36" s="76">
        <f>SUM(F37:F38)</f>
        <v>844805</v>
      </c>
      <c r="G36" s="63"/>
      <c r="H36" s="3"/>
      <c r="I36" s="3"/>
      <c r="J36" s="3"/>
      <c r="K36" s="3"/>
      <c r="L36" s="3"/>
      <c r="M36" s="3"/>
      <c r="N36" s="3"/>
      <c r="O36" s="3"/>
    </row>
    <row r="37" spans="1:15" s="67" customFormat="1" ht="12.75">
      <c r="A37" s="64"/>
      <c r="B37" s="64"/>
      <c r="C37" s="64" t="s">
        <v>65</v>
      </c>
      <c r="D37" s="65">
        <f>E37+F37</f>
        <v>200000</v>
      </c>
      <c r="E37" s="65">
        <v>200000</v>
      </c>
      <c r="F37" s="65"/>
      <c r="G37" s="65"/>
      <c r="H37" s="66"/>
      <c r="I37" s="66"/>
      <c r="J37" s="66"/>
      <c r="L37" s="66"/>
      <c r="M37" s="66"/>
      <c r="N37" s="66"/>
      <c r="O37" s="66"/>
    </row>
    <row r="38" spans="1:15" s="67" customFormat="1" ht="12.75">
      <c r="A38" s="74"/>
      <c r="B38" s="74"/>
      <c r="C38" s="74" t="s">
        <v>66</v>
      </c>
      <c r="D38" s="75">
        <f>E38+F38</f>
        <v>882305</v>
      </c>
      <c r="E38" s="75">
        <v>37500</v>
      </c>
      <c r="F38" s="75">
        <v>844805</v>
      </c>
      <c r="G38" s="75"/>
      <c r="H38" s="66"/>
      <c r="I38" s="66"/>
      <c r="J38" s="66"/>
      <c r="L38" s="66"/>
      <c r="M38" s="66"/>
      <c r="N38" s="66"/>
      <c r="O38" s="66"/>
    </row>
    <row r="39" spans="1:15" ht="12.75">
      <c r="A39" s="60">
        <v>852</v>
      </c>
      <c r="B39" s="60">
        <v>85202</v>
      </c>
      <c r="C39" s="60" t="s">
        <v>77</v>
      </c>
      <c r="D39" s="63"/>
      <c r="E39" s="63"/>
      <c r="F39" s="63"/>
      <c r="G39" s="63"/>
      <c r="H39" s="3"/>
      <c r="I39" s="3"/>
      <c r="J39" s="3"/>
      <c r="K39" s="3"/>
      <c r="L39" s="3"/>
      <c r="M39" s="3"/>
      <c r="N39" s="3"/>
      <c r="O39" s="3"/>
    </row>
    <row r="40" spans="1:15" ht="12.75">
      <c r="A40" s="60"/>
      <c r="B40" s="60"/>
      <c r="C40" s="77" t="s">
        <v>75</v>
      </c>
      <c r="D40" s="76">
        <f>D41+D42+D43</f>
        <v>3492001</v>
      </c>
      <c r="E40" s="76">
        <f>E41+E42+E43</f>
        <v>971000</v>
      </c>
      <c r="F40" s="76">
        <f>F41+F42</f>
        <v>1878195</v>
      </c>
      <c r="G40" s="76">
        <f>G41+G42</f>
        <v>642806</v>
      </c>
      <c r="H40" s="3"/>
      <c r="I40" s="3"/>
      <c r="J40" s="3"/>
      <c r="K40" s="3"/>
      <c r="L40" s="3"/>
      <c r="M40" s="3"/>
      <c r="N40" s="3"/>
      <c r="O40" s="3"/>
    </row>
    <row r="41" spans="1:15" s="67" customFormat="1" ht="12.75">
      <c r="A41" s="64"/>
      <c r="B41" s="64"/>
      <c r="C41" s="64" t="s">
        <v>65</v>
      </c>
      <c r="D41" s="65">
        <f>E41+F41+G41</f>
        <v>2286306</v>
      </c>
      <c r="E41" s="65">
        <v>643500</v>
      </c>
      <c r="F41" s="65">
        <v>1000000</v>
      </c>
      <c r="G41" s="65">
        <v>642806</v>
      </c>
      <c r="H41" s="66"/>
      <c r="I41" s="66"/>
      <c r="J41" s="66"/>
      <c r="L41" s="66"/>
      <c r="M41" s="66"/>
      <c r="N41" s="66"/>
      <c r="O41" s="66"/>
    </row>
    <row r="42" spans="1:15" s="67" customFormat="1" ht="12.75">
      <c r="A42" s="68"/>
      <c r="B42" s="68"/>
      <c r="C42" s="68" t="s">
        <v>83</v>
      </c>
      <c r="D42" s="69">
        <f>E42+F42</f>
        <v>1005695</v>
      </c>
      <c r="E42" s="69">
        <v>127500</v>
      </c>
      <c r="F42" s="69">
        <v>878195</v>
      </c>
      <c r="G42" s="69"/>
      <c r="H42" s="66"/>
      <c r="I42" s="66"/>
      <c r="J42" s="66"/>
      <c r="L42" s="66"/>
      <c r="M42" s="66"/>
      <c r="N42" s="66"/>
      <c r="O42" s="66"/>
    </row>
    <row r="43" spans="1:15" s="67" customFormat="1" ht="12.75">
      <c r="A43" s="70"/>
      <c r="B43" s="70"/>
      <c r="C43" s="70" t="s">
        <v>82</v>
      </c>
      <c r="D43" s="71">
        <f>E43+F43</f>
        <v>200000</v>
      </c>
      <c r="E43" s="71">
        <v>200000</v>
      </c>
      <c r="F43" s="71"/>
      <c r="G43" s="71"/>
      <c r="H43" s="66"/>
      <c r="I43" s="66"/>
      <c r="J43" s="66"/>
      <c r="L43" s="66"/>
      <c r="M43" s="66"/>
      <c r="N43" s="66"/>
      <c r="O43" s="66"/>
    </row>
    <row r="44" spans="1:15" ht="12.75">
      <c r="A44" s="60">
        <v>853</v>
      </c>
      <c r="B44" s="60">
        <v>85333</v>
      </c>
      <c r="C44" s="60" t="s">
        <v>78</v>
      </c>
      <c r="D44" s="63"/>
      <c r="E44" s="63"/>
      <c r="F44" s="63"/>
      <c r="G44" s="63"/>
      <c r="H44" s="3"/>
      <c r="I44" s="3"/>
      <c r="J44" s="3"/>
      <c r="K44" s="3"/>
      <c r="L44" s="3"/>
      <c r="M44" s="3"/>
      <c r="N44" s="3"/>
      <c r="O44" s="3"/>
    </row>
    <row r="45" spans="1:15" ht="12.75">
      <c r="A45" s="60"/>
      <c r="B45" s="60"/>
      <c r="C45" s="77" t="s">
        <v>76</v>
      </c>
      <c r="D45" s="76">
        <f>D46+D47</f>
        <v>651429</v>
      </c>
      <c r="E45" s="76">
        <f>E46+E47</f>
        <v>344179</v>
      </c>
      <c r="F45" s="76">
        <f>F46+F47</f>
        <v>307250</v>
      </c>
      <c r="G45" s="76">
        <f>G46+G47</f>
        <v>0</v>
      </c>
      <c r="H45" s="3"/>
      <c r="I45" s="3"/>
      <c r="J45" s="3"/>
      <c r="K45" s="3"/>
      <c r="L45" s="3"/>
      <c r="M45" s="3"/>
      <c r="N45" s="3"/>
      <c r="O45" s="3"/>
    </row>
    <row r="46" spans="1:15" s="67" customFormat="1" ht="12.75">
      <c r="A46" s="64"/>
      <c r="B46" s="64"/>
      <c r="C46" s="64" t="s">
        <v>65</v>
      </c>
      <c r="D46" s="65">
        <f>E46+F46</f>
        <v>351429</v>
      </c>
      <c r="E46" s="65">
        <v>291679</v>
      </c>
      <c r="F46" s="65">
        <v>59750</v>
      </c>
      <c r="G46" s="65"/>
      <c r="H46" s="66"/>
      <c r="I46" s="66"/>
      <c r="J46" s="66"/>
      <c r="L46" s="66"/>
      <c r="M46" s="66"/>
      <c r="N46" s="66"/>
      <c r="O46" s="66"/>
    </row>
    <row r="47" spans="1:15" s="67" customFormat="1" ht="12.75">
      <c r="A47" s="74"/>
      <c r="B47" s="74"/>
      <c r="C47" s="74" t="s">
        <v>66</v>
      </c>
      <c r="D47" s="75">
        <f>E47+F47</f>
        <v>300000</v>
      </c>
      <c r="E47" s="75">
        <v>52500</v>
      </c>
      <c r="F47" s="75">
        <v>247500</v>
      </c>
      <c r="G47" s="75"/>
      <c r="H47" s="66"/>
      <c r="I47" s="66"/>
      <c r="J47" s="66"/>
      <c r="L47" s="66"/>
      <c r="M47" s="66"/>
      <c r="N47" s="66"/>
      <c r="O47" s="66"/>
    </row>
    <row r="48" spans="1:15" ht="12.75">
      <c r="A48" s="84"/>
      <c r="B48" s="84"/>
      <c r="C48" s="84"/>
      <c r="D48" s="85"/>
      <c r="E48" s="85"/>
      <c r="F48" s="85"/>
      <c r="G48" s="85"/>
      <c r="H48" s="3"/>
      <c r="I48" s="3"/>
      <c r="J48" s="3"/>
      <c r="K48" s="3"/>
      <c r="L48" s="3"/>
      <c r="M48" s="3"/>
      <c r="N48" s="3"/>
      <c r="O48" s="3"/>
    </row>
    <row r="49" spans="1:15" ht="12.75">
      <c r="A49" s="72">
        <v>801</v>
      </c>
      <c r="B49" s="72">
        <v>80120</v>
      </c>
      <c r="C49" s="72" t="s">
        <v>73</v>
      </c>
      <c r="D49" s="73"/>
      <c r="E49" s="73"/>
      <c r="F49" s="73"/>
      <c r="G49" s="73"/>
      <c r="H49" s="3"/>
      <c r="I49" s="3"/>
      <c r="J49" s="3"/>
      <c r="K49" s="3"/>
      <c r="L49" s="3"/>
      <c r="M49" s="3"/>
      <c r="N49" s="3"/>
      <c r="O49" s="3"/>
    </row>
    <row r="50" spans="1:15" ht="12.75">
      <c r="A50" s="60"/>
      <c r="B50" s="60"/>
      <c r="C50" s="83" t="s">
        <v>74</v>
      </c>
      <c r="D50" s="76">
        <f>E50+F50</f>
        <v>2804849</v>
      </c>
      <c r="E50" s="76">
        <f>E51</f>
        <v>497911</v>
      </c>
      <c r="F50" s="76">
        <f>F51+F52</f>
        <v>2306938</v>
      </c>
      <c r="G50" s="63"/>
      <c r="H50" s="3"/>
      <c r="I50" s="3"/>
      <c r="J50" s="3"/>
      <c r="K50" s="3"/>
      <c r="L50" s="3"/>
      <c r="M50" s="3"/>
      <c r="N50" s="3"/>
      <c r="O50" s="3"/>
    </row>
    <row r="51" spans="1:15" s="67" customFormat="1" ht="12.75">
      <c r="A51" s="64"/>
      <c r="B51" s="64"/>
      <c r="C51" s="64" t="s">
        <v>65</v>
      </c>
      <c r="D51" s="65">
        <f>F51+E51</f>
        <v>1304849</v>
      </c>
      <c r="E51" s="65">
        <v>497911</v>
      </c>
      <c r="F51" s="65">
        <v>806938</v>
      </c>
      <c r="G51" s="65"/>
      <c r="H51" s="66"/>
      <c r="I51" s="66"/>
      <c r="J51" s="66"/>
      <c r="L51" s="66"/>
      <c r="M51" s="66"/>
      <c r="N51" s="66"/>
      <c r="O51" s="66"/>
    </row>
    <row r="52" spans="1:15" s="67" customFormat="1" ht="12.75">
      <c r="A52" s="74"/>
      <c r="B52" s="74"/>
      <c r="C52" s="74" t="s">
        <v>66</v>
      </c>
      <c r="D52" s="75">
        <f>F52</f>
        <v>1500000</v>
      </c>
      <c r="E52" s="75"/>
      <c r="F52" s="75">
        <v>1500000</v>
      </c>
      <c r="G52" s="75"/>
      <c r="H52" s="66"/>
      <c r="I52" s="66"/>
      <c r="J52" s="66"/>
      <c r="L52" s="66"/>
      <c r="M52" s="66"/>
      <c r="N52" s="66"/>
      <c r="O52" s="66"/>
    </row>
    <row r="53" spans="1:15" s="67" customFormat="1" ht="12.75">
      <c r="A53" s="81"/>
      <c r="B53" s="81"/>
      <c r="C53" s="81"/>
      <c r="D53" s="82"/>
      <c r="E53" s="82"/>
      <c r="F53" s="82"/>
      <c r="G53" s="82"/>
      <c r="H53" s="66"/>
      <c r="I53" s="66"/>
      <c r="J53" s="66"/>
      <c r="L53" s="66"/>
      <c r="M53" s="66"/>
      <c r="N53" s="66"/>
      <c r="O53" s="66"/>
    </row>
    <row r="54" spans="1:15" ht="12.75">
      <c r="A54" s="60">
        <v>801</v>
      </c>
      <c r="B54" s="60">
        <v>80101</v>
      </c>
      <c r="C54" s="60" t="s">
        <v>62</v>
      </c>
      <c r="D54" s="63"/>
      <c r="E54" s="63"/>
      <c r="F54" s="63"/>
      <c r="G54" s="63"/>
      <c r="H54" s="3"/>
      <c r="I54" s="3"/>
      <c r="J54" s="3"/>
      <c r="L54" s="3"/>
      <c r="M54" s="3"/>
      <c r="N54" s="3"/>
      <c r="O54" s="3"/>
    </row>
    <row r="55" spans="1:15" ht="12.75">
      <c r="A55" s="60"/>
      <c r="B55" s="60"/>
      <c r="C55" s="87" t="s">
        <v>71</v>
      </c>
      <c r="D55" s="76">
        <f>SUM(D56:D58)</f>
        <v>5068700</v>
      </c>
      <c r="E55" s="76">
        <f>SUM(E56:E58)</f>
        <v>0</v>
      </c>
      <c r="F55" s="76">
        <f>SUM(F56:F58)</f>
        <v>2418700</v>
      </c>
      <c r="G55" s="76">
        <f>G56+G57+G58</f>
        <v>2650000</v>
      </c>
      <c r="H55" s="3"/>
      <c r="I55" s="3"/>
      <c r="J55" s="3"/>
      <c r="K55" s="3"/>
      <c r="L55" s="3"/>
      <c r="M55" s="3"/>
      <c r="N55" s="3"/>
      <c r="O55" s="3"/>
    </row>
    <row r="56" spans="1:15" s="67" customFormat="1" ht="12.75">
      <c r="A56" s="64"/>
      <c r="B56" s="64"/>
      <c r="C56" s="64" t="s">
        <v>65</v>
      </c>
      <c r="D56" s="65">
        <f>E56+F56+G56</f>
        <v>1913700</v>
      </c>
      <c r="E56" s="65"/>
      <c r="F56" s="65">
        <v>913700</v>
      </c>
      <c r="G56" s="65">
        <v>1000000</v>
      </c>
      <c r="H56" s="66"/>
      <c r="I56" s="66"/>
      <c r="J56" s="66">
        <f>D56+D61</f>
        <v>3773500</v>
      </c>
      <c r="K56" s="66">
        <f>F56+F61</f>
        <v>1773500</v>
      </c>
      <c r="L56" s="66"/>
      <c r="M56" s="66"/>
      <c r="N56" s="66"/>
      <c r="O56" s="66"/>
    </row>
    <row r="57" spans="1:15" s="67" customFormat="1" ht="12.75">
      <c r="A57" s="68"/>
      <c r="B57" s="68"/>
      <c r="C57" s="68" t="s">
        <v>95</v>
      </c>
      <c r="D57" s="69">
        <f>E57+F57+G57</f>
        <v>1250000</v>
      </c>
      <c r="E57" s="69"/>
      <c r="F57" s="69">
        <v>600000</v>
      </c>
      <c r="G57" s="69">
        <v>650000</v>
      </c>
      <c r="H57" s="66"/>
      <c r="I57" s="66"/>
      <c r="J57" s="66"/>
      <c r="L57" s="66"/>
      <c r="M57" s="66"/>
      <c r="N57" s="66"/>
      <c r="O57" s="66"/>
    </row>
    <row r="58" spans="1:15" s="67" customFormat="1" ht="12.75">
      <c r="A58" s="74"/>
      <c r="B58" s="74"/>
      <c r="C58" s="74" t="s">
        <v>66</v>
      </c>
      <c r="D58" s="75">
        <f>E58+F58+G58</f>
        <v>1905000</v>
      </c>
      <c r="E58" s="75"/>
      <c r="F58" s="75">
        <v>905000</v>
      </c>
      <c r="G58" s="75">
        <v>1000000</v>
      </c>
      <c r="H58" s="66"/>
      <c r="I58" s="66"/>
      <c r="J58" s="66"/>
      <c r="L58" s="66"/>
      <c r="M58" s="66"/>
      <c r="N58" s="66"/>
      <c r="O58" s="66"/>
    </row>
    <row r="59" spans="1:15" ht="12.75">
      <c r="A59" s="60">
        <v>801</v>
      </c>
      <c r="B59" s="60">
        <v>80130</v>
      </c>
      <c r="C59" s="72" t="s">
        <v>91</v>
      </c>
      <c r="D59" s="63"/>
      <c r="E59" s="63"/>
      <c r="F59" s="63"/>
      <c r="G59" s="63"/>
      <c r="H59" s="3"/>
      <c r="I59" s="3"/>
      <c r="J59" s="3"/>
      <c r="L59" s="3"/>
      <c r="M59" s="3"/>
      <c r="N59" s="3"/>
      <c r="O59" s="3"/>
    </row>
    <row r="60" spans="1:15" ht="12.75">
      <c r="A60" s="60"/>
      <c r="B60" s="60"/>
      <c r="C60" s="87" t="s">
        <v>94</v>
      </c>
      <c r="D60" s="76">
        <f>SUM(D61:D63)</f>
        <v>7543200</v>
      </c>
      <c r="E60" s="76">
        <f>SUM(E61:E63)</f>
        <v>0</v>
      </c>
      <c r="F60" s="76">
        <f>SUM(F61:F63)</f>
        <v>3643200</v>
      </c>
      <c r="G60" s="76">
        <f>G61+G62+G63</f>
        <v>3900000</v>
      </c>
      <c r="H60" s="3"/>
      <c r="I60" s="3"/>
      <c r="J60" s="3"/>
      <c r="K60" s="3"/>
      <c r="L60" s="3"/>
      <c r="M60" s="3"/>
      <c r="N60" s="3"/>
      <c r="O60" s="3"/>
    </row>
    <row r="61" spans="1:15" s="67" customFormat="1" ht="12.75">
      <c r="A61" s="64"/>
      <c r="B61" s="64"/>
      <c r="C61" s="64" t="s">
        <v>65</v>
      </c>
      <c r="D61" s="65">
        <f>E61+F61+G61</f>
        <v>1859800</v>
      </c>
      <c r="E61" s="65"/>
      <c r="F61" s="65">
        <v>859800</v>
      </c>
      <c r="G61" s="65">
        <v>1000000</v>
      </c>
      <c r="H61" s="66"/>
      <c r="I61" s="66"/>
      <c r="J61" s="66"/>
      <c r="L61" s="66"/>
      <c r="M61" s="66"/>
      <c r="N61" s="66"/>
      <c r="O61" s="66"/>
    </row>
    <row r="62" spans="1:15" s="67" customFormat="1" ht="12.75">
      <c r="A62" s="68"/>
      <c r="B62" s="68"/>
      <c r="C62" s="68" t="s">
        <v>95</v>
      </c>
      <c r="D62" s="69">
        <f>F62+G62</f>
        <v>1700000</v>
      </c>
      <c r="E62" s="69"/>
      <c r="F62" s="69">
        <v>800000</v>
      </c>
      <c r="G62" s="69">
        <v>900000</v>
      </c>
      <c r="H62" s="66"/>
      <c r="I62" s="66"/>
      <c r="J62" s="66"/>
      <c r="L62" s="66"/>
      <c r="M62" s="66"/>
      <c r="N62" s="66"/>
      <c r="O62" s="66"/>
    </row>
    <row r="63" spans="1:15" s="67" customFormat="1" ht="12.75">
      <c r="A63" s="74"/>
      <c r="B63" s="74"/>
      <c r="C63" s="74" t="s">
        <v>66</v>
      </c>
      <c r="D63" s="75">
        <f>E63+F63+G63</f>
        <v>3983400</v>
      </c>
      <c r="E63" s="75"/>
      <c r="F63" s="75">
        <v>1983400</v>
      </c>
      <c r="G63" s="75">
        <v>2000000</v>
      </c>
      <c r="H63" s="66"/>
      <c r="I63" s="66"/>
      <c r="J63" s="66"/>
      <c r="L63" s="66"/>
      <c r="M63" s="66"/>
      <c r="N63" s="66"/>
      <c r="O63" s="66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N5" sqref="N5"/>
    </sheetView>
  </sheetViews>
  <sheetFormatPr defaultColWidth="9.00390625" defaultRowHeight="12.75"/>
  <cols>
    <col min="4" max="4" width="25.75390625" style="0" customWidth="1"/>
    <col min="5" max="5" width="11.875" style="0" customWidth="1"/>
    <col min="7" max="7" width="13.375" style="0" customWidth="1"/>
    <col min="8" max="8" width="12.00390625" style="0" customWidth="1"/>
  </cols>
  <sheetData>
    <row r="1" ht="15.75">
      <c r="B1" s="2" t="s">
        <v>44</v>
      </c>
    </row>
    <row r="2" ht="12.75">
      <c r="E2" s="5" t="s">
        <v>2</v>
      </c>
    </row>
    <row r="3" spans="1:8" ht="18.75" customHeight="1">
      <c r="A3" t="s">
        <v>19</v>
      </c>
      <c r="E3" s="7"/>
      <c r="H3" s="3"/>
    </row>
    <row r="4" spans="1:8" ht="18.75" customHeight="1">
      <c r="A4" t="s">
        <v>117</v>
      </c>
      <c r="E4" s="7">
        <v>50000</v>
      </c>
      <c r="G4" s="3"/>
      <c r="H4" s="3"/>
    </row>
    <row r="5" spans="1:8" ht="18.75" customHeight="1">
      <c r="A5" t="s">
        <v>118</v>
      </c>
      <c r="E5" s="7">
        <v>30000</v>
      </c>
      <c r="G5" s="3"/>
      <c r="H5" s="3"/>
    </row>
    <row r="6" spans="1:8" ht="18.75" customHeight="1">
      <c r="A6" t="s">
        <v>45</v>
      </c>
      <c r="E6" s="7">
        <f>2970500+617500</f>
        <v>3588000</v>
      </c>
      <c r="F6" s="3"/>
      <c r="G6" s="3">
        <f>E4+E6+E10+E12+E8+E9+E5+E11</f>
        <v>9856400</v>
      </c>
      <c r="H6" s="3">
        <f>E13+G6</f>
        <v>61597500</v>
      </c>
    </row>
    <row r="7" spans="1:7" ht="18.75" customHeight="1">
      <c r="A7" t="s">
        <v>101</v>
      </c>
      <c r="E7" s="7"/>
      <c r="G7" s="3">
        <f>E6+E8+E9</f>
        <v>6476400</v>
      </c>
    </row>
    <row r="8" spans="1:8" ht="18.75" customHeight="1">
      <c r="A8" t="s">
        <v>102</v>
      </c>
      <c r="E8" s="7">
        <v>1983400</v>
      </c>
      <c r="G8" s="3">
        <f>E4+E10+E12+E5+E11</f>
        <v>3380000</v>
      </c>
      <c r="H8" s="3"/>
    </row>
    <row r="9" spans="1:8" ht="18.75" customHeight="1">
      <c r="A9" t="s">
        <v>103</v>
      </c>
      <c r="E9" s="7">
        <v>905000</v>
      </c>
      <c r="H9" s="3"/>
    </row>
    <row r="10" spans="1:8" ht="18.75" customHeight="1">
      <c r="A10" t="s">
        <v>104</v>
      </c>
      <c r="E10" s="7">
        <v>1500000</v>
      </c>
      <c r="H10" s="3"/>
    </row>
    <row r="11" spans="1:8" ht="18.75" customHeight="1">
      <c r="A11" t="s">
        <v>119</v>
      </c>
      <c r="E11" s="7">
        <v>900000</v>
      </c>
      <c r="H11" s="3"/>
    </row>
    <row r="12" spans="1:8" ht="18.75" customHeight="1">
      <c r="A12" t="s">
        <v>105</v>
      </c>
      <c r="E12" s="7">
        <v>900000</v>
      </c>
      <c r="H12" s="3"/>
    </row>
    <row r="13" spans="1:8" ht="18.75" customHeight="1">
      <c r="A13" t="s">
        <v>111</v>
      </c>
      <c r="E13" s="7">
        <v>51741100</v>
      </c>
      <c r="H13" s="3"/>
    </row>
    <row r="14" spans="1:5" ht="18.75" customHeight="1">
      <c r="A14" t="s">
        <v>106</v>
      </c>
      <c r="E14" s="7">
        <v>2000000</v>
      </c>
    </row>
    <row r="15" spans="1:5" ht="18.75" customHeight="1">
      <c r="A15" t="s">
        <v>107</v>
      </c>
      <c r="E15" s="7">
        <v>60000</v>
      </c>
    </row>
    <row r="16" spans="2:5" ht="18.75" customHeight="1">
      <c r="B16" s="1" t="s">
        <v>5</v>
      </c>
      <c r="C16" s="1"/>
      <c r="D16" s="1"/>
      <c r="E16" s="8">
        <f>SUM(E4:E15)</f>
        <v>63657500</v>
      </c>
    </row>
    <row r="17" spans="6:7" ht="13.5" customHeight="1">
      <c r="F17" s="11"/>
      <c r="G17" s="9" t="s">
        <v>6</v>
      </c>
    </row>
    <row r="18" spans="1:7" ht="18.75" customHeight="1">
      <c r="A18" t="s">
        <v>46</v>
      </c>
      <c r="F18" s="11"/>
      <c r="G18" s="3">
        <v>35000000</v>
      </c>
    </row>
    <row r="19" spans="1:7" ht="18.75" customHeight="1">
      <c r="A19" t="s">
        <v>7</v>
      </c>
      <c r="E19" s="3">
        <f>SUM(E20:E41)</f>
        <v>9150440</v>
      </c>
      <c r="F19" s="11"/>
      <c r="G19" s="3">
        <v>9200000</v>
      </c>
    </row>
    <row r="20" spans="1:10" ht="18.75" customHeight="1">
      <c r="A20" s="14" t="s">
        <v>8</v>
      </c>
      <c r="B20" s="14"/>
      <c r="C20" s="14"/>
      <c r="D20" s="14"/>
      <c r="E20" s="16">
        <v>440000</v>
      </c>
      <c r="F20" s="12"/>
      <c r="G20" s="3"/>
      <c r="J20">
        <v>9135440</v>
      </c>
    </row>
    <row r="21" spans="1:10" ht="18.75" customHeight="1">
      <c r="A21" s="14" t="s">
        <v>8</v>
      </c>
      <c r="B21" s="14"/>
      <c r="C21" s="14"/>
      <c r="D21" s="14"/>
      <c r="E21" s="16">
        <v>100000</v>
      </c>
      <c r="F21" s="12"/>
      <c r="G21" s="3"/>
      <c r="J21" s="3">
        <f>E19-J20</f>
        <v>15000</v>
      </c>
    </row>
    <row r="22" spans="1:7" ht="18.75" customHeight="1">
      <c r="A22" s="14" t="s">
        <v>20</v>
      </c>
      <c r="B22" s="14"/>
      <c r="C22" s="14"/>
      <c r="D22" s="14"/>
      <c r="E22" s="15">
        <v>406800</v>
      </c>
      <c r="F22" s="12"/>
      <c r="G22" s="3"/>
    </row>
    <row r="23" spans="1:7" ht="18.75" customHeight="1">
      <c r="A23" s="14" t="s">
        <v>21</v>
      </c>
      <c r="B23" s="14"/>
      <c r="C23" s="14"/>
      <c r="D23" s="14"/>
      <c r="E23" s="15">
        <v>688000</v>
      </c>
      <c r="F23" s="12"/>
      <c r="G23" s="3"/>
    </row>
    <row r="24" spans="1:7" ht="18.75" customHeight="1">
      <c r="A24" s="14" t="s">
        <v>23</v>
      </c>
      <c r="B24" s="14"/>
      <c r="C24" s="14"/>
      <c r="D24" s="14"/>
      <c r="E24" s="15">
        <v>133000</v>
      </c>
      <c r="F24" s="12"/>
      <c r="G24" s="3"/>
    </row>
    <row r="25" spans="1:7" ht="18.75" customHeight="1">
      <c r="A25" s="14" t="s">
        <v>22</v>
      </c>
      <c r="B25" s="14"/>
      <c r="C25" s="14"/>
      <c r="D25" s="14"/>
      <c r="E25" s="15">
        <v>391740</v>
      </c>
      <c r="F25" s="12"/>
      <c r="G25" s="3"/>
    </row>
    <row r="26" spans="1:7" ht="18.75" customHeight="1">
      <c r="A26" s="14" t="s">
        <v>28</v>
      </c>
      <c r="B26" s="14"/>
      <c r="C26" s="14"/>
      <c r="D26" s="14"/>
      <c r="E26" s="15">
        <v>2250000</v>
      </c>
      <c r="F26" s="12"/>
      <c r="G26" s="3"/>
    </row>
    <row r="27" spans="1:7" ht="18.75" customHeight="1">
      <c r="A27" s="14" t="s">
        <v>24</v>
      </c>
      <c r="B27" s="14"/>
      <c r="D27" s="10"/>
      <c r="E27" s="13">
        <v>60000</v>
      </c>
      <c r="F27" s="12"/>
      <c r="G27" s="3"/>
    </row>
    <row r="28" spans="1:7" ht="18.75" customHeight="1">
      <c r="A28" s="14" t="s">
        <v>20</v>
      </c>
      <c r="B28" s="14"/>
      <c r="D28" s="10"/>
      <c r="E28" s="13">
        <v>160000</v>
      </c>
      <c r="F28" s="12"/>
      <c r="G28" s="3"/>
    </row>
    <row r="29" spans="1:7" ht="18.75" customHeight="1">
      <c r="A29" s="14" t="s">
        <v>29</v>
      </c>
      <c r="B29" s="14"/>
      <c r="C29" s="14"/>
      <c r="D29" s="14"/>
      <c r="E29" s="15">
        <v>427600</v>
      </c>
      <c r="F29" s="12"/>
      <c r="G29" s="3"/>
    </row>
    <row r="30" spans="1:7" ht="18.75" customHeight="1">
      <c r="A30" s="14" t="s">
        <v>30</v>
      </c>
      <c r="B30" s="14"/>
      <c r="C30" s="14"/>
      <c r="D30" s="14"/>
      <c r="E30" s="15">
        <v>394500</v>
      </c>
      <c r="F30" s="12"/>
      <c r="G30" s="3"/>
    </row>
    <row r="31" spans="1:7" ht="18.75" customHeight="1">
      <c r="A31" s="14" t="s">
        <v>47</v>
      </c>
      <c r="B31" s="14"/>
      <c r="C31" s="14"/>
      <c r="D31" s="14"/>
      <c r="E31" s="15">
        <v>2336000</v>
      </c>
      <c r="F31" s="12"/>
      <c r="G31" s="3"/>
    </row>
    <row r="32" spans="1:7" ht="18.75" customHeight="1">
      <c r="A32" s="14" t="s">
        <v>48</v>
      </c>
      <c r="B32" s="14"/>
      <c r="C32" s="14"/>
      <c r="D32" s="14"/>
      <c r="E32" s="15">
        <v>160000</v>
      </c>
      <c r="F32" s="12"/>
      <c r="G32" s="3"/>
    </row>
    <row r="33" spans="1:7" ht="18.75" customHeight="1">
      <c r="A33" s="14" t="s">
        <v>31</v>
      </c>
      <c r="B33" s="14"/>
      <c r="D33" s="10"/>
      <c r="E33" s="13">
        <v>108000</v>
      </c>
      <c r="F33" s="12"/>
      <c r="G33" s="3"/>
    </row>
    <row r="34" spans="1:7" ht="18.75" customHeight="1">
      <c r="A34" s="14" t="s">
        <v>32</v>
      </c>
      <c r="B34" s="14"/>
      <c r="D34" s="10"/>
      <c r="E34" s="13">
        <v>200000</v>
      </c>
      <c r="F34" s="12"/>
      <c r="G34" s="3"/>
    </row>
    <row r="35" spans="1:7" ht="18.75" customHeight="1">
      <c r="A35" s="14" t="s">
        <v>33</v>
      </c>
      <c r="B35" s="14"/>
      <c r="D35" s="10"/>
      <c r="E35" s="13">
        <v>19800</v>
      </c>
      <c r="F35" s="12"/>
      <c r="G35" s="3"/>
    </row>
    <row r="36" spans="1:7" ht="18.75" customHeight="1">
      <c r="A36" s="14" t="s">
        <v>122</v>
      </c>
      <c r="B36" s="14"/>
      <c r="D36" s="10"/>
      <c r="E36" s="13">
        <v>143000</v>
      </c>
      <c r="F36" s="12"/>
      <c r="G36" s="3"/>
    </row>
    <row r="37" spans="1:7" ht="18.75" customHeight="1">
      <c r="A37" s="14" t="s">
        <v>50</v>
      </c>
      <c r="B37" s="14"/>
      <c r="D37" s="10"/>
      <c r="E37" s="13">
        <v>128000</v>
      </c>
      <c r="F37" s="12"/>
      <c r="G37" s="3"/>
    </row>
    <row r="38" spans="1:7" ht="18.75" customHeight="1">
      <c r="A38" s="14" t="s">
        <v>51</v>
      </c>
      <c r="B38" s="14"/>
      <c r="D38" s="10"/>
      <c r="E38" s="13">
        <v>394000</v>
      </c>
      <c r="F38" s="12"/>
      <c r="G38" s="3"/>
    </row>
    <row r="39" spans="1:7" ht="18.75" customHeight="1">
      <c r="A39" s="14" t="s">
        <v>120</v>
      </c>
      <c r="B39" s="14"/>
      <c r="D39" s="10"/>
      <c r="E39" s="13">
        <v>50000</v>
      </c>
      <c r="F39" s="12"/>
      <c r="G39" s="3"/>
    </row>
    <row r="40" spans="1:7" ht="18.75" customHeight="1">
      <c r="A40" s="14" t="s">
        <v>121</v>
      </c>
      <c r="B40" s="14"/>
      <c r="D40" s="10"/>
      <c r="E40" s="13">
        <v>60000</v>
      </c>
      <c r="F40" s="12"/>
      <c r="G40" s="3"/>
    </row>
    <row r="41" spans="1:7" ht="18.75" customHeight="1">
      <c r="A41" s="14" t="s">
        <v>53</v>
      </c>
      <c r="B41" s="14"/>
      <c r="D41" s="10"/>
      <c r="E41" s="13">
        <v>100000</v>
      </c>
      <c r="F41" s="12"/>
      <c r="G41" s="3"/>
    </row>
    <row r="42" spans="1:7" ht="18.75" customHeight="1">
      <c r="A42" s="17" t="s">
        <v>113</v>
      </c>
      <c r="B42" s="14"/>
      <c r="D42" s="10"/>
      <c r="E42" s="13"/>
      <c r="F42" s="92"/>
      <c r="G42" s="3"/>
    </row>
    <row r="43" spans="2:7" ht="13.5" customHeight="1">
      <c r="B43" s="1" t="s">
        <v>9</v>
      </c>
      <c r="G43" s="4">
        <f>G18+G19+G42</f>
        <v>44200000</v>
      </c>
    </row>
    <row r="44" spans="2:7" ht="26.25" customHeight="1">
      <c r="B44" s="1"/>
      <c r="G44" s="4"/>
    </row>
    <row r="45" spans="2:7" ht="26.25" customHeight="1">
      <c r="B45" s="1"/>
      <c r="G45" s="4"/>
    </row>
    <row r="46" spans="2:7" ht="26.25" customHeight="1">
      <c r="B46" s="1"/>
      <c r="G46" s="4"/>
    </row>
    <row r="47" spans="2:7" ht="26.25" customHeight="1">
      <c r="B47" s="1"/>
      <c r="G47" s="4"/>
    </row>
    <row r="48" ht="12.75">
      <c r="G48" s="3"/>
    </row>
    <row r="49" ht="12.75">
      <c r="G49" s="3"/>
    </row>
  </sheetData>
  <printOptions/>
  <pageMargins left="0.5905511811023623" right="0.5905511811023623" top="0.2755905511811024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18" sqref="C18"/>
    </sheetView>
  </sheetViews>
  <sheetFormatPr defaultColWidth="9.00390625" defaultRowHeight="12.75"/>
  <cols>
    <col min="1" max="1" width="10.375" style="17" customWidth="1"/>
    <col min="2" max="2" width="86.375" style="17" customWidth="1"/>
    <col min="3" max="3" width="24.00390625" style="17" customWidth="1"/>
    <col min="4" max="4" width="23.25390625" style="17" customWidth="1"/>
    <col min="5" max="5" width="11.625" style="17" bestFit="1" customWidth="1"/>
    <col min="6" max="6" width="12.125" style="17" bestFit="1" customWidth="1"/>
    <col min="7" max="8" width="9.125" style="17" customWidth="1"/>
    <col min="9" max="9" width="17.625" style="17" customWidth="1"/>
    <col min="10" max="16384" width="9.125" style="17" customWidth="1"/>
  </cols>
  <sheetData>
    <row r="1" spans="2:4" ht="13.5" customHeight="1">
      <c r="B1" s="18"/>
      <c r="C1" s="56"/>
      <c r="D1" s="56" t="s">
        <v>38</v>
      </c>
    </row>
    <row r="2" spans="2:4" ht="13.5" customHeight="1">
      <c r="B2" s="26" t="s">
        <v>39</v>
      </c>
      <c r="C2" s="56"/>
      <c r="D2" s="56" t="s">
        <v>37</v>
      </c>
    </row>
    <row r="3" spans="2:4" ht="13.5" customHeight="1">
      <c r="B3" s="26" t="s">
        <v>26</v>
      </c>
      <c r="C3" s="56"/>
      <c r="D3" s="56" t="s">
        <v>18</v>
      </c>
    </row>
    <row r="4" spans="2:4" ht="13.5" customHeight="1">
      <c r="B4" s="19"/>
      <c r="C4" s="56"/>
      <c r="D4" s="56" t="s">
        <v>14</v>
      </c>
    </row>
    <row r="5" ht="13.5" customHeight="1">
      <c r="B5" s="19"/>
    </row>
    <row r="6" spans="1:4" ht="13.5" thickBot="1">
      <c r="A6" s="27"/>
      <c r="B6" s="20"/>
      <c r="C6" s="20"/>
      <c r="D6" s="21" t="s">
        <v>0</v>
      </c>
    </row>
    <row r="7" spans="1:4" ht="22.5" customHeight="1" thickBot="1" thickTop="1">
      <c r="A7" s="28" t="s">
        <v>15</v>
      </c>
      <c r="B7" s="22" t="s">
        <v>1</v>
      </c>
      <c r="C7" s="23" t="s">
        <v>2</v>
      </c>
      <c r="D7" s="23" t="s">
        <v>3</v>
      </c>
    </row>
    <row r="8" spans="1:6" ht="14.25" thickBot="1" thickTop="1">
      <c r="A8" s="29">
        <v>1</v>
      </c>
      <c r="B8" s="24">
        <v>2</v>
      </c>
      <c r="C8" s="25">
        <v>3</v>
      </c>
      <c r="D8" s="25">
        <v>4</v>
      </c>
      <c r="F8" s="55">
        <v>17700000</v>
      </c>
    </row>
    <row r="9" spans="1:6" ht="20.25" customHeight="1" thickTop="1">
      <c r="A9" s="30"/>
      <c r="B9" s="54" t="s">
        <v>4</v>
      </c>
      <c r="C9" s="33">
        <f>C10+C14+C16</f>
        <v>63657500</v>
      </c>
      <c r="D9" s="34">
        <f>D18+D20+D22</f>
        <v>44200000</v>
      </c>
      <c r="E9" s="55"/>
      <c r="F9" s="55">
        <f>C9-D9</f>
        <v>19457500</v>
      </c>
    </row>
    <row r="10" spans="1:8" s="41" customFormat="1" ht="29.25" customHeight="1">
      <c r="A10" s="44">
        <v>902</v>
      </c>
      <c r="B10" s="48" t="s">
        <v>56</v>
      </c>
      <c r="C10" s="49">
        <f>C11</f>
        <v>60000</v>
      </c>
      <c r="D10" s="49"/>
      <c r="E10" s="50"/>
      <c r="F10" s="50"/>
      <c r="G10" s="50"/>
      <c r="H10" s="50"/>
    </row>
    <row r="11" spans="1:8" s="41" customFormat="1" ht="18" customHeight="1">
      <c r="A11" s="51"/>
      <c r="B11" s="52" t="s">
        <v>114</v>
      </c>
      <c r="C11" s="53">
        <v>60000</v>
      </c>
      <c r="D11" s="49"/>
      <c r="E11" s="50"/>
      <c r="F11" s="50"/>
      <c r="G11" s="50"/>
      <c r="H11" s="50"/>
    </row>
    <row r="12" spans="1:8" s="41" customFormat="1" ht="18" customHeight="1" hidden="1">
      <c r="A12" s="44">
        <v>931</v>
      </c>
      <c r="B12" s="48" t="s">
        <v>41</v>
      </c>
      <c r="C12" s="49">
        <f>C13</f>
        <v>0</v>
      </c>
      <c r="D12" s="49"/>
      <c r="E12" s="50"/>
      <c r="F12" s="50"/>
      <c r="G12" s="50"/>
      <c r="H12" s="50"/>
    </row>
    <row r="13" spans="1:8" s="41" customFormat="1" ht="18" customHeight="1" hidden="1">
      <c r="A13" s="51"/>
      <c r="B13" s="52" t="s">
        <v>42</v>
      </c>
      <c r="C13" s="53"/>
      <c r="D13" s="49"/>
      <c r="E13" s="50"/>
      <c r="F13" s="50"/>
      <c r="G13" s="50"/>
      <c r="H13" s="50"/>
    </row>
    <row r="14" spans="1:8" s="41" customFormat="1" ht="30" customHeight="1">
      <c r="A14" s="44">
        <v>943</v>
      </c>
      <c r="B14" s="48" t="s">
        <v>16</v>
      </c>
      <c r="C14" s="49">
        <f>C15</f>
        <v>2000000</v>
      </c>
      <c r="D14" s="49"/>
      <c r="E14" s="50"/>
      <c r="F14" s="50"/>
      <c r="G14" s="50"/>
      <c r="H14" s="50"/>
    </row>
    <row r="15" spans="1:8" s="41" customFormat="1" ht="18" customHeight="1">
      <c r="A15" s="51"/>
      <c r="B15" s="52" t="s">
        <v>17</v>
      </c>
      <c r="C15" s="53">
        <v>2000000</v>
      </c>
      <c r="D15" s="49"/>
      <c r="E15" s="50"/>
      <c r="F15" s="50"/>
      <c r="G15" s="50"/>
      <c r="H15" s="50"/>
    </row>
    <row r="16" spans="1:4" s="41" customFormat="1" ht="18" customHeight="1">
      <c r="A16" s="44">
        <v>952</v>
      </c>
      <c r="B16" s="37" t="s">
        <v>12</v>
      </c>
      <c r="C16" s="38">
        <f>C17</f>
        <v>61597500</v>
      </c>
      <c r="D16" s="38"/>
    </row>
    <row r="17" spans="1:4" s="41" customFormat="1" ht="18" customHeight="1">
      <c r="A17" s="42"/>
      <c r="B17" s="43" t="s">
        <v>109</v>
      </c>
      <c r="C17" s="39">
        <v>61597500</v>
      </c>
      <c r="D17" s="38"/>
    </row>
    <row r="18" spans="1:8" s="41" customFormat="1" ht="30" customHeight="1">
      <c r="A18" s="44">
        <v>962</v>
      </c>
      <c r="B18" s="48" t="s">
        <v>96</v>
      </c>
      <c r="C18" s="49"/>
      <c r="D18" s="49">
        <f>D19</f>
        <v>0</v>
      </c>
      <c r="E18" s="50"/>
      <c r="F18" s="50"/>
      <c r="G18" s="50"/>
      <c r="H18" s="50"/>
    </row>
    <row r="19" spans="1:8" s="41" customFormat="1" ht="18" customHeight="1">
      <c r="A19" s="51"/>
      <c r="B19" s="52" t="s">
        <v>97</v>
      </c>
      <c r="C19" s="53"/>
      <c r="D19" s="53"/>
      <c r="E19" s="50"/>
      <c r="F19" s="50"/>
      <c r="G19" s="50"/>
      <c r="H19" s="50"/>
    </row>
    <row r="20" spans="1:8" s="41" customFormat="1" ht="18" customHeight="1">
      <c r="A20" s="44">
        <v>982</v>
      </c>
      <c r="B20" s="37" t="s">
        <v>13</v>
      </c>
      <c r="C20" s="38"/>
      <c r="D20" s="38">
        <f>D21</f>
        <v>35000000</v>
      </c>
      <c r="E20" s="40"/>
      <c r="F20" s="40"/>
      <c r="G20" s="40"/>
      <c r="H20" s="40"/>
    </row>
    <row r="21" spans="1:4" s="41" customFormat="1" ht="18" customHeight="1">
      <c r="A21" s="42"/>
      <c r="B21" s="45" t="s">
        <v>40</v>
      </c>
      <c r="C21" s="39"/>
      <c r="D21" s="39">
        <v>35000000</v>
      </c>
    </row>
    <row r="22" spans="1:4" s="41" customFormat="1" ht="18" customHeight="1">
      <c r="A22" s="44">
        <v>992</v>
      </c>
      <c r="B22" s="37" t="s">
        <v>11</v>
      </c>
      <c r="C22" s="38"/>
      <c r="D22" s="38">
        <f>SUM(D23:D23)</f>
        <v>9200000</v>
      </c>
    </row>
    <row r="23" spans="1:4" s="41" customFormat="1" ht="18" customHeight="1">
      <c r="A23" s="42"/>
      <c r="B23" s="46" t="s">
        <v>10</v>
      </c>
      <c r="C23" s="47"/>
      <c r="D23" s="47">
        <v>9200000</v>
      </c>
    </row>
    <row r="24" spans="1:4" ht="13.5" customHeight="1">
      <c r="A24" s="31"/>
      <c r="B24" s="31"/>
      <c r="C24" s="31"/>
      <c r="D24" s="31"/>
    </row>
    <row r="25" spans="1:5" ht="13.5" customHeight="1">
      <c r="A25" s="20"/>
      <c r="B25" s="35" t="s">
        <v>27</v>
      </c>
      <c r="C25" s="20"/>
      <c r="D25" s="32"/>
      <c r="E25" s="20"/>
    </row>
    <row r="26" spans="1:4" ht="13.5" customHeight="1">
      <c r="A26"/>
      <c r="B26" s="36" t="s">
        <v>108</v>
      </c>
      <c r="C26"/>
      <c r="D26" s="3"/>
    </row>
    <row r="27" ht="13.5" customHeight="1">
      <c r="B27" s="17" t="s">
        <v>110</v>
      </c>
    </row>
    <row r="28" ht="13.5" customHeight="1">
      <c r="B28" s="17" t="s">
        <v>36</v>
      </c>
    </row>
    <row r="29" ht="13.5" customHeight="1">
      <c r="B29" s="17" t="s">
        <v>54</v>
      </c>
    </row>
    <row r="30" ht="13.5" customHeight="1">
      <c r="B30" s="17" t="s">
        <v>34</v>
      </c>
    </row>
    <row r="31" ht="13.5" customHeight="1">
      <c r="B31" s="17" t="s">
        <v>55</v>
      </c>
    </row>
    <row r="32" ht="13.5" customHeight="1">
      <c r="B32" s="17" t="s">
        <v>115</v>
      </c>
    </row>
    <row r="33" ht="13.5" customHeight="1">
      <c r="B33" s="17" t="s">
        <v>35</v>
      </c>
    </row>
    <row r="34" ht="13.5" customHeight="1">
      <c r="B34" s="17" t="s">
        <v>116</v>
      </c>
    </row>
    <row r="35" ht="13.5" customHeight="1">
      <c r="B35" s="17" t="s">
        <v>112</v>
      </c>
    </row>
    <row r="36" ht="13.5" customHeight="1">
      <c r="B36" s="17" t="s">
        <v>34</v>
      </c>
    </row>
  </sheetData>
  <printOptions horizontalCentered="1"/>
  <pageMargins left="0.5905511811023623" right="0.5905511811023623" top="0.66" bottom="0.5" header="0.45" footer="0.34"/>
  <pageSetup firstPageNumber="45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2006-01-02T09:00:56Z</cp:lastPrinted>
  <dcterms:created xsi:type="dcterms:W3CDTF">1999-10-28T14:25:01Z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