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060" activeTab="5"/>
  </bookViews>
  <sheets>
    <sheet name="dochody" sheetId="1" r:id="rId1"/>
    <sheet name="wydatki" sheetId="2" r:id="rId2"/>
    <sheet name="inwest" sheetId="3" r:id="rId3"/>
    <sheet name="UE" sheetId="4" r:id="rId4"/>
    <sheet name="pozabudz" sheetId="5" r:id="rId5"/>
    <sheet name="dotacje" sheetId="6" r:id="rId6"/>
  </sheets>
  <definedNames>
    <definedName name="_xlnm.Print_Titles" localSheetId="0">'dochody'!$8:$8</definedName>
    <definedName name="_xlnm.Print_Titles" localSheetId="5">'dotacje'!$7:$7</definedName>
    <definedName name="_xlnm.Print_Titles" localSheetId="2">'inwest'!$8:$8</definedName>
    <definedName name="_xlnm.Print_Titles" localSheetId="4">'pozabudz'!$7:$9</definedName>
    <definedName name="_xlnm.Print_Titles" localSheetId="3">'UE'!$7:$9</definedName>
    <definedName name="_xlnm.Print_Titles" localSheetId="1">'wydatki'!$9:$9</definedName>
  </definedNames>
  <calcPr fullCalcOnLoad="1"/>
</workbook>
</file>

<file path=xl/comments2.xml><?xml version="1.0" encoding="utf-8"?>
<comments xmlns="http://schemas.openxmlformats.org/spreadsheetml/2006/main">
  <authors>
    <author>um</author>
  </authors>
  <commentList>
    <comment ref="A36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t/>
        </r>
      </text>
    </comment>
    <comment ref="A47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10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<sst xmlns="http://schemas.openxmlformats.org/spreadsheetml/2006/main" count="495" uniqueCount="272">
  <si>
    <t>Łączne nakłady finansowe po zmianach</t>
  </si>
  <si>
    <t>Dział</t>
  </si>
  <si>
    <t xml:space="preserve">Rozdz.      </t>
  </si>
  <si>
    <t>Dochody budżetu miasta ogółem</t>
  </si>
  <si>
    <t>z tego:</t>
  </si>
  <si>
    <t xml:space="preserve">Dochody własne </t>
  </si>
  <si>
    <t>Pozostała działalność</t>
  </si>
  <si>
    <t>Załącznik nr 1</t>
  </si>
  <si>
    <t>Rady Miasta Lublin</t>
  </si>
  <si>
    <t>w złotych</t>
  </si>
  <si>
    <t>Treść 
(nazwa działu, rozdziału, źródła dochodów)</t>
  </si>
  <si>
    <r>
      <t xml:space="preserve">Dochody gminy ogółem, </t>
    </r>
    <r>
      <rPr>
        <i/>
        <sz val="10"/>
        <rFont val="Arial CE"/>
        <family val="2"/>
      </rPr>
      <t>z tego:</t>
    </r>
  </si>
  <si>
    <t xml:space="preserve">finansów publicznych </t>
  </si>
  <si>
    <t xml:space="preserve">                                                         w złotych</t>
  </si>
  <si>
    <t>Rozdz.</t>
  </si>
  <si>
    <t>Nazwa działu, rozdziału, zadania</t>
  </si>
  <si>
    <t>Przeznaczenie dotacji (cel publiczny)</t>
  </si>
  <si>
    <t>Ogółem</t>
  </si>
  <si>
    <t>Oświata i wychowanie</t>
  </si>
  <si>
    <t>Szkoły podstawowe</t>
  </si>
  <si>
    <t>Gimnazja</t>
  </si>
  <si>
    <t>Licea ogólnokształcące</t>
  </si>
  <si>
    <t>Szkoły zawodowe</t>
  </si>
  <si>
    <t>Pomoc społeczna</t>
  </si>
  <si>
    <t>Kultura fizyczna i sport</t>
  </si>
  <si>
    <t>Zmiany</t>
  </si>
  <si>
    <t>Treść</t>
  </si>
  <si>
    <t>Gospodarka komunalna i ochrona środowiska</t>
  </si>
  <si>
    <t>Wydatki ogółem</t>
  </si>
  <si>
    <t>Plan po zmianach</t>
  </si>
  <si>
    <t xml:space="preserve">Subwencje </t>
  </si>
  <si>
    <t>Różne rozliczenia</t>
  </si>
  <si>
    <t>Część oświatowa subwencji ogólnej dla jednostek samorządu terytorialnego</t>
  </si>
  <si>
    <t>subwencja oświatowa</t>
  </si>
  <si>
    <t>Dotacje celowe i inne środki na zadania własne</t>
  </si>
  <si>
    <t>w  złotych</t>
  </si>
  <si>
    <t>ogółem</t>
  </si>
  <si>
    <t xml:space="preserve">w tym: dotacja
z budżetu                                </t>
  </si>
  <si>
    <t>Stawka dotacji</t>
  </si>
  <si>
    <t xml:space="preserve">Zakres dotacji </t>
  </si>
  <si>
    <t xml:space="preserve">w tym:             wynagrodzenia  </t>
  </si>
  <si>
    <t xml:space="preserve">Razem zakłady budżetowe </t>
  </si>
  <si>
    <t>Miejski Ośrodek Sportu i Rekreacji "Bystrzyca"</t>
  </si>
  <si>
    <t>Administracja publiczna</t>
  </si>
  <si>
    <t>Urzędy miast i miast na prawach powiatu</t>
  </si>
  <si>
    <t>Zadania z zakresu administracji rządowej wykonywane przez powiat</t>
  </si>
  <si>
    <t>Dochody powiatu ogółem, z tego:</t>
  </si>
  <si>
    <t>Dochody własne</t>
  </si>
  <si>
    <t>Dotacje celowe na zadania realizowane na podstawie porozumień i umów</t>
  </si>
  <si>
    <t>Załącznik nr 2</t>
  </si>
  <si>
    <t>Plan
 po zmianach</t>
  </si>
  <si>
    <t>Wydatki na zadania własne</t>
  </si>
  <si>
    <t>wydatki rzeczowe</t>
  </si>
  <si>
    <t>Kultura i ochrona dziedzictwa narodowego</t>
  </si>
  <si>
    <t xml:space="preserve">Wydatki na zadania realizowane na podstawie porozumień 
i umów </t>
  </si>
  <si>
    <t>Wydatki na zadania zlecone</t>
  </si>
  <si>
    <t>Transport i łączność</t>
  </si>
  <si>
    <t>Drogi publiczne w miastach na prawach powiatu</t>
  </si>
  <si>
    <t>pochodne od wynagrodzeń</t>
  </si>
  <si>
    <t>Instytucje kultury fizycznej</t>
  </si>
  <si>
    <t>Wydatki po zmianach</t>
  </si>
  <si>
    <t>Ogółem wydatki majątkowe</t>
  </si>
  <si>
    <t>inwestycje</t>
  </si>
  <si>
    <t>Załącznik nr 4</t>
  </si>
  <si>
    <t xml:space="preserve">Dotacje celowe z budżetu państwa na zadania 
z zakresu administracji rządowej </t>
  </si>
  <si>
    <t>Zestawienie przychodów i wydatków zakładów budżetowych, gospodarstw pomocniczych</t>
  </si>
  <si>
    <t>Zadania własne</t>
  </si>
  <si>
    <t>Treść                                                                                                                              
 (nazwa działu, rozdziału, zadania)</t>
  </si>
  <si>
    <t>Przychody / Dochody 
po zmianach</t>
  </si>
  <si>
    <t>Plan według uchwały 
nr 849/XXXVI/2005 
Rady Miasta Lublin 
z 29.12.2005 r.
z późn. zm.</t>
  </si>
  <si>
    <t>Dochody budżetu miasta na 2006 rok</t>
  </si>
  <si>
    <t>Wydatki budżetu miasta na 2006 rok</t>
  </si>
  <si>
    <t>Plan według uchwały
nr 849/XXXVI/2005
Rady Miasta Lublin
z 29.12.2005 r.
z późn. zm.</t>
  </si>
  <si>
    <t>Planowane wydatki majątkowe na 2006 rok</t>
  </si>
  <si>
    <t>z tego ze środków:</t>
  </si>
  <si>
    <t>Plan</t>
  </si>
  <si>
    <t>Dz.</t>
  </si>
  <si>
    <t xml:space="preserve">Rozdz.                          </t>
  </si>
  <si>
    <t>Nazwa: działu, rozdziału, 
                             zadania inwestycyjnego</t>
  </si>
  <si>
    <t>własnych 
i innych zwrotnych</t>
  </si>
  <si>
    <t>Unii Europejskiej</t>
  </si>
  <si>
    <t>z budżetu państwa i innych bezzwrotnych</t>
  </si>
  <si>
    <t>inwestycji 
po zmianach</t>
  </si>
  <si>
    <t>Plan według uchwały    
nr 849/XXXVI/2005                              
Rady Miasta Lublin
z 29.12.2005 r.
z późn. zm.</t>
  </si>
  <si>
    <t>oraz rachunku dochodów własnych na 2006 rok</t>
  </si>
  <si>
    <t>Zadania z zakresu oświaty</t>
  </si>
  <si>
    <t>Zadania z zakresu pomocy społecznej</t>
  </si>
  <si>
    <t>Zadania z zakresu odnowy i konserwacji zabytków</t>
  </si>
  <si>
    <r>
      <t>z tego:</t>
    </r>
    <r>
      <rPr>
        <b/>
        <sz val="10"/>
        <rFont val="Arial CE"/>
        <family val="2"/>
      </rPr>
      <t xml:space="preserve">
Zadania własne</t>
    </r>
  </si>
  <si>
    <t>Razem rachunki dochodów własnych</t>
  </si>
  <si>
    <t>Działalność usługowa</t>
  </si>
  <si>
    <t>Usługi opiekuńcze i specjalistyczne usługi opiekuńcze</t>
  </si>
  <si>
    <t xml:space="preserve">usługi opiekuńcze  </t>
  </si>
  <si>
    <t>Zadania ustawowo zlecone gminie</t>
  </si>
  <si>
    <t>Ośrodki pomocy społecznej</t>
  </si>
  <si>
    <t>Zadania w zakresie kultury fizycznej i sportu</t>
  </si>
  <si>
    <t>Ochrona zabytków i opieka nad zabytkami</t>
  </si>
  <si>
    <t>Planowane wydatki na programy i projekty realizowane ze środków pochodzących z budżetu Unii Europejskiej</t>
  </si>
  <si>
    <t>Jednostka</t>
  </si>
  <si>
    <t>Nazwa: działu, rozdziału, programu/projektu</t>
  </si>
  <si>
    <t>Cel zadania  / programu</t>
  </si>
  <si>
    <t xml:space="preserve"> organizacyjna realizująca program lub koordynująca jego wykonanie</t>
  </si>
  <si>
    <t>Okres realizacji programu</t>
  </si>
  <si>
    <t>budżetu państwa 
i innych bezzwrotnych</t>
  </si>
  <si>
    <t>Wydatki na 2007 rok</t>
  </si>
  <si>
    <t xml:space="preserve">Ogółem </t>
  </si>
  <si>
    <t>dotacje celowe na inwestycje</t>
  </si>
  <si>
    <t>Dotacja z budżetu na 2006 rok wg uchwały Rady Miasta Lublin nr 849/XXXVI/2005 z dnia 29.12.2005 r. z późn. zm.</t>
  </si>
  <si>
    <t>Lokalny transport zbiorowy</t>
  </si>
  <si>
    <t>przebudowa ul. Nadbystrzyckiej od ul. Jana Pawła II (bez ronda) do ul. Zana (łącznie ze skrzyżowaniem)</t>
  </si>
  <si>
    <t>Cmentarze</t>
  </si>
  <si>
    <t>cmentarz komunalny</t>
  </si>
  <si>
    <t>Subwencje i dotacja rekompensująca</t>
  </si>
  <si>
    <t>Zrealizowane nakłady finansowe po zmianach</t>
  </si>
  <si>
    <t xml:space="preserve">
z tego ze środków:</t>
  </si>
  <si>
    <t>Wydatki na 2006 rok z późn. zm.</t>
  </si>
  <si>
    <t>Wydatki na 2007 rok  z późn. zm.
z tego ze środków:</t>
  </si>
  <si>
    <t>Wydatki na 2007 rok  po zmianach
z tego ze środków:</t>
  </si>
  <si>
    <t>Bezpieczeństwo publiczne i ochrona przeciwpożarowa</t>
  </si>
  <si>
    <t>Komendy powiatowe Państwowej Straży Pożarnej</t>
  </si>
  <si>
    <t>dofinansowanie Straży Pożarnej</t>
  </si>
  <si>
    <t>zwrot dotacji otrzymanej z budżetu państwa na realizację projektu "Rozbudowa transgranicznego systemu ochrony środowiska naturalnego oraz zwalczania skutków katastrof i klęsk żywiołowych na terenie województwa lubelskiego oraz obwodu lwowskiego"</t>
  </si>
  <si>
    <t>Licea profilowane</t>
  </si>
  <si>
    <t>Szkoły zawodowe specjalne</t>
  </si>
  <si>
    <t>Centra kształcenia ustawicznego i praktycznego oraz ośrodki dokształcania zawodowego</t>
  </si>
  <si>
    <t>Domy i ośrodki kultury, świetlice i kluby</t>
  </si>
  <si>
    <t>2006-2007</t>
  </si>
  <si>
    <t>Wydatki na zadania realizowane na podstawie porozumień i umów</t>
  </si>
  <si>
    <t>Wydatki na 2006 rok po zmianach</t>
  </si>
  <si>
    <t>Klasztor oo. Dominikanów</t>
  </si>
  <si>
    <t>rewaloryzacja klasztoru oo. Dominikanów</t>
  </si>
  <si>
    <t>Ośrodki wsparcia</t>
  </si>
  <si>
    <t>Parafia Prawosławna p.w. Przemienienia Pańskiego</t>
  </si>
  <si>
    <t>Załącznik nr 5</t>
  </si>
  <si>
    <t>realizacja programu "Bezpieczny Lublin", w tym:</t>
  </si>
  <si>
    <t>Pozostałe zadania w zakresie polityki społecznej</t>
  </si>
  <si>
    <t>Razem gospodarstwa pomocnicze</t>
  </si>
  <si>
    <t>Ogółem, z tego:</t>
  </si>
  <si>
    <r>
      <t>w tym:</t>
    </r>
    <r>
      <rPr>
        <b/>
        <sz val="10"/>
        <rFont val="Arial CE"/>
        <family val="2"/>
      </rPr>
      <t xml:space="preserve">
Zadania własne</t>
    </r>
  </si>
  <si>
    <t>Zadania z zakresu rehabilitacji zawodowej i społecznej oraz zatrudniania osób niepełnosprawnych</t>
  </si>
  <si>
    <t xml:space="preserve">Zadania własne </t>
  </si>
  <si>
    <t>program wyrównywania różnic między regionami</t>
  </si>
  <si>
    <t>wyrównywanie szans osób niepełnosprawnych 
w dostępie do rehabilitacji zawodowej i społecznej</t>
  </si>
  <si>
    <t xml:space="preserve">remonty, w tym: </t>
  </si>
  <si>
    <t>prace remontowe budynku klasztoru 
oo. Dominikanów</t>
  </si>
  <si>
    <t>ekspertyzy techniczne i konserwatorskie oraz dokumentacja konserwatorska budynku Bazyliki 
oo. Dominkanów</t>
  </si>
  <si>
    <t>Krzysztof Madejski</t>
  </si>
  <si>
    <t>Arkadiusz Sokołowski</t>
  </si>
  <si>
    <t>inwestycje, w tym:</t>
  </si>
  <si>
    <t>prace projektowe i roboty budowlane związane 
z iluminacją budynku Katedralnej Cerkwi 
p.w. Przemienienia Pańskiego</t>
  </si>
  <si>
    <t>Zadania realizowane na podstawie ustawy o działalności pożytku publicznego i o wolontariacie</t>
  </si>
  <si>
    <t>Wydatki na 2008 rok z późn. zm.
z tego ze środków:</t>
  </si>
  <si>
    <t xml:space="preserve">Wykaz zadań miasta realizowanych przez podmioty niezaliczane do sektora </t>
  </si>
  <si>
    <t>dotacja na realizację projektu "SZANSA - Aktywizacja zawodowa młodzieży trudnej w Lublinie"</t>
  </si>
  <si>
    <t>integracja systemów teleinformatycznych 
w Urzędzie Miasta Lublin i jednostkach organizacyjnych</t>
  </si>
  <si>
    <t>Wydatki na 2008 rok po zmianach
z tego ze środków:</t>
  </si>
  <si>
    <t>prace konserwatorskie oraz elewacyjne budynku kamienicy przy ul. Rynek 6</t>
  </si>
  <si>
    <t>ekspertyzy techniczne i konserwatorskie, badania konserwatorskie i architektoniczne oraz projekt budowlany budynku kamienicy przy ul. Wesołej 8</t>
  </si>
  <si>
    <t>Rezerwy ogólne i celowe</t>
  </si>
  <si>
    <t>Domy pomocy społecznej</t>
  </si>
  <si>
    <t>Dotacje celowe i inne środki na zadania realizowane na podstawie porozumień i umów</t>
  </si>
  <si>
    <t>Dotacje celowe z budżetu państwa na zadania zlecone 
z zakresu administracji rządowej</t>
  </si>
  <si>
    <t>dotacja dla MOSIR "Bystrzyca"</t>
  </si>
  <si>
    <t>w tym: inwestycje</t>
  </si>
  <si>
    <t>przebudowa al. Smorawińskiego od al. Solidarności do al. Kompozytorów Polskich (wraz z rondem)</t>
  </si>
  <si>
    <t>przebudowa al. Andersa od al. Spółdzielczości Pracy do ul. Koryznowej (wraz z rondem gen. Berbeckiego) w Lublinie</t>
  </si>
  <si>
    <t>przebudowa ulic: Mełgiewskiej, Metalurgicznej 
i częściowo Grygowej w celu połączenia z węzłem drogowym obwodnicy Mełgiew</t>
  </si>
  <si>
    <t>rozbudowa i przebudowa trakcji trolejbusowej</t>
  </si>
  <si>
    <t>budowa trakcji trolejbusowej w ulicach Roztocze-Orkana-Armii Krajowej-Bohaterów Monte Cassino-Wileńska-Głęboka</t>
  </si>
  <si>
    <t>termomodernizacje obiektów</t>
  </si>
  <si>
    <t>dotacja celowa z budżetu państwa na zakup i modernizację wyposażenia i sprzętu dla zabezpieczenia i upowszechniania dorobku Zespołu Pieśni i Tańca "Lublin" im. W. Kaniorowej</t>
  </si>
  <si>
    <t>rezerwa celowa na finansowanie projektów współfinansowanych ze środków Unii Europejskiej</t>
  </si>
  <si>
    <t>środki z Programu Phare oraz Europejskiego Funduszu Rozwoju Regionalnego na dofinansowanie inwestycji drogowych</t>
  </si>
  <si>
    <t>wynagrodzenia</t>
  </si>
  <si>
    <t>środki z Programu Wspólnoty Europejskiej SOCRATES GRUNDTVIG 2 na realizację projektu "EduPart. Partnerstwo na rzecz edukacji i pobudzania aktywności rodzin"</t>
  </si>
  <si>
    <t>Edukacyjna opieka wychowawcza</t>
  </si>
  <si>
    <t>Pomoc materialna dla uczniów</t>
  </si>
  <si>
    <t>Placówki opiekuńczo - wychowawcze</t>
  </si>
  <si>
    <t>dotacja na dzieci z innych powiatów przebywające w placówkach opiekuńczo - wychowawczych na terenie miasta Lublin</t>
  </si>
  <si>
    <t>budowa gimnazjum przy ul. Roztocze</t>
  </si>
  <si>
    <t>budowa domu pomocy społecznej przy ul. Opalowej</t>
  </si>
  <si>
    <t>węzeł drogowy Poniatowskiego (wiadukt z połączeniem do ul. ks. Popiełuszki)</t>
  </si>
  <si>
    <t>Specjalne ośrodki szkolno-wychowawcze</t>
  </si>
  <si>
    <t>Pozostałe zadania w zakresie kultury</t>
  </si>
  <si>
    <t>środki na realizację projektu "Kultura bez granic - Dni Debreczyna w Lublinie"</t>
  </si>
  <si>
    <t>środki z programu Wspólnoty Europejskiej Młodzież na realizację projektu "Moja przyszłość"</t>
  </si>
  <si>
    <t xml:space="preserve">Edukacyjna opieka wychowawcza </t>
  </si>
  <si>
    <t>wyrównywanie szans edukacyjnych poprzez programy stypendialne</t>
  </si>
  <si>
    <t>prace konserwatorskie, restauratorskie i roboty budowlane zabytków</t>
  </si>
  <si>
    <t xml:space="preserve">Pomoc społeczna </t>
  </si>
  <si>
    <t>remonty</t>
  </si>
  <si>
    <t>2005-2007</t>
  </si>
  <si>
    <t>środki z Europejskiego Funduszu Rozwoju Regionalnego na dofinansowanie inwestycji z zakresu transportu zbiorowego</t>
  </si>
  <si>
    <t>dotacje dla niepublicznych szkół podstawowych</t>
  </si>
  <si>
    <t>utrzymanie uczniów w niepublicznych szkołach podstawowych prowadzonych przez osoby prawne i fizyczne</t>
  </si>
  <si>
    <t>utrzymanie obiektów sportowych</t>
  </si>
  <si>
    <t>dotacje dla publicznych i niepublicznych liceów ogólnokształcących</t>
  </si>
  <si>
    <t>dotacje dla publicznych i niepublicznych szkół zawodowych</t>
  </si>
  <si>
    <t>Świetlice szkolne</t>
  </si>
  <si>
    <t>Poradnie psychologiczno-pedagogiczne, w tym poradnie specjalistyczne</t>
  </si>
  <si>
    <t>Internaty i bursy szkolne</t>
  </si>
  <si>
    <t>dotacje dla specjalnych niepublicznych ośrodków szkolno-wychowawczych</t>
  </si>
  <si>
    <t>Przedszkola</t>
  </si>
  <si>
    <t>dotacje dla publicznych i niepublicznych przedszkoli</t>
  </si>
  <si>
    <t>dotacje dla publicznych i niepublicznych gimnazjów</t>
  </si>
  <si>
    <t>dotacje dla niepublicznych burs i internatów</t>
  </si>
  <si>
    <t>utrzymanie dzieci w publicznych i niepublicznych przedszkolach prowadzonych przez osoby prawne i fizyczne</t>
  </si>
  <si>
    <t>utrzymanie uczniów w publicznych i niepublicznych gimnazjach prowadzonych przez osoby prawne i fizyczne</t>
  </si>
  <si>
    <t>utrzymanie uczniów w publicznych i niepublicznych liceach ogólnokształcących prowadzonych przez osoby prawne i fizyczne</t>
  </si>
  <si>
    <t>utrzymanie uczniów w publicznych i niepublicznych szkołach zawodowych prowadzonych przez osoby prawne i fizyczne</t>
  </si>
  <si>
    <t>utrzymanie wychowanków w niepublicznych ośrodkach szkolno-wychowawczych prowadzonych przez osoby prawne i fizyczne</t>
  </si>
  <si>
    <t>utrzymanie uczniów w niepublicznych bursach i internatach prowadzonych przez osoby prawne i fizyczne</t>
  </si>
  <si>
    <t>utrzymanie dzieci spoza miasta Lublin w publicznych i niepublicznych przedszkolach prowadzonych przez osoby prawne i fizyczne</t>
  </si>
  <si>
    <t>realizacja projektu "Program stypendialny Miasta Lublin szansą ponadgimnazjalistów z terenów wiejskich"</t>
  </si>
  <si>
    <t>dotacja z Europejskiego Funduszu Społecznego i budżetu państwa na realizację projektu: "Program stypendialny Miasta Lublin szansą ponadgimnazjalistów z terenów wiejskich"</t>
  </si>
  <si>
    <t>wpływy z tytułu umieszczenia dziecka z innej gminy 
w przedszkolu na terenie gminy Lublin</t>
  </si>
  <si>
    <t>realizacja projektu "EduPart. Partnerstwo na rzecz edukacji 
i pobudzania aktywności rodzin" w ramach programu SOCRATES GRUNDTVIG 2</t>
  </si>
  <si>
    <t>Placówki wychowania pozaszkolnego</t>
  </si>
  <si>
    <t>zakup i modernizacja wyposażenia i sprzętu dla zabezpieczenia 
i upowszechniania dorobku Zespołu Pieśni i Tańca "Lublin" 
im. W. Kaniorowej - inwestycje</t>
  </si>
  <si>
    <t>zakupy inwestycyjne w ramach projektu: "Program stypendialny Miasta Lublin szansą ponadgimnazjalistów z terenów wiejskich"</t>
  </si>
  <si>
    <t>zakup i modernizacja wyposażenia i sprzętu dla zabezpieczenia i upowszechniania dorobku Zespołu Pieśni i Tańca "Lublin" im. W. Kaniorowej</t>
  </si>
  <si>
    <t>Szkoły podstawowe specjalne</t>
  </si>
  <si>
    <t>Ochrona zdrowia</t>
  </si>
  <si>
    <t>Przeciwdziałanie alkoholizmowi</t>
  </si>
  <si>
    <t>zadania realizowane w ramach Gminnego Programu Profilaktyki 
i Rozwiązywania Problemów Alkoholowych</t>
  </si>
  <si>
    <t>Centra integracji społecznej</t>
  </si>
  <si>
    <t>dotacja dla Centrum Integracji Społecznej "Integro"</t>
  </si>
  <si>
    <t>dotacje dla niepublicznych placówek opiekuńczo - wychowawczych</t>
  </si>
  <si>
    <t>Przychody/Dochody wg uchwały nr 849/XXXVI/2005 Rady Miasta Lublin z dnia 29.12.2005 r. z późn. zm.</t>
  </si>
  <si>
    <t>Wydatki wg uchwały 
nr 849/XXXVI/2005 Rady Miasta Lublin z dnia 29.12.2005 r. z późn. zm.</t>
  </si>
  <si>
    <t>Dotacja 
po zmianach</t>
  </si>
  <si>
    <t>ochrona zabytków i opieka nad zabytkami</t>
  </si>
  <si>
    <t xml:space="preserve">do uchwały nr </t>
  </si>
  <si>
    <t xml:space="preserve">z dnia </t>
  </si>
  <si>
    <t>środki z Funduszu Rozwoju Kultury Fizycznej na dofinansowanie przebudowy boiska sportowego wraz 
z ogrodzeniem przy II LO w Lublinie</t>
  </si>
  <si>
    <t>Załącznik nr 3</t>
  </si>
  <si>
    <t>do uchwały nr</t>
  </si>
  <si>
    <t>zapewnienie miejsc noclegowych w noclegowniach, schroniskach, domach dla bezdomnych i ofiar przemocy</t>
  </si>
  <si>
    <t>prowadzenie taniego żywienia w formie kuchni społecznych</t>
  </si>
  <si>
    <t>zapewnienie schronienia osobom bezdomnym, ofiarom przemocy i matkom samotnie wychowującym dzieci</t>
  </si>
  <si>
    <t>zapewnienie posiłku osobom potrzebującym</t>
  </si>
  <si>
    <t>Wydatki na zadania z zakresu administracji rządowej wykonywane przez powiat</t>
  </si>
  <si>
    <t>Wydatki na zadania zlecone, z tego:</t>
  </si>
  <si>
    <t>dotacja na prowadzenie środowiskowych domów samopomocy dla osób z zaburzeniami psychicznymi</t>
  </si>
  <si>
    <t>prowadzenie środowiskowych domów samopomocy dla osób z zaburzeniami psychicznymi</t>
  </si>
  <si>
    <t>pomoc osobom z zaburzeniami psychicznymi i osobom z chorobą Alzheimera</t>
  </si>
  <si>
    <t>otwarte składane sztuczne lodowisko</t>
  </si>
  <si>
    <t>dotacje dla publicznych liceów profilowanych</t>
  </si>
  <si>
    <t>Specjalne ośrodki szkolno - wychowawcze</t>
  </si>
  <si>
    <t>utrzymanie uczniów w publicznych liceach profilowanych prowadzonych przez osoby prawne i fizyczne</t>
  </si>
  <si>
    <t>dotacje na sfinansowanie zakładowego fundusz świadczeń socjalnych dla nauczycieli emerytów i rencistów</t>
  </si>
  <si>
    <t>świadczenia socjalne dla nauczycieli emerytów 
i rencistów</t>
  </si>
  <si>
    <t>realizacja projektów w ramach programu Socrates - Comenius</t>
  </si>
  <si>
    <t>środki z programu Wspólnoty Europejskiej Socrates - Comenius na realizację projektów oświatowych</t>
  </si>
  <si>
    <t>podniesienie jakości edukacji szkolnej i promowanie  świadomości wymiaru europejskiego w procesach edukacyjnych</t>
  </si>
  <si>
    <t>ZS Nr 5</t>
  </si>
  <si>
    <t>SP Nr 21,
SP Nr 30,
SP Nr 39, 
SP Nr 51</t>
  </si>
  <si>
    <t>Gim nr 8,
Gim nr 11</t>
  </si>
  <si>
    <t>I LO,
II LO</t>
  </si>
  <si>
    <t>Załącznik nr 6</t>
  </si>
  <si>
    <t>zakładowy fundusz świadczeń socjalnych dla nauczycieli emerytów 
i rencistów</t>
  </si>
  <si>
    <t>w tym: dotacje</t>
  </si>
  <si>
    <t>zapewnienie miejsc noclegowych w noclegowniach, schroniskach, domach dla bezdomnych i ofiar przemocy - dotacje</t>
  </si>
  <si>
    <t>prowadzenie taniego żywienia w formie kuchni społecznych - dotacje</t>
  </si>
  <si>
    <t>mur oporowy oddzielający boisko II LO 
im. Zamoyskiego od posesji Starostwa Powiatowego przy ul. Spokojnej</t>
  </si>
  <si>
    <t>inwestycje realizowane przy udziale mieszkańców 
i innych podmiotów</t>
  </si>
  <si>
    <t>Żłobki</t>
  </si>
  <si>
    <t>Centra kształcenia ustawicznego 
i praktycznego oraz ośrodki dokształcania zawodowego</t>
  </si>
  <si>
    <t>w tym: dotacja 
z budżetu</t>
  </si>
  <si>
    <t>Wydatki na zadania ustawowo zlecone gminie</t>
  </si>
  <si>
    <t>Zadania realizowane na podstawie porozumień i umów</t>
  </si>
  <si>
    <t>Środowiskowy Dom Samopomocy przy ul. Kalinowszczyzna, z tego: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</si>
</sst>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3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Arial"/>
      <family val="2"/>
    </font>
    <font>
      <b/>
      <sz val="8"/>
      <name val="Arial"/>
      <family val="2"/>
    </font>
    <font>
      <b/>
      <sz val="13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b/>
      <i/>
      <sz val="11"/>
      <name val="Arial CE"/>
      <family val="0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8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hair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dotted"/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3" fontId="1" fillId="3" borderId="7" xfId="0" applyNumberFormat="1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" xfId="0" applyFont="1" applyBorder="1" applyAlignment="1">
      <alignment/>
    </xf>
    <xf numFmtId="0" fontId="1" fillId="3" borderId="11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3" borderId="7" xfId="0" applyNumberFormat="1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3" fontId="1" fillId="0" borderId="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5" xfId="0" applyFont="1" applyBorder="1" applyAlignment="1">
      <alignment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3" borderId="7" xfId="0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Continuous"/>
    </xf>
    <xf numFmtId="0" fontId="11" fillId="0" borderId="14" xfId="0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3" fontId="12" fillId="3" borderId="11" xfId="0" applyNumberFormat="1" applyFont="1" applyFill="1" applyBorder="1" applyAlignment="1">
      <alignment horizontal="right"/>
    </xf>
    <xf numFmtId="0" fontId="12" fillId="3" borderId="11" xfId="0" applyNumberFormat="1" applyFont="1" applyFill="1" applyBorder="1" applyAlignment="1">
      <alignment horizontal="right"/>
    </xf>
    <xf numFmtId="0" fontId="14" fillId="3" borderId="19" xfId="0" applyFont="1" applyFill="1" applyBorder="1" applyAlignment="1">
      <alignment horizontal="center" wrapText="1"/>
    </xf>
    <xf numFmtId="3" fontId="14" fillId="3" borderId="11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3" fontId="11" fillId="0" borderId="5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7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 horizontal="center" vertical="center" wrapText="1"/>
    </xf>
    <xf numFmtId="3" fontId="15" fillId="0" borderId="22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15" fillId="0" borderId="7" xfId="0" applyFont="1" applyBorder="1" applyAlignment="1">
      <alignment wrapText="1"/>
    </xf>
    <xf numFmtId="3" fontId="15" fillId="0" borderId="24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2" borderId="7" xfId="0" applyFont="1" applyFill="1" applyBorder="1" applyAlignment="1">
      <alignment wrapText="1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1" fillId="2" borderId="8" xfId="0" applyFont="1" applyFill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2" borderId="8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 wrapText="1"/>
    </xf>
    <xf numFmtId="3" fontId="0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4" fillId="3" borderId="7" xfId="0" applyNumberFormat="1" applyFont="1" applyFill="1" applyBorder="1" applyAlignment="1">
      <alignment horizontal="right"/>
    </xf>
    <xf numFmtId="0" fontId="12" fillId="0" borderId="25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3" fontId="11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1" fillId="2" borderId="5" xfId="0" applyFont="1" applyFill="1" applyBorder="1" applyAlignment="1">
      <alignment/>
    </xf>
    <xf numFmtId="0" fontId="1" fillId="0" borderId="0" xfId="0" applyFont="1" applyAlignment="1">
      <alignment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/>
    </xf>
    <xf numFmtId="0" fontId="1" fillId="3" borderId="11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4" borderId="15" xfId="0" applyFont="1" applyFill="1" applyBorder="1" applyAlignment="1">
      <alignment/>
    </xf>
    <xf numFmtId="0" fontId="0" fillId="4" borderId="15" xfId="0" applyFont="1" applyFill="1" applyBorder="1" applyAlignment="1">
      <alignment wrapText="1"/>
    </xf>
    <xf numFmtId="0" fontId="1" fillId="4" borderId="15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top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0" fillId="4" borderId="3" xfId="0" applyFont="1" applyFill="1" applyBorder="1" applyAlignment="1">
      <alignment/>
    </xf>
    <xf numFmtId="0" fontId="9" fillId="4" borderId="4" xfId="0" applyFont="1" applyFill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9" fillId="4" borderId="27" xfId="0" applyNumberFormat="1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 horizontal="right"/>
    </xf>
    <xf numFmtId="3" fontId="9" fillId="4" borderId="28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5" xfId="0" applyFont="1" applyFill="1" applyBorder="1" applyAlignment="1">
      <alignment/>
    </xf>
    <xf numFmtId="0" fontId="0" fillId="4" borderId="9" xfId="0" applyFont="1" applyFill="1" applyBorder="1" applyAlignment="1">
      <alignment wrapText="1"/>
    </xf>
    <xf numFmtId="3" fontId="0" fillId="0" borderId="9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4" borderId="30" xfId="0" applyNumberFormat="1" applyFont="1" applyFill="1" applyBorder="1" applyAlignment="1">
      <alignment/>
    </xf>
    <xf numFmtId="3" fontId="0" fillId="4" borderId="9" xfId="0" applyNumberFormat="1" applyFont="1" applyFill="1" applyBorder="1" applyAlignment="1">
      <alignment/>
    </xf>
    <xf numFmtId="3" fontId="0" fillId="4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8" xfId="0" applyFont="1" applyFill="1" applyBorder="1" applyAlignment="1">
      <alignment wrapText="1"/>
    </xf>
    <xf numFmtId="3" fontId="4" fillId="0" borderId="8" xfId="0" applyNumberFormat="1" applyFont="1" applyFill="1" applyBorder="1" applyAlignment="1">
      <alignment/>
    </xf>
    <xf numFmtId="3" fontId="4" fillId="4" borderId="25" xfId="0" applyNumberFormat="1" applyFont="1" applyFill="1" applyBorder="1" applyAlignment="1">
      <alignment/>
    </xf>
    <xf numFmtId="3" fontId="4" fillId="4" borderId="8" xfId="0" applyNumberFormat="1" applyFont="1" applyFill="1" applyBorder="1" applyAlignment="1">
      <alignment/>
    </xf>
    <xf numFmtId="3" fontId="4" fillId="4" borderId="32" xfId="0" applyNumberFormat="1" applyFont="1" applyFill="1" applyBorder="1" applyAlignment="1">
      <alignment/>
    </xf>
    <xf numFmtId="1" fontId="1" fillId="2" borderId="33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 wrapText="1"/>
    </xf>
    <xf numFmtId="3" fontId="1" fillId="0" borderId="34" xfId="0" applyNumberFormat="1" applyFont="1" applyBorder="1" applyAlignment="1">
      <alignment wrapText="1"/>
    </xf>
    <xf numFmtId="3" fontId="1" fillId="0" borderId="35" xfId="0" applyNumberFormat="1" applyFont="1" applyBorder="1" applyAlignment="1">
      <alignment wrapText="1"/>
    </xf>
    <xf numFmtId="3" fontId="1" fillId="0" borderId="36" xfId="0" applyNumberFormat="1" applyFont="1" applyBorder="1" applyAlignment="1">
      <alignment wrapText="1"/>
    </xf>
    <xf numFmtId="3" fontId="1" fillId="0" borderId="0" xfId="0" applyNumberFormat="1" applyFont="1" applyAlignment="1">
      <alignment/>
    </xf>
    <xf numFmtId="1" fontId="1" fillId="2" borderId="5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1" fontId="0" fillId="0" borderId="9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3" fontId="0" fillId="0" borderId="37" xfId="0" applyNumberFormat="1" applyFont="1" applyBorder="1" applyAlignment="1">
      <alignment wrapText="1"/>
    </xf>
    <xf numFmtId="49" fontId="0" fillId="0" borderId="7" xfId="0" applyNumberFormat="1" applyBorder="1" applyAlignment="1">
      <alignment/>
    </xf>
    <xf numFmtId="0" fontId="0" fillId="0" borderId="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textRotation="255"/>
    </xf>
    <xf numFmtId="3" fontId="1" fillId="3" borderId="11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0" fillId="0" borderId="39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3" fontId="11" fillId="0" borderId="5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1" fontId="0" fillId="0" borderId="7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9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3" fontId="1" fillId="0" borderId="33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right"/>
    </xf>
    <xf numFmtId="0" fontId="12" fillId="2" borderId="9" xfId="0" applyNumberFormat="1" applyFont="1" applyFill="1" applyBorder="1" applyAlignment="1">
      <alignment horizontal="right"/>
    </xf>
    <xf numFmtId="0" fontId="14" fillId="2" borderId="38" xfId="0" applyFont="1" applyFill="1" applyBorder="1" applyAlignment="1">
      <alignment horizontal="center" wrapText="1"/>
    </xf>
    <xf numFmtId="3" fontId="14" fillId="2" borderId="9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/>
    </xf>
    <xf numFmtId="0" fontId="24" fillId="0" borderId="5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14" fillId="4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left" wrapText="1"/>
    </xf>
    <xf numFmtId="3" fontId="24" fillId="0" borderId="42" xfId="0" applyNumberFormat="1" applyFont="1" applyBorder="1" applyAlignment="1">
      <alignment/>
    </xf>
    <xf numFmtId="3" fontId="24" fillId="0" borderId="4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2" borderId="11" xfId="0" applyFont="1" applyFill="1" applyBorder="1" applyAlignment="1">
      <alignment horizontal="center" vertical="center" wrapText="1"/>
    </xf>
    <xf numFmtId="3" fontId="24" fillId="2" borderId="11" xfId="0" applyNumberFormat="1" applyFont="1" applyFill="1" applyBorder="1" applyAlignment="1">
      <alignment/>
    </xf>
    <xf numFmtId="3" fontId="24" fillId="2" borderId="1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6" fillId="2" borderId="7" xfId="0" applyFont="1" applyFill="1" applyBorder="1" applyAlignment="1">
      <alignment/>
    </xf>
    <xf numFmtId="0" fontId="11" fillId="0" borderId="19" xfId="0" applyFont="1" applyBorder="1" applyAlignment="1">
      <alignment wrapText="1"/>
    </xf>
    <xf numFmtId="3" fontId="14" fillId="4" borderId="19" xfId="0" applyNumberFormat="1" applyFont="1" applyFill="1" applyBorder="1" applyAlignment="1">
      <alignment vertical="center"/>
    </xf>
    <xf numFmtId="3" fontId="14" fillId="4" borderId="23" xfId="0" applyNumberFormat="1" applyFont="1" applyFill="1" applyBorder="1" applyAlignment="1">
      <alignment horizontal="right"/>
    </xf>
    <xf numFmtId="0" fontId="14" fillId="4" borderId="40" xfId="0" applyNumberFormat="1" applyFont="1" applyFill="1" applyBorder="1" applyAlignment="1">
      <alignment vertical="center"/>
    </xf>
    <xf numFmtId="3" fontId="14" fillId="4" borderId="40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3" fontId="0" fillId="0" borderId="19" xfId="0" applyNumberFormat="1" applyFont="1" applyBorder="1" applyAlignment="1">
      <alignment wrapText="1"/>
    </xf>
    <xf numFmtId="3" fontId="0" fillId="0" borderId="43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14" fillId="4" borderId="40" xfId="0" applyNumberFormat="1" applyFont="1" applyFill="1" applyBorder="1" applyAlignment="1">
      <alignment horizontal="right"/>
    </xf>
    <xf numFmtId="3" fontId="9" fillId="4" borderId="40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4" borderId="5" xfId="0" applyFont="1" applyFill="1" applyBorder="1" applyAlignment="1">
      <alignment/>
    </xf>
    <xf numFmtId="0" fontId="9" fillId="4" borderId="5" xfId="0" applyFont="1" applyFill="1" applyBorder="1" applyAlignment="1">
      <alignment horizontal="right" wrapText="1"/>
    </xf>
    <xf numFmtId="0" fontId="9" fillId="4" borderId="5" xfId="0" applyFont="1" applyFill="1" applyBorder="1" applyAlignment="1">
      <alignment wrapText="1"/>
    </xf>
    <xf numFmtId="0" fontId="9" fillId="4" borderId="5" xfId="0" applyFont="1" applyFill="1" applyBorder="1" applyAlignment="1">
      <alignment horizontal="center" wrapText="1"/>
    </xf>
    <xf numFmtId="3" fontId="9" fillId="4" borderId="5" xfId="0" applyNumberFormat="1" applyFont="1" applyFill="1" applyBorder="1" applyAlignment="1">
      <alignment horizontal="right"/>
    </xf>
    <xf numFmtId="0" fontId="29" fillId="4" borderId="4" xfId="0" applyFont="1" applyFill="1" applyBorder="1" applyAlignment="1">
      <alignment horizontal="left" wrapText="1"/>
    </xf>
    <xf numFmtId="0" fontId="29" fillId="4" borderId="4" xfId="0" applyFont="1" applyFill="1" applyBorder="1" applyAlignment="1">
      <alignment wrapText="1"/>
    </xf>
    <xf numFmtId="0" fontId="29" fillId="4" borderId="4" xfId="0" applyFont="1" applyFill="1" applyBorder="1" applyAlignment="1">
      <alignment horizontal="center" wrapText="1"/>
    </xf>
    <xf numFmtId="3" fontId="29" fillId="4" borderId="4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9" fillId="3" borderId="11" xfId="0" applyFont="1" applyFill="1" applyBorder="1" applyAlignment="1">
      <alignment/>
    </xf>
    <xf numFmtId="3" fontId="9" fillId="3" borderId="11" xfId="0" applyNumberFormat="1" applyFont="1" applyFill="1" applyBorder="1" applyAlignment="1">
      <alignment wrapText="1"/>
    </xf>
    <xf numFmtId="1" fontId="9" fillId="3" borderId="11" xfId="0" applyNumberFormat="1" applyFont="1" applyFill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0" xfId="0" applyAlignment="1">
      <alignment horizontal="center" wrapText="1"/>
    </xf>
    <xf numFmtId="3" fontId="1" fillId="3" borderId="11" xfId="0" applyNumberFormat="1" applyFont="1" applyFill="1" applyBorder="1" applyAlignment="1">
      <alignment horizontal="right" wrapText="1"/>
    </xf>
    <xf numFmtId="0" fontId="0" fillId="3" borderId="11" xfId="0" applyFont="1" applyFill="1" applyBorder="1" applyAlignment="1">
      <alignment/>
    </xf>
    <xf numFmtId="3" fontId="2" fillId="0" borderId="7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3" fontId="12" fillId="0" borderId="7" xfId="0" applyNumberFormat="1" applyFont="1" applyBorder="1" applyAlignment="1">
      <alignment/>
    </xf>
    <xf numFmtId="0" fontId="12" fillId="0" borderId="7" xfId="0" applyNumberFormat="1" applyFont="1" applyBorder="1" applyAlignment="1">
      <alignment/>
    </xf>
    <xf numFmtId="0" fontId="12" fillId="0" borderId="7" xfId="0" applyFont="1" applyBorder="1" applyAlignment="1">
      <alignment horizontal="left" wrapText="1"/>
    </xf>
    <xf numFmtId="3" fontId="25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44" xfId="0" applyFont="1" applyFill="1" applyBorder="1" applyAlignment="1">
      <alignment wrapText="1"/>
    </xf>
    <xf numFmtId="3" fontId="0" fillId="0" borderId="44" xfId="0" applyNumberFormat="1" applyFont="1" applyBorder="1" applyAlignment="1">
      <alignment/>
    </xf>
    <xf numFmtId="3" fontId="15" fillId="2" borderId="5" xfId="0" applyNumberFormat="1" applyFont="1" applyFill="1" applyBorder="1" applyAlignment="1" quotePrefix="1">
      <alignment horizontal="right"/>
    </xf>
    <xf numFmtId="0" fontId="15" fillId="2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29" fillId="4" borderId="28" xfId="0" applyNumberFormat="1" applyFont="1" applyFill="1" applyBorder="1" applyAlignment="1">
      <alignment horizontal="right"/>
    </xf>
    <xf numFmtId="3" fontId="1" fillId="0" borderId="45" xfId="0" applyNumberFormat="1" applyFont="1" applyBorder="1" applyAlignment="1">
      <alignment wrapText="1"/>
    </xf>
    <xf numFmtId="3" fontId="1" fillId="0" borderId="46" xfId="0" applyNumberFormat="1" applyFont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wrapText="1"/>
    </xf>
    <xf numFmtId="3" fontId="1" fillId="3" borderId="7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wrapText="1"/>
    </xf>
    <xf numFmtId="0" fontId="6" fillId="4" borderId="7" xfId="0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3" fontId="1" fillId="0" borderId="47" xfId="0" applyNumberFormat="1" applyFont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1" fontId="0" fillId="2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 horizontal="left" wrapText="1"/>
    </xf>
    <xf numFmtId="3" fontId="1" fillId="0" borderId="11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3" fontId="1" fillId="3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11" xfId="0" applyFont="1" applyFill="1" applyBorder="1" applyAlignment="1">
      <alignment/>
    </xf>
    <xf numFmtId="3" fontId="1" fillId="5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3" fontId="0" fillId="6" borderId="0" xfId="0" applyNumberFormat="1" applyFont="1" applyFill="1" applyBorder="1" applyAlignment="1">
      <alignment/>
    </xf>
    <xf numFmtId="0" fontId="0" fillId="5" borderId="11" xfId="0" applyFont="1" applyFill="1" applyBorder="1" applyAlignment="1">
      <alignment wrapText="1"/>
    </xf>
    <xf numFmtId="0" fontId="1" fillId="7" borderId="9" xfId="0" applyFont="1" applyFill="1" applyBorder="1" applyAlignment="1">
      <alignment horizontal="right"/>
    </xf>
    <xf numFmtId="3" fontId="1" fillId="7" borderId="11" xfId="0" applyNumberFormat="1" applyFont="1" applyFill="1" applyBorder="1" applyAlignment="1">
      <alignment/>
    </xf>
    <xf numFmtId="0" fontId="0" fillId="8" borderId="0" xfId="0" applyFill="1" applyAlignment="1">
      <alignment/>
    </xf>
    <xf numFmtId="3" fontId="0" fillId="5" borderId="11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0" fillId="0" borderId="48" xfId="0" applyNumberFormat="1" applyFont="1" applyBorder="1" applyAlignment="1">
      <alignment wrapText="1"/>
    </xf>
    <xf numFmtId="3" fontId="0" fillId="0" borderId="49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3" fontId="1" fillId="0" borderId="33" xfId="0" applyNumberFormat="1" applyFont="1" applyBorder="1" applyAlignment="1">
      <alignment wrapText="1"/>
    </xf>
    <xf numFmtId="3" fontId="1" fillId="0" borderId="50" xfId="0" applyNumberFormat="1" applyFont="1" applyBorder="1" applyAlignment="1">
      <alignment wrapText="1"/>
    </xf>
    <xf numFmtId="3" fontId="1" fillId="0" borderId="51" xfId="0" applyNumberFormat="1" applyFont="1" applyBorder="1" applyAlignment="1">
      <alignment wrapText="1"/>
    </xf>
    <xf numFmtId="3" fontId="1" fillId="0" borderId="52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28" xfId="0" applyNumberFormat="1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wrapText="1"/>
    </xf>
    <xf numFmtId="3" fontId="1" fillId="3" borderId="48" xfId="0" applyNumberFormat="1" applyFont="1" applyFill="1" applyBorder="1" applyAlignment="1">
      <alignment horizontal="right" wrapText="1"/>
    </xf>
    <xf numFmtId="3" fontId="1" fillId="2" borderId="48" xfId="0" applyNumberFormat="1" applyFont="1" applyFill="1" applyBorder="1" applyAlignment="1">
      <alignment horizontal="right" wrapText="1"/>
    </xf>
    <xf numFmtId="3" fontId="1" fillId="2" borderId="7" xfId="0" applyNumberFormat="1" applyFont="1" applyFill="1" applyBorder="1" applyAlignment="1">
      <alignment horizontal="right" wrapText="1"/>
    </xf>
    <xf numFmtId="3" fontId="1" fillId="3" borderId="7" xfId="0" applyNumberFormat="1" applyFont="1" applyFill="1" applyBorder="1" applyAlignment="1">
      <alignment horizontal="right"/>
    </xf>
    <xf numFmtId="3" fontId="1" fillId="9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5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1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1" fontId="1" fillId="2" borderId="5" xfId="0" applyNumberFormat="1" applyFont="1" applyFill="1" applyBorder="1" applyAlignment="1">
      <alignment/>
    </xf>
    <xf numFmtId="1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49" xfId="0" applyNumberFormat="1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3" fontId="1" fillId="0" borderId="20" xfId="0" applyNumberFormat="1" applyFont="1" applyBorder="1" applyAlignment="1">
      <alignment wrapText="1"/>
    </xf>
    <xf numFmtId="0" fontId="1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4" borderId="53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wrapText="1"/>
    </xf>
    <xf numFmtId="0" fontId="1" fillId="4" borderId="54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" fontId="9" fillId="4" borderId="56" xfId="0" applyNumberFormat="1" applyFont="1" applyFill="1" applyBorder="1" applyAlignment="1">
      <alignment horizontal="right"/>
    </xf>
    <xf numFmtId="3" fontId="29" fillId="4" borderId="57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3" fontId="0" fillId="7" borderId="11" xfId="0" applyNumberFormat="1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0" fillId="2" borderId="9" xfId="0" applyFont="1" applyFill="1" applyBorder="1" applyAlignment="1">
      <alignment wrapText="1"/>
    </xf>
    <xf numFmtId="3" fontId="0" fillId="0" borderId="9" xfId="0" applyNumberFormat="1" applyFont="1" applyBorder="1" applyAlignment="1">
      <alignment/>
    </xf>
    <xf numFmtId="0" fontId="0" fillId="2" borderId="58" xfId="0" applyFont="1" applyFill="1" applyBorder="1" applyAlignment="1">
      <alignment wrapText="1"/>
    </xf>
    <xf numFmtId="3" fontId="0" fillId="0" borderId="58" xfId="0" applyNumberFormat="1" applyFont="1" applyBorder="1" applyAlignment="1">
      <alignment/>
    </xf>
    <xf numFmtId="3" fontId="1" fillId="0" borderId="19" xfId="0" applyNumberFormat="1" applyFont="1" applyBorder="1" applyAlignment="1">
      <alignment wrapText="1"/>
    </xf>
    <xf numFmtId="3" fontId="1" fillId="0" borderId="43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29" fillId="4" borderId="59" xfId="0" applyNumberFormat="1" applyFont="1" applyFill="1" applyBorder="1" applyAlignment="1">
      <alignment horizontal="right"/>
    </xf>
    <xf numFmtId="0" fontId="1" fillId="4" borderId="60" xfId="0" applyFont="1" applyFill="1" applyBorder="1" applyAlignment="1">
      <alignment horizontal="center" wrapText="1"/>
    </xf>
    <xf numFmtId="0" fontId="1" fillId="4" borderId="61" xfId="0" applyFont="1" applyFill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center"/>
    </xf>
    <xf numFmtId="3" fontId="9" fillId="4" borderId="61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0" fillId="0" borderId="63" xfId="0" applyNumberFormat="1" applyFont="1" applyBorder="1" applyAlignment="1">
      <alignment wrapText="1"/>
    </xf>
    <xf numFmtId="3" fontId="0" fillId="0" borderId="64" xfId="0" applyNumberFormat="1" applyFont="1" applyBorder="1" applyAlignment="1">
      <alignment wrapText="1"/>
    </xf>
    <xf numFmtId="3" fontId="0" fillId="0" borderId="65" xfId="0" applyNumberFormat="1" applyFont="1" applyBorder="1" applyAlignment="1">
      <alignment wrapText="1"/>
    </xf>
    <xf numFmtId="3" fontId="0" fillId="0" borderId="63" xfId="0" applyNumberFormat="1" applyFont="1" applyBorder="1" applyAlignment="1">
      <alignment wrapText="1"/>
    </xf>
    <xf numFmtId="3" fontId="0" fillId="0" borderId="66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0" fillId="0" borderId="67" xfId="0" applyNumberFormat="1" applyFont="1" applyBorder="1" applyAlignment="1">
      <alignment wrapText="1"/>
    </xf>
    <xf numFmtId="3" fontId="0" fillId="0" borderId="68" xfId="0" applyNumberFormat="1" applyFont="1" applyBorder="1" applyAlignment="1">
      <alignment wrapText="1"/>
    </xf>
    <xf numFmtId="3" fontId="0" fillId="0" borderId="69" xfId="0" applyNumberFormat="1" applyFont="1" applyBorder="1" applyAlignment="1">
      <alignment wrapText="1"/>
    </xf>
    <xf numFmtId="3" fontId="0" fillId="5" borderId="11" xfId="0" applyNumberFormat="1" applyFont="1" applyFill="1" applyBorder="1" applyAlignment="1">
      <alignment/>
    </xf>
    <xf numFmtId="0" fontId="1" fillId="3" borderId="48" xfId="0" applyFont="1" applyFill="1" applyBorder="1" applyAlignment="1">
      <alignment wrapText="1"/>
    </xf>
    <xf numFmtId="0" fontId="0" fillId="0" borderId="5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wrapText="1"/>
    </xf>
    <xf numFmtId="0" fontId="0" fillId="0" borderId="70" xfId="0" applyFont="1" applyBorder="1" applyAlignment="1">
      <alignment horizontal="left" wrapText="1"/>
    </xf>
    <xf numFmtId="0" fontId="0" fillId="2" borderId="9" xfId="0" applyFont="1" applyFill="1" applyBorder="1" applyAlignment="1">
      <alignment wrapText="1"/>
    </xf>
    <xf numFmtId="0" fontId="0" fillId="2" borderId="37" xfId="0" applyFont="1" applyFill="1" applyBorder="1" applyAlignment="1">
      <alignment wrapText="1"/>
    </xf>
    <xf numFmtId="3" fontId="0" fillId="0" borderId="37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2" borderId="38" xfId="0" applyFont="1" applyFill="1" applyBorder="1" applyAlignment="1">
      <alignment wrapText="1"/>
    </xf>
    <xf numFmtId="3" fontId="11" fillId="0" borderId="21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 wrapText="1"/>
    </xf>
    <xf numFmtId="0" fontId="0" fillId="0" borderId="3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3" fontId="0" fillId="0" borderId="9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3" fontId="0" fillId="0" borderId="7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 wrapText="1"/>
    </xf>
    <xf numFmtId="3" fontId="0" fillId="0" borderId="63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 wrapText="1"/>
    </xf>
    <xf numFmtId="0" fontId="1" fillId="3" borderId="19" xfId="0" applyFont="1" applyFill="1" applyBorder="1" applyAlignment="1">
      <alignment wrapText="1"/>
    </xf>
    <xf numFmtId="3" fontId="1" fillId="3" borderId="19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2" borderId="7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wrapText="1"/>
    </xf>
    <xf numFmtId="3" fontId="1" fillId="2" borderId="11" xfId="0" applyNumberFormat="1" applyFont="1" applyFill="1" applyBorder="1" applyAlignment="1">
      <alignment wrapText="1"/>
    </xf>
    <xf numFmtId="3" fontId="0" fillId="0" borderId="37" xfId="0" applyNumberFormat="1" applyFont="1" applyBorder="1" applyAlignment="1">
      <alignment wrapText="1"/>
    </xf>
    <xf numFmtId="1" fontId="1" fillId="2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3" fontId="1" fillId="0" borderId="71" xfId="0" applyNumberFormat="1" applyFont="1" applyBorder="1" applyAlignment="1">
      <alignment wrapText="1"/>
    </xf>
    <xf numFmtId="0" fontId="1" fillId="2" borderId="11" xfId="0" applyFont="1" applyFill="1" applyBorder="1" applyAlignment="1">
      <alignment/>
    </xf>
    <xf numFmtId="3" fontId="0" fillId="0" borderId="19" xfId="0" applyNumberFormat="1" applyFont="1" applyBorder="1" applyAlignment="1">
      <alignment wrapText="1"/>
    </xf>
    <xf numFmtId="3" fontId="0" fillId="0" borderId="43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9" fillId="0" borderId="7" xfId="0" applyNumberFormat="1" applyFont="1" applyBorder="1" applyAlignment="1">
      <alignment horizontal="right" wrapText="1"/>
    </xf>
    <xf numFmtId="3" fontId="9" fillId="0" borderId="22" xfId="0" applyNumberFormat="1" applyFont="1" applyBorder="1" applyAlignment="1">
      <alignment horizontal="right" wrapText="1"/>
    </xf>
    <xf numFmtId="1" fontId="7" fillId="0" borderId="9" xfId="0" applyNumberFormat="1" applyFont="1" applyBorder="1" applyAlignment="1">
      <alignment/>
    </xf>
    <xf numFmtId="0" fontId="1" fillId="5" borderId="7" xfId="0" applyFont="1" applyFill="1" applyBorder="1" applyAlignment="1">
      <alignment horizontal="right"/>
    </xf>
    <xf numFmtId="0" fontId="0" fillId="0" borderId="19" xfId="0" applyFont="1" applyBorder="1" applyAlignment="1">
      <alignment horizontal="left" wrapText="1"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40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1" fillId="0" borderId="72" xfId="0" applyNumberFormat="1" applyFont="1" applyBorder="1" applyAlignment="1">
      <alignment/>
    </xf>
    <xf numFmtId="0" fontId="1" fillId="0" borderId="72" xfId="0" applyFont="1" applyBorder="1" applyAlignment="1">
      <alignment/>
    </xf>
    <xf numFmtId="0" fontId="11" fillId="0" borderId="24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3" fontId="6" fillId="0" borderId="0" xfId="0" applyNumberFormat="1" applyFont="1" applyAlignment="1">
      <alignment vertical="center"/>
    </xf>
    <xf numFmtId="3" fontId="9" fillId="3" borderId="11" xfId="0" applyNumberFormat="1" applyFont="1" applyFill="1" applyBorder="1" applyAlignment="1">
      <alignment/>
    </xf>
    <xf numFmtId="1" fontId="7" fillId="0" borderId="11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63" xfId="0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3" fontId="1" fillId="3" borderId="11" xfId="0" applyNumberFormat="1" applyFont="1" applyFill="1" applyBorder="1" applyAlignment="1">
      <alignment horizontal="right"/>
    </xf>
    <xf numFmtId="3" fontId="1" fillId="9" borderId="11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2" borderId="39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0" borderId="73" xfId="0" applyFont="1" applyBorder="1" applyAlignment="1">
      <alignment horizontal="left" wrapText="1"/>
    </xf>
    <xf numFmtId="3" fontId="6" fillId="0" borderId="74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wrapText="1"/>
    </xf>
    <xf numFmtId="3" fontId="4" fillId="2" borderId="13" xfId="0" applyNumberFormat="1" applyFont="1" applyFill="1" applyBorder="1" applyAlignment="1">
      <alignment/>
    </xf>
    <xf numFmtId="0" fontId="1" fillId="0" borderId="33" xfId="0" applyFont="1" applyBorder="1" applyAlignment="1">
      <alignment horizontal="left" wrapText="1"/>
    </xf>
    <xf numFmtId="0" fontId="15" fillId="0" borderId="11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3" fontId="0" fillId="0" borderId="5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6" fillId="2" borderId="5" xfId="0" applyFont="1" applyFill="1" applyBorder="1" applyAlignment="1">
      <alignment/>
    </xf>
    <xf numFmtId="0" fontId="1" fillId="0" borderId="9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0" fillId="0" borderId="5" xfId="0" applyNumberFormat="1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3" fontId="0" fillId="0" borderId="3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6" fillId="0" borderId="37" xfId="0" applyFont="1" applyBorder="1" applyAlignment="1">
      <alignment/>
    </xf>
    <xf numFmtId="3" fontId="6" fillId="0" borderId="37" xfId="0" applyNumberFormat="1" applyFont="1" applyBorder="1" applyAlignment="1">
      <alignment/>
    </xf>
    <xf numFmtId="3" fontId="11" fillId="0" borderId="9" xfId="0" applyNumberFormat="1" applyFont="1" applyBorder="1" applyAlignment="1">
      <alignment vertical="center"/>
    </xf>
    <xf numFmtId="0" fontId="11" fillId="0" borderId="72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3" fontId="11" fillId="0" borderId="5" xfId="0" applyNumberFormat="1" applyFont="1" applyBorder="1" applyAlignment="1">
      <alignment horizontal="right" wrapText="1"/>
    </xf>
    <xf numFmtId="3" fontId="15" fillId="0" borderId="5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3" fontId="1" fillId="0" borderId="48" xfId="0" applyNumberFormat="1" applyFont="1" applyBorder="1" applyAlignment="1">
      <alignment wrapText="1"/>
    </xf>
    <xf numFmtId="3" fontId="1" fillId="0" borderId="49" xfId="0" applyNumberFormat="1" applyFont="1" applyBorder="1" applyAlignment="1">
      <alignment wrapText="1"/>
    </xf>
    <xf numFmtId="0" fontId="0" fillId="0" borderId="44" xfId="0" applyFont="1" applyBorder="1" applyAlignment="1">
      <alignment/>
    </xf>
    <xf numFmtId="3" fontId="12" fillId="0" borderId="5" xfId="0" applyNumberFormat="1" applyFont="1" applyBorder="1" applyAlignment="1">
      <alignment/>
    </xf>
    <xf numFmtId="0" fontId="12" fillId="0" borderId="5" xfId="0" applyNumberFormat="1" applyFont="1" applyBorder="1" applyAlignment="1">
      <alignment/>
    </xf>
    <xf numFmtId="0" fontId="15" fillId="0" borderId="5" xfId="0" applyNumberFormat="1" applyFont="1" applyBorder="1" applyAlignment="1">
      <alignment/>
    </xf>
    <xf numFmtId="0" fontId="11" fillId="0" borderId="5" xfId="0" applyNumberFormat="1" applyFont="1" applyBorder="1" applyAlignment="1">
      <alignment/>
    </xf>
    <xf numFmtId="0" fontId="11" fillId="0" borderId="9" xfId="0" applyNumberFormat="1" applyFont="1" applyBorder="1" applyAlignment="1">
      <alignment/>
    </xf>
    <xf numFmtId="0" fontId="11" fillId="0" borderId="38" xfId="0" applyFont="1" applyBorder="1" applyAlignment="1">
      <alignment wrapText="1"/>
    </xf>
    <xf numFmtId="3" fontId="11" fillId="0" borderId="9" xfId="0" applyNumberFormat="1" applyFont="1" applyBorder="1" applyAlignment="1">
      <alignment/>
    </xf>
    <xf numFmtId="3" fontId="13" fillId="0" borderId="9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4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43" xfId="0" applyNumberFormat="1" applyFont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3" fontId="1" fillId="0" borderId="43" xfId="0" applyNumberFormat="1" applyFont="1" applyFill="1" applyBorder="1" applyAlignment="1">
      <alignment wrapText="1"/>
    </xf>
    <xf numFmtId="3" fontId="1" fillId="0" borderId="2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horizontal="right"/>
    </xf>
    <xf numFmtId="0" fontId="0" fillId="2" borderId="69" xfId="0" applyFont="1" applyFill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0" fillId="2" borderId="23" xfId="0" applyFont="1" applyFill="1" applyBorder="1" applyAlignment="1">
      <alignment wrapText="1"/>
    </xf>
    <xf numFmtId="0" fontId="1" fillId="0" borderId="75" xfId="0" applyFont="1" applyBorder="1" applyAlignment="1">
      <alignment wrapText="1"/>
    </xf>
    <xf numFmtId="0" fontId="1" fillId="3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9" xfId="0" applyBorder="1" applyAlignment="1">
      <alignment/>
    </xf>
    <xf numFmtId="0" fontId="1" fillId="2" borderId="13" xfId="0" applyFont="1" applyFill="1" applyBorder="1" applyAlignment="1">
      <alignment wrapText="1"/>
    </xf>
    <xf numFmtId="0" fontId="1" fillId="7" borderId="7" xfId="0" applyFont="1" applyFill="1" applyBorder="1" applyAlignment="1">
      <alignment horizontal="right"/>
    </xf>
    <xf numFmtId="1" fontId="7" fillId="3" borderId="11" xfId="0" applyNumberFormat="1" applyFont="1" applyFill="1" applyBorder="1" applyAlignment="1">
      <alignment/>
    </xf>
    <xf numFmtId="1" fontId="9" fillId="0" borderId="11" xfId="0" applyNumberFormat="1" applyFont="1" applyBorder="1" applyAlignment="1">
      <alignment/>
    </xf>
    <xf numFmtId="3" fontId="7" fillId="0" borderId="7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>
      <alignment horizontal="center" wrapText="1"/>
    </xf>
    <xf numFmtId="3" fontId="7" fillId="0" borderId="9" xfId="0" applyNumberFormat="1" applyFont="1" applyBorder="1" applyAlignment="1">
      <alignment wrapText="1"/>
    </xf>
    <xf numFmtId="1" fontId="7" fillId="0" borderId="9" xfId="0" applyNumberFormat="1" applyFont="1" applyBorder="1" applyAlignment="1">
      <alignment horizontal="center" wrapText="1"/>
    </xf>
    <xf numFmtId="3" fontId="7" fillId="0" borderId="9" xfId="0" applyNumberFormat="1" applyFont="1" applyBorder="1" applyAlignment="1">
      <alignment horizontal="right" wrapText="1"/>
    </xf>
    <xf numFmtId="0" fontId="29" fillId="4" borderId="11" xfId="0" applyFont="1" applyFill="1" applyBorder="1" applyAlignment="1">
      <alignment horizontal="left" wrapText="1"/>
    </xf>
    <xf numFmtId="0" fontId="29" fillId="4" borderId="11" xfId="0" applyFont="1" applyFill="1" applyBorder="1" applyAlignment="1">
      <alignment wrapText="1"/>
    </xf>
    <xf numFmtId="0" fontId="29" fillId="4" borderId="11" xfId="0" applyFont="1" applyFill="1" applyBorder="1" applyAlignment="1">
      <alignment horizontal="center" wrapText="1"/>
    </xf>
    <xf numFmtId="3" fontId="29" fillId="4" borderId="11" xfId="0" applyNumberFormat="1" applyFont="1" applyFill="1" applyBorder="1" applyAlignment="1">
      <alignment horizontal="right"/>
    </xf>
    <xf numFmtId="3" fontId="29" fillId="4" borderId="76" xfId="0" applyNumberFormat="1" applyFont="1" applyFill="1" applyBorder="1" applyAlignment="1">
      <alignment horizontal="right"/>
    </xf>
    <xf numFmtId="3" fontId="29" fillId="4" borderId="23" xfId="0" applyNumberFormat="1" applyFont="1" applyFill="1" applyBorder="1" applyAlignment="1">
      <alignment horizontal="right"/>
    </xf>
    <xf numFmtId="3" fontId="9" fillId="3" borderId="19" xfId="0" applyNumberFormat="1" applyFont="1" applyFill="1" applyBorder="1" applyAlignment="1">
      <alignment/>
    </xf>
    <xf numFmtId="3" fontId="9" fillId="0" borderId="48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3" fontId="9" fillId="0" borderId="19" xfId="0" applyNumberFormat="1" applyFont="1" applyBorder="1" applyAlignment="1">
      <alignment horizontal="right" wrapText="1"/>
    </xf>
    <xf numFmtId="3" fontId="7" fillId="0" borderId="38" xfId="0" applyNumberFormat="1" applyFont="1" applyBorder="1" applyAlignment="1">
      <alignment horizontal="right" wrapText="1"/>
    </xf>
    <xf numFmtId="3" fontId="29" fillId="4" borderId="19" xfId="0" applyNumberFormat="1" applyFont="1" applyFill="1" applyBorder="1" applyAlignment="1">
      <alignment horizontal="right"/>
    </xf>
    <xf numFmtId="3" fontId="9" fillId="3" borderId="23" xfId="0" applyNumberFormat="1" applyFont="1" applyFill="1" applyBorder="1" applyAlignment="1">
      <alignment/>
    </xf>
    <xf numFmtId="3" fontId="7" fillId="0" borderId="23" xfId="0" applyNumberFormat="1" applyFont="1" applyBorder="1" applyAlignment="1">
      <alignment horizontal="right" wrapText="1"/>
    </xf>
    <xf numFmtId="3" fontId="9" fillId="0" borderId="23" xfId="0" applyNumberFormat="1" applyFont="1" applyBorder="1" applyAlignment="1">
      <alignment horizontal="right" wrapText="1"/>
    </xf>
    <xf numFmtId="3" fontId="7" fillId="0" borderId="31" xfId="0" applyNumberFormat="1" applyFont="1" applyBorder="1" applyAlignment="1">
      <alignment horizontal="right" wrapText="1"/>
    </xf>
    <xf numFmtId="3" fontId="9" fillId="3" borderId="77" xfId="0" applyNumberFormat="1" applyFont="1" applyFill="1" applyBorder="1" applyAlignment="1">
      <alignment/>
    </xf>
    <xf numFmtId="3" fontId="9" fillId="0" borderId="78" xfId="0" applyNumberFormat="1" applyFont="1" applyBorder="1" applyAlignment="1">
      <alignment horizontal="right" wrapText="1"/>
    </xf>
    <xf numFmtId="3" fontId="7" fillId="0" borderId="76" xfId="0" applyNumberFormat="1" applyFont="1" applyBorder="1" applyAlignment="1">
      <alignment horizontal="right" wrapText="1"/>
    </xf>
    <xf numFmtId="3" fontId="9" fillId="0" borderId="76" xfId="0" applyNumberFormat="1" applyFont="1" applyBorder="1" applyAlignment="1">
      <alignment horizontal="right" wrapText="1"/>
    </xf>
    <xf numFmtId="3" fontId="7" fillId="0" borderId="79" xfId="0" applyNumberFormat="1" applyFont="1" applyBorder="1" applyAlignment="1">
      <alignment horizontal="right" wrapText="1"/>
    </xf>
    <xf numFmtId="0" fontId="11" fillId="0" borderId="20" xfId="0" applyNumberFormat="1" applyFont="1" applyBorder="1" applyAlignment="1">
      <alignment vertical="center"/>
    </xf>
    <xf numFmtId="0" fontId="24" fillId="2" borderId="11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6" fillId="0" borderId="7" xfId="0" applyFont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80" xfId="0" applyFont="1" applyBorder="1" applyAlignment="1">
      <alignment wrapText="1"/>
    </xf>
    <xf numFmtId="3" fontId="0" fillId="0" borderId="80" xfId="0" applyNumberFormat="1" applyFont="1" applyBorder="1" applyAlignment="1">
      <alignment/>
    </xf>
    <xf numFmtId="0" fontId="1" fillId="3" borderId="81" xfId="0" applyFont="1" applyFill="1" applyBorder="1" applyAlignment="1">
      <alignment/>
    </xf>
    <xf numFmtId="3" fontId="1" fillId="3" borderId="81" xfId="0" applyNumberFormat="1" applyFont="1" applyFill="1" applyBorder="1" applyAlignment="1">
      <alignment/>
    </xf>
    <xf numFmtId="0" fontId="1" fillId="0" borderId="81" xfId="0" applyFont="1" applyBorder="1" applyAlignment="1">
      <alignment/>
    </xf>
    <xf numFmtId="3" fontId="1" fillId="0" borderId="81" xfId="0" applyNumberFormat="1" applyFont="1" applyBorder="1" applyAlignment="1">
      <alignment/>
    </xf>
    <xf numFmtId="0" fontId="0" fillId="0" borderId="81" xfId="0" applyFont="1" applyBorder="1" applyAlignment="1">
      <alignment wrapText="1"/>
    </xf>
    <xf numFmtId="3" fontId="0" fillId="0" borderId="81" xfId="0" applyNumberFormat="1" applyFont="1" applyBorder="1" applyAlignment="1">
      <alignment/>
    </xf>
    <xf numFmtId="0" fontId="6" fillId="0" borderId="58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0" fontId="4" fillId="2" borderId="9" xfId="0" applyFont="1" applyFill="1" applyBorder="1" applyAlignment="1">
      <alignment wrapText="1"/>
    </xf>
    <xf numFmtId="3" fontId="4" fillId="2" borderId="9" xfId="0" applyNumberFormat="1" applyFont="1" applyFill="1" applyBorder="1" applyAlignment="1">
      <alignment/>
    </xf>
    <xf numFmtId="0" fontId="4" fillId="0" borderId="42" xfId="0" applyFont="1" applyBorder="1" applyAlignment="1">
      <alignment wrapText="1"/>
    </xf>
    <xf numFmtId="3" fontId="4" fillId="0" borderId="42" xfId="0" applyNumberFormat="1" applyFont="1" applyBorder="1" applyAlignment="1">
      <alignment wrapText="1"/>
    </xf>
    <xf numFmtId="0" fontId="0" fillId="0" borderId="82" xfId="0" applyFont="1" applyBorder="1" applyAlignment="1">
      <alignment horizontal="left" wrapText="1"/>
    </xf>
    <xf numFmtId="3" fontId="0" fillId="0" borderId="83" xfId="0" applyNumberFormat="1" applyFont="1" applyFill="1" applyBorder="1" applyAlignment="1">
      <alignment horizontal="right"/>
    </xf>
    <xf numFmtId="0" fontId="0" fillId="0" borderId="48" xfId="0" applyFont="1" applyBorder="1" applyAlignment="1">
      <alignment horizontal="left" wrapText="1"/>
    </xf>
    <xf numFmtId="3" fontId="0" fillId="0" borderId="7" xfId="0" applyNumberFormat="1" applyFont="1" applyFill="1" applyBorder="1" applyAlignment="1">
      <alignment horizontal="right"/>
    </xf>
    <xf numFmtId="0" fontId="0" fillId="0" borderId="84" xfId="0" applyFont="1" applyBorder="1" applyAlignment="1">
      <alignment horizontal="left" wrapText="1"/>
    </xf>
    <xf numFmtId="3" fontId="0" fillId="0" borderId="81" xfId="0" applyNumberFormat="1" applyFont="1" applyFill="1" applyBorder="1" applyAlignment="1">
      <alignment horizontal="right"/>
    </xf>
    <xf numFmtId="0" fontId="1" fillId="4" borderId="1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0" borderId="8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4" borderId="85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86" xfId="0" applyFont="1" applyFill="1" applyBorder="1" applyAlignment="1">
      <alignment horizontal="left" vertical="center" wrapText="1"/>
    </xf>
    <xf numFmtId="0" fontId="1" fillId="4" borderId="87" xfId="0" applyFont="1" applyFill="1" applyBorder="1" applyAlignment="1">
      <alignment horizontal="left" vertical="center" wrapText="1"/>
    </xf>
    <xf numFmtId="0" fontId="1" fillId="4" borderId="88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1"/>
  <sheetViews>
    <sheetView workbookViewId="0" topLeftCell="D1">
      <selection activeCell="C32" sqref="C32"/>
    </sheetView>
  </sheetViews>
  <sheetFormatPr defaultColWidth="9.00390625" defaultRowHeight="12.75"/>
  <cols>
    <col min="1" max="1" width="8.125" style="0" customWidth="1"/>
    <col min="2" max="2" width="9.875" style="0" customWidth="1"/>
    <col min="3" max="3" width="51.00390625" style="0" customWidth="1"/>
    <col min="4" max="4" width="27.125" style="0" customWidth="1"/>
    <col min="5" max="5" width="22.875" style="0" customWidth="1"/>
    <col min="6" max="6" width="20.875" style="0" customWidth="1"/>
    <col min="7" max="7" width="5.00390625" style="0" customWidth="1"/>
    <col min="8" max="8" width="5.875" style="0" customWidth="1"/>
    <col min="9" max="9" width="10.125" style="0" customWidth="1"/>
  </cols>
  <sheetData>
    <row r="1" ht="15" customHeight="1">
      <c r="F1" t="s">
        <v>7</v>
      </c>
    </row>
    <row r="2" ht="15" customHeight="1">
      <c r="F2" t="s">
        <v>232</v>
      </c>
    </row>
    <row r="3" spans="1:6" ht="15" customHeight="1">
      <c r="A3" s="23" t="s">
        <v>70</v>
      </c>
      <c r="F3" t="s">
        <v>8</v>
      </c>
    </row>
    <row r="4" ht="15" customHeight="1">
      <c r="F4" t="s">
        <v>233</v>
      </c>
    </row>
    <row r="6" ht="13.5" thickBot="1">
      <c r="F6" s="408" t="s">
        <v>9</v>
      </c>
    </row>
    <row r="7" spans="1:11" s="2" customFormat="1" ht="69.75" customHeight="1" thickBot="1" thickTop="1">
      <c r="A7" s="156" t="s">
        <v>1</v>
      </c>
      <c r="B7" s="157" t="s">
        <v>2</v>
      </c>
      <c r="C7" s="158" t="s">
        <v>10</v>
      </c>
      <c r="D7" s="24" t="s">
        <v>69</v>
      </c>
      <c r="E7" s="24" t="s">
        <v>25</v>
      </c>
      <c r="F7" s="24" t="s">
        <v>29</v>
      </c>
      <c r="G7" s="1"/>
      <c r="H7" s="1"/>
      <c r="I7" s="1"/>
      <c r="J7" s="1"/>
      <c r="K7" s="1"/>
    </row>
    <row r="8" spans="1:11" s="7" customFormat="1" ht="16.5" customHeight="1" thickBot="1" thickTop="1">
      <c r="A8" s="3">
        <v>1</v>
      </c>
      <c r="B8" s="3">
        <v>2</v>
      </c>
      <c r="C8" s="4">
        <v>3</v>
      </c>
      <c r="D8" s="5">
        <v>4</v>
      </c>
      <c r="E8" s="5">
        <v>5</v>
      </c>
      <c r="F8" s="5">
        <v>6</v>
      </c>
      <c r="G8" s="6"/>
      <c r="H8" s="6"/>
      <c r="I8" s="6"/>
      <c r="J8" s="6"/>
      <c r="K8" s="6"/>
    </row>
    <row r="9" spans="1:11" s="2" customFormat="1" ht="23.25" customHeight="1" thickBot="1" thickTop="1">
      <c r="A9" s="8"/>
      <c r="B9" s="9"/>
      <c r="C9" s="120" t="s">
        <v>3</v>
      </c>
      <c r="D9" s="10">
        <v>919184445</v>
      </c>
      <c r="E9" s="10">
        <f>E11+E37</f>
        <v>2272800</v>
      </c>
      <c r="F9" s="10">
        <f>E9+D9</f>
        <v>921457245</v>
      </c>
      <c r="G9" s="152"/>
      <c r="H9" s="152"/>
      <c r="I9" s="152"/>
      <c r="J9" s="1"/>
      <c r="K9" s="1"/>
    </row>
    <row r="10" spans="1:11" s="2" customFormat="1" ht="15.75" customHeight="1">
      <c r="A10" s="11"/>
      <c r="B10" s="12"/>
      <c r="C10" s="12" t="s">
        <v>4</v>
      </c>
      <c r="D10" s="13"/>
      <c r="E10" s="13"/>
      <c r="F10" s="13"/>
      <c r="G10" s="1"/>
      <c r="H10" s="1"/>
      <c r="I10" s="152"/>
      <c r="J10" s="1"/>
      <c r="K10" s="1"/>
    </row>
    <row r="11" spans="1:11" s="2" customFormat="1" ht="18.75" customHeight="1" thickBot="1">
      <c r="A11" s="14"/>
      <c r="B11" s="15"/>
      <c r="C11" s="121" t="s">
        <v>11</v>
      </c>
      <c r="D11" s="16">
        <v>619625858</v>
      </c>
      <c r="E11" s="16">
        <f>E12+E13+E17+E32+E36</f>
        <v>520844</v>
      </c>
      <c r="F11" s="16">
        <f aca="true" t="shared" si="0" ref="F11:F20">E11+D11</f>
        <v>620146702</v>
      </c>
      <c r="G11" s="152"/>
      <c r="H11" s="1"/>
      <c r="I11" s="152"/>
      <c r="J11" s="1"/>
      <c r="K11" s="1"/>
    </row>
    <row r="12" spans="1:11" s="2" customFormat="1" ht="18.75" customHeight="1" thickBot="1">
      <c r="A12" s="11"/>
      <c r="B12" s="12"/>
      <c r="C12" s="122" t="s">
        <v>5</v>
      </c>
      <c r="D12" s="19">
        <v>403289173</v>
      </c>
      <c r="E12" s="19"/>
      <c r="F12" s="19">
        <f t="shared" si="0"/>
        <v>403289173</v>
      </c>
      <c r="G12" s="1"/>
      <c r="H12" s="1"/>
      <c r="I12" s="152"/>
      <c r="J12" s="1"/>
      <c r="K12" s="1"/>
    </row>
    <row r="13" spans="1:9" ht="21" customHeight="1" thickBot="1" thickTop="1">
      <c r="A13" s="59"/>
      <c r="B13" s="60"/>
      <c r="C13" s="122" t="s">
        <v>112</v>
      </c>
      <c r="D13" s="55">
        <v>109011682</v>
      </c>
      <c r="E13" s="55">
        <f>E14</f>
        <v>450027</v>
      </c>
      <c r="F13" s="55">
        <f t="shared" si="0"/>
        <v>109461709</v>
      </c>
      <c r="I13" s="152"/>
    </row>
    <row r="14" spans="1:9" ht="21" customHeight="1" thickTop="1">
      <c r="A14" s="61">
        <v>758</v>
      </c>
      <c r="B14" s="20"/>
      <c r="C14" s="44" t="s">
        <v>31</v>
      </c>
      <c r="D14" s="21">
        <v>108011682</v>
      </c>
      <c r="E14" s="21">
        <f>E15</f>
        <v>450027</v>
      </c>
      <c r="F14" s="21">
        <f t="shared" si="0"/>
        <v>108461709</v>
      </c>
      <c r="I14" s="152"/>
    </row>
    <row r="15" spans="1:9" ht="27.75" customHeight="1">
      <c r="A15" s="22"/>
      <c r="B15" s="62">
        <v>75801</v>
      </c>
      <c r="C15" s="49" t="s">
        <v>32</v>
      </c>
      <c r="D15" s="38">
        <v>103445729</v>
      </c>
      <c r="E15" s="38">
        <f>E16</f>
        <v>450027</v>
      </c>
      <c r="F15" s="38">
        <f t="shared" si="0"/>
        <v>103895756</v>
      </c>
      <c r="I15" s="152"/>
    </row>
    <row r="16" spans="1:9" ht="18" customHeight="1">
      <c r="A16" s="11"/>
      <c r="B16" s="12"/>
      <c r="C16" s="125" t="s">
        <v>33</v>
      </c>
      <c r="D16" s="127">
        <v>103445729</v>
      </c>
      <c r="E16" s="127">
        <f>450027</f>
        <v>450027</v>
      </c>
      <c r="F16" s="127">
        <f t="shared" si="0"/>
        <v>103895756</v>
      </c>
      <c r="I16" s="152"/>
    </row>
    <row r="17" spans="1:9" ht="19.5" customHeight="1" thickBot="1">
      <c r="A17" s="17"/>
      <c r="B17" s="18"/>
      <c r="C17" s="128" t="s">
        <v>34</v>
      </c>
      <c r="D17" s="55">
        <v>32090993</v>
      </c>
      <c r="E17" s="55">
        <f>E26+E21+E29+E18</f>
        <v>41817</v>
      </c>
      <c r="F17" s="55">
        <f t="shared" si="0"/>
        <v>32132810</v>
      </c>
      <c r="I17" s="152"/>
    </row>
    <row r="18" spans="1:6" ht="21" customHeight="1" hidden="1" thickTop="1">
      <c r="A18" s="164">
        <v>600</v>
      </c>
      <c r="B18" s="165"/>
      <c r="C18" s="44" t="s">
        <v>56</v>
      </c>
      <c r="D18" s="21"/>
      <c r="E18" s="21">
        <f>E19</f>
        <v>0</v>
      </c>
      <c r="F18" s="21">
        <f t="shared" si="0"/>
        <v>0</v>
      </c>
    </row>
    <row r="19" spans="1:6" ht="21" customHeight="1" hidden="1">
      <c r="A19" s="63"/>
      <c r="B19" s="60">
        <v>60004</v>
      </c>
      <c r="C19" s="123" t="s">
        <v>108</v>
      </c>
      <c r="D19" s="38"/>
      <c r="E19" s="38">
        <f>E20</f>
        <v>0</v>
      </c>
      <c r="F19" s="38">
        <f t="shared" si="0"/>
        <v>0</v>
      </c>
    </row>
    <row r="20" spans="1:6" ht="27" customHeight="1" hidden="1">
      <c r="A20" s="11"/>
      <c r="B20" s="119"/>
      <c r="C20" s="462" t="s">
        <v>192</v>
      </c>
      <c r="D20" s="149"/>
      <c r="E20" s="149"/>
      <c r="F20" s="149">
        <f t="shared" si="0"/>
        <v>0</v>
      </c>
    </row>
    <row r="21" spans="1:9" ht="19.5" customHeight="1" thickTop="1">
      <c r="A21" s="164">
        <v>801</v>
      </c>
      <c r="B21" s="165"/>
      <c r="C21" s="166" t="s">
        <v>18</v>
      </c>
      <c r="D21" s="223">
        <v>791758</v>
      </c>
      <c r="E21" s="223">
        <f>E22+E24</f>
        <v>41817</v>
      </c>
      <c r="F21" s="307">
        <f aca="true" t="shared" si="1" ref="F21:F31">E21+D21</f>
        <v>833575</v>
      </c>
      <c r="I21" s="152"/>
    </row>
    <row r="22" spans="1:9" s="344" customFormat="1" ht="19.5" customHeight="1">
      <c r="A22" s="341"/>
      <c r="B22" s="342">
        <v>80101</v>
      </c>
      <c r="C22" s="45" t="s">
        <v>19</v>
      </c>
      <c r="D22" s="343">
        <v>737503</v>
      </c>
      <c r="E22" s="343">
        <f>E23</f>
        <v>18860</v>
      </c>
      <c r="F22" s="38">
        <f t="shared" si="1"/>
        <v>756363</v>
      </c>
      <c r="I22" s="345"/>
    </row>
    <row r="23" spans="1:9" s="344" customFormat="1" ht="27.75" customHeight="1">
      <c r="A23" s="341"/>
      <c r="B23" s="342"/>
      <c r="C23" s="50" t="s">
        <v>253</v>
      </c>
      <c r="D23" s="450">
        <v>9800</v>
      </c>
      <c r="E23" s="350">
        <v>18860</v>
      </c>
      <c r="F23" s="127">
        <f t="shared" si="1"/>
        <v>28660</v>
      </c>
      <c r="I23" s="345"/>
    </row>
    <row r="24" spans="1:9" s="344" customFormat="1" ht="19.5" customHeight="1">
      <c r="A24" s="341"/>
      <c r="B24" s="342">
        <v>80110</v>
      </c>
      <c r="C24" s="45" t="s">
        <v>20</v>
      </c>
      <c r="D24" s="343">
        <v>4800</v>
      </c>
      <c r="E24" s="343">
        <f>E25</f>
        <v>22957</v>
      </c>
      <c r="F24" s="38">
        <f>E24+D24</f>
        <v>27757</v>
      </c>
      <c r="I24" s="345"/>
    </row>
    <row r="25" spans="1:9" s="344" customFormat="1" ht="27.75" customHeight="1">
      <c r="A25" s="341"/>
      <c r="B25" s="622"/>
      <c r="C25" s="50" t="s">
        <v>253</v>
      </c>
      <c r="D25" s="450">
        <v>4800</v>
      </c>
      <c r="E25" s="350">
        <v>22957</v>
      </c>
      <c r="F25" s="127">
        <f>E25+D25</f>
        <v>27757</v>
      </c>
      <c r="I25" s="345"/>
    </row>
    <row r="26" spans="1:9" ht="19.5" customHeight="1" hidden="1">
      <c r="A26" s="164">
        <v>852</v>
      </c>
      <c r="B26" s="581"/>
      <c r="C26" s="166" t="s">
        <v>23</v>
      </c>
      <c r="D26" s="223"/>
      <c r="E26" s="223">
        <f>E27</f>
        <v>0</v>
      </c>
      <c r="F26" s="307">
        <f t="shared" si="1"/>
        <v>0</v>
      </c>
      <c r="I26" s="152"/>
    </row>
    <row r="27" spans="1:9" s="344" customFormat="1" ht="20.25" customHeight="1" hidden="1">
      <c r="A27" s="341"/>
      <c r="B27" s="623">
        <v>85219</v>
      </c>
      <c r="C27" s="45" t="s">
        <v>94</v>
      </c>
      <c r="D27" s="343"/>
      <c r="E27" s="343">
        <f>E28</f>
        <v>0</v>
      </c>
      <c r="F27" s="38">
        <f t="shared" si="1"/>
        <v>0</v>
      </c>
      <c r="I27" s="345"/>
    </row>
    <row r="28" spans="1:9" s="344" customFormat="1" ht="40.5" customHeight="1" hidden="1">
      <c r="A28" s="496"/>
      <c r="B28" s="623"/>
      <c r="C28" s="346" t="s">
        <v>174</v>
      </c>
      <c r="D28" s="450"/>
      <c r="E28" s="350"/>
      <c r="F28" s="127">
        <f t="shared" si="1"/>
        <v>0</v>
      </c>
      <c r="I28" s="345"/>
    </row>
    <row r="29" spans="1:9" ht="20.25" customHeight="1" hidden="1">
      <c r="A29" s="164">
        <v>921</v>
      </c>
      <c r="B29" s="581"/>
      <c r="C29" s="166" t="s">
        <v>53</v>
      </c>
      <c r="D29" s="223"/>
      <c r="E29" s="223">
        <f>E30</f>
        <v>0</v>
      </c>
      <c r="F29" s="307">
        <f>E29+D29</f>
        <v>0</v>
      </c>
      <c r="I29" s="152"/>
    </row>
    <row r="30" spans="1:9" ht="21.75" customHeight="1" hidden="1">
      <c r="A30" s="11"/>
      <c r="B30" s="162">
        <v>92105</v>
      </c>
      <c r="C30" s="49" t="s">
        <v>183</v>
      </c>
      <c r="D30" s="149"/>
      <c r="E30" s="336">
        <f>E31</f>
        <v>0</v>
      </c>
      <c r="F30" s="38">
        <f t="shared" si="1"/>
        <v>0</v>
      </c>
      <c r="I30" s="152"/>
    </row>
    <row r="31" spans="1:9" ht="29.25" customHeight="1" hidden="1">
      <c r="A31" s="11"/>
      <c r="B31" s="12"/>
      <c r="C31" s="346" t="s">
        <v>184</v>
      </c>
      <c r="D31" s="127"/>
      <c r="E31" s="127"/>
      <c r="F31" s="149">
        <f t="shared" si="1"/>
        <v>0</v>
      </c>
      <c r="I31" s="152"/>
    </row>
    <row r="32" spans="1:9" ht="31.5" customHeight="1" thickBot="1">
      <c r="A32" s="124"/>
      <c r="B32" s="126"/>
      <c r="C32" s="129" t="s">
        <v>160</v>
      </c>
      <c r="D32" s="51">
        <v>858936</v>
      </c>
      <c r="E32" s="51">
        <f>E33</f>
        <v>29000</v>
      </c>
      <c r="F32" s="51">
        <f aca="true" t="shared" si="2" ref="F32:F47">E32+D32</f>
        <v>887936</v>
      </c>
      <c r="I32" s="152"/>
    </row>
    <row r="33" spans="1:9" ht="21.75" customHeight="1" thickTop="1">
      <c r="A33" s="164">
        <v>801</v>
      </c>
      <c r="B33" s="165"/>
      <c r="C33" s="166" t="s">
        <v>18</v>
      </c>
      <c r="D33" s="223">
        <v>401936</v>
      </c>
      <c r="E33" s="223">
        <f>E34</f>
        <v>29000</v>
      </c>
      <c r="F33" s="307">
        <f>D33+E33</f>
        <v>430936</v>
      </c>
      <c r="I33" s="152"/>
    </row>
    <row r="34" spans="1:9" ht="20.25" customHeight="1">
      <c r="A34" s="11"/>
      <c r="B34" s="62">
        <v>80104</v>
      </c>
      <c r="C34" s="49" t="s">
        <v>202</v>
      </c>
      <c r="D34" s="336">
        <v>384736</v>
      </c>
      <c r="E34" s="336">
        <f>E35</f>
        <v>29000</v>
      </c>
      <c r="F34" s="38">
        <f>D34+E34</f>
        <v>413736</v>
      </c>
      <c r="I34" s="152"/>
    </row>
    <row r="35" spans="1:9" ht="28.5" customHeight="1">
      <c r="A35" s="17"/>
      <c r="B35" s="18"/>
      <c r="C35" s="346" t="s">
        <v>215</v>
      </c>
      <c r="D35" s="127">
        <v>384736</v>
      </c>
      <c r="E35" s="127">
        <v>29000</v>
      </c>
      <c r="F35" s="149">
        <f>D35+E35</f>
        <v>413736</v>
      </c>
      <c r="I35" s="152"/>
    </row>
    <row r="36" spans="1:6" ht="32.25" customHeight="1" thickBot="1">
      <c r="A36" s="583"/>
      <c r="B36" s="583"/>
      <c r="C36" s="584" t="s">
        <v>161</v>
      </c>
      <c r="D36" s="55">
        <v>74375074</v>
      </c>
      <c r="E36" s="55"/>
      <c r="F36" s="55">
        <f t="shared" si="2"/>
        <v>74375074</v>
      </c>
    </row>
    <row r="37" spans="1:6" ht="24" customHeight="1" thickBot="1" thickTop="1">
      <c r="A37" s="11"/>
      <c r="B37" s="12"/>
      <c r="C37" s="121" t="s">
        <v>46</v>
      </c>
      <c r="D37" s="159">
        <v>299558587</v>
      </c>
      <c r="E37" s="159">
        <f>E38+E39+E58+E68+E43</f>
        <v>1751956</v>
      </c>
      <c r="F37" s="159">
        <f t="shared" si="2"/>
        <v>301310543</v>
      </c>
    </row>
    <row r="38" spans="1:6" ht="22.5" customHeight="1" thickBot="1">
      <c r="A38" s="11"/>
      <c r="B38" s="12"/>
      <c r="C38" s="130" t="s">
        <v>47</v>
      </c>
      <c r="D38" s="51">
        <v>72360210</v>
      </c>
      <c r="E38" s="51"/>
      <c r="F38" s="51">
        <f t="shared" si="2"/>
        <v>72360210</v>
      </c>
    </row>
    <row r="39" spans="1:6" ht="21.75" customHeight="1" thickBot="1" thickTop="1">
      <c r="A39" s="11"/>
      <c r="B39" s="12"/>
      <c r="C39" s="128" t="s">
        <v>30</v>
      </c>
      <c r="D39" s="51">
        <v>134984634</v>
      </c>
      <c r="E39" s="51">
        <f>E40</f>
        <v>1496664</v>
      </c>
      <c r="F39" s="51">
        <f t="shared" si="2"/>
        <v>136481298</v>
      </c>
    </row>
    <row r="40" spans="1:6" ht="20.25" customHeight="1" thickTop="1">
      <c r="A40" s="164">
        <v>758</v>
      </c>
      <c r="B40" s="165"/>
      <c r="C40" s="44" t="s">
        <v>31</v>
      </c>
      <c r="D40" s="21">
        <v>134984634</v>
      </c>
      <c r="E40" s="21">
        <f>E41</f>
        <v>1496664</v>
      </c>
      <c r="F40" s="21">
        <f t="shared" si="2"/>
        <v>136481298</v>
      </c>
    </row>
    <row r="41" spans="1:6" ht="28.5" customHeight="1">
      <c r="A41" s="63"/>
      <c r="B41" s="62">
        <v>75801</v>
      </c>
      <c r="C41" s="123" t="s">
        <v>32</v>
      </c>
      <c r="D41" s="38">
        <v>129640465</v>
      </c>
      <c r="E41" s="38">
        <f>E42</f>
        <v>1496664</v>
      </c>
      <c r="F41" s="38">
        <f t="shared" si="2"/>
        <v>131137129</v>
      </c>
    </row>
    <row r="42" spans="1:6" ht="21" customHeight="1">
      <c r="A42" s="11"/>
      <c r="B42" s="12"/>
      <c r="C42" s="50" t="s">
        <v>33</v>
      </c>
      <c r="D42" s="149">
        <v>129640465</v>
      </c>
      <c r="E42" s="149">
        <f>567192+129472+800000</f>
        <v>1496664</v>
      </c>
      <c r="F42" s="149">
        <f t="shared" si="2"/>
        <v>131137129</v>
      </c>
    </row>
    <row r="43" spans="1:6" ht="23.25" customHeight="1" thickBot="1">
      <c r="A43" s="507"/>
      <c r="B43" s="508"/>
      <c r="C43" s="329" t="s">
        <v>34</v>
      </c>
      <c r="D43" s="55">
        <v>62950187</v>
      </c>
      <c r="E43" s="55">
        <f>E44+E55+E47</f>
        <v>255292</v>
      </c>
      <c r="F43" s="55">
        <f t="shared" si="2"/>
        <v>63205479</v>
      </c>
    </row>
    <row r="44" spans="1:6" ht="21" customHeight="1" hidden="1" thickTop="1">
      <c r="A44" s="164">
        <v>600</v>
      </c>
      <c r="B44" s="165"/>
      <c r="C44" s="44" t="s">
        <v>56</v>
      </c>
      <c r="D44" s="21"/>
      <c r="E44" s="21">
        <f>E45</f>
        <v>0</v>
      </c>
      <c r="F44" s="21">
        <f t="shared" si="2"/>
        <v>0</v>
      </c>
    </row>
    <row r="45" spans="1:6" ht="21" customHeight="1" hidden="1">
      <c r="A45" s="63"/>
      <c r="B45" s="60">
        <v>60015</v>
      </c>
      <c r="C45" s="123" t="s">
        <v>57</v>
      </c>
      <c r="D45" s="38"/>
      <c r="E45" s="38">
        <f>E46</f>
        <v>0</v>
      </c>
      <c r="F45" s="38">
        <f t="shared" si="2"/>
        <v>0</v>
      </c>
    </row>
    <row r="46" spans="1:6" ht="42" customHeight="1" hidden="1">
      <c r="A46" s="11"/>
      <c r="B46" s="119"/>
      <c r="C46" s="462" t="s">
        <v>172</v>
      </c>
      <c r="D46" s="149"/>
      <c r="E46" s="149"/>
      <c r="F46" s="149">
        <f t="shared" si="2"/>
        <v>0</v>
      </c>
    </row>
    <row r="47" spans="1:6" ht="20.25" customHeight="1" thickTop="1">
      <c r="A47" s="164">
        <v>801</v>
      </c>
      <c r="B47" s="165"/>
      <c r="C47" s="166" t="s">
        <v>18</v>
      </c>
      <c r="D47" s="21">
        <v>100722</v>
      </c>
      <c r="E47" s="21">
        <f>E48+E51+E53</f>
        <v>255292</v>
      </c>
      <c r="F47" s="21">
        <f t="shared" si="2"/>
        <v>356014</v>
      </c>
    </row>
    <row r="48" spans="1:6" ht="20.25" customHeight="1">
      <c r="A48" s="63"/>
      <c r="B48" s="60">
        <v>80120</v>
      </c>
      <c r="C48" s="123" t="s">
        <v>21</v>
      </c>
      <c r="D48" s="38">
        <v>1120</v>
      </c>
      <c r="E48" s="38">
        <f>E50+E49</f>
        <v>218980</v>
      </c>
      <c r="F48" s="38">
        <f aca="true" t="shared" si="3" ref="F48:F54">D48+E48</f>
        <v>220100</v>
      </c>
    </row>
    <row r="49" spans="1:6" ht="40.5" customHeight="1">
      <c r="A49" s="11"/>
      <c r="B49" s="119"/>
      <c r="C49" s="456" t="s">
        <v>234</v>
      </c>
      <c r="D49" s="352"/>
      <c r="E49" s="352">
        <v>200000</v>
      </c>
      <c r="F49" s="352">
        <f t="shared" si="3"/>
        <v>200000</v>
      </c>
    </row>
    <row r="50" spans="1:6" ht="27" customHeight="1">
      <c r="A50" s="11"/>
      <c r="B50" s="18"/>
      <c r="C50" s="457" t="s">
        <v>253</v>
      </c>
      <c r="D50" s="458">
        <v>1120</v>
      </c>
      <c r="E50" s="458">
        <v>18980</v>
      </c>
      <c r="F50" s="458">
        <f t="shared" si="3"/>
        <v>20100</v>
      </c>
    </row>
    <row r="51" spans="1:6" ht="20.25" customHeight="1">
      <c r="A51" s="63"/>
      <c r="B51" s="60">
        <v>80130</v>
      </c>
      <c r="C51" s="123" t="s">
        <v>22</v>
      </c>
      <c r="D51" s="38">
        <v>50300</v>
      </c>
      <c r="E51" s="38">
        <f>E52</f>
        <v>15409</v>
      </c>
      <c r="F51" s="38">
        <f t="shared" si="3"/>
        <v>65709</v>
      </c>
    </row>
    <row r="52" spans="1:6" ht="27" customHeight="1">
      <c r="A52" s="11"/>
      <c r="B52" s="18"/>
      <c r="C52" s="457" t="s">
        <v>253</v>
      </c>
      <c r="D52" s="458">
        <v>3800</v>
      </c>
      <c r="E52" s="458">
        <v>15409</v>
      </c>
      <c r="F52" s="458">
        <f t="shared" si="3"/>
        <v>19209</v>
      </c>
    </row>
    <row r="53" spans="1:6" ht="27.75" customHeight="1">
      <c r="A53" s="63"/>
      <c r="B53" s="60">
        <v>80140</v>
      </c>
      <c r="C53" s="123" t="s">
        <v>124</v>
      </c>
      <c r="D53" s="38">
        <v>4140</v>
      </c>
      <c r="E53" s="38">
        <f>E54</f>
        <v>20903</v>
      </c>
      <c r="F53" s="38">
        <f t="shared" si="3"/>
        <v>25043</v>
      </c>
    </row>
    <row r="54" spans="1:6" ht="27" customHeight="1">
      <c r="A54" s="11"/>
      <c r="B54" s="119"/>
      <c r="C54" s="576" t="s">
        <v>253</v>
      </c>
      <c r="D54" s="458">
        <v>4140</v>
      </c>
      <c r="E54" s="458">
        <v>20903</v>
      </c>
      <c r="F54" s="458">
        <f t="shared" si="3"/>
        <v>25043</v>
      </c>
    </row>
    <row r="55" spans="1:6" ht="20.25" customHeight="1" hidden="1">
      <c r="A55" s="575">
        <v>854</v>
      </c>
      <c r="B55" s="581"/>
      <c r="C55" s="577" t="s">
        <v>175</v>
      </c>
      <c r="D55" s="307"/>
      <c r="E55" s="307">
        <f>E56</f>
        <v>0</v>
      </c>
      <c r="F55" s="307">
        <f>E55+D55</f>
        <v>0</v>
      </c>
    </row>
    <row r="56" spans="1:6" ht="20.25" customHeight="1" hidden="1">
      <c r="A56" s="63"/>
      <c r="B56" s="162">
        <v>85403</v>
      </c>
      <c r="C56" s="578" t="s">
        <v>182</v>
      </c>
      <c r="D56" s="38"/>
      <c r="E56" s="38">
        <f>E57</f>
        <v>0</v>
      </c>
      <c r="F56" s="38">
        <f>D56+E56</f>
        <v>0</v>
      </c>
    </row>
    <row r="57" spans="1:6" ht="29.25" customHeight="1" hidden="1">
      <c r="A57" s="11"/>
      <c r="B57" s="12"/>
      <c r="C57" s="579" t="s">
        <v>185</v>
      </c>
      <c r="D57" s="149"/>
      <c r="E57" s="149"/>
      <c r="F57" s="149">
        <f>D57+E57</f>
        <v>0</v>
      </c>
    </row>
    <row r="58" spans="1:6" ht="29.25" customHeight="1" thickBot="1">
      <c r="A58" s="124"/>
      <c r="B58" s="124"/>
      <c r="C58" s="580" t="s">
        <v>48</v>
      </c>
      <c r="D58" s="55">
        <v>6532338</v>
      </c>
      <c r="E58" s="55"/>
      <c r="F58" s="55">
        <f>E58+D58</f>
        <v>6532338</v>
      </c>
    </row>
    <row r="59" spans="1:6" ht="21" customHeight="1" hidden="1" thickTop="1">
      <c r="A59" s="575">
        <v>852</v>
      </c>
      <c r="B59" s="581"/>
      <c r="C59" s="451" t="s">
        <v>23</v>
      </c>
      <c r="D59" s="372"/>
      <c r="E59" s="372">
        <f>E60</f>
        <v>0</v>
      </c>
      <c r="F59" s="21">
        <f aca="true" t="shared" si="4" ref="F59:F67">D59+E59</f>
        <v>0</v>
      </c>
    </row>
    <row r="60" spans="1:6" ht="18" customHeight="1" hidden="1">
      <c r="A60" s="452"/>
      <c r="B60" s="582">
        <v>85201</v>
      </c>
      <c r="C60" s="454" t="s">
        <v>177</v>
      </c>
      <c r="D60" s="373"/>
      <c r="E60" s="373">
        <f>E61</f>
        <v>0</v>
      </c>
      <c r="F60" s="374">
        <f t="shared" si="4"/>
        <v>0</v>
      </c>
    </row>
    <row r="61" spans="1:6" ht="39" customHeight="1" hidden="1">
      <c r="A61" s="11"/>
      <c r="B61" s="12"/>
      <c r="C61" s="497" t="s">
        <v>178</v>
      </c>
      <c r="D61" s="149"/>
      <c r="E61" s="149"/>
      <c r="F61" s="149">
        <f t="shared" si="4"/>
        <v>0</v>
      </c>
    </row>
    <row r="62" spans="1:6" ht="18.75" customHeight="1" hidden="1">
      <c r="A62" s="575">
        <v>854</v>
      </c>
      <c r="B62" s="581"/>
      <c r="C62" s="473" t="s">
        <v>175</v>
      </c>
      <c r="D62" s="474"/>
      <c r="E62" s="474">
        <f>E63</f>
        <v>0</v>
      </c>
      <c r="F62" s="307">
        <f>D62+E62</f>
        <v>0</v>
      </c>
    </row>
    <row r="63" spans="1:6" ht="18" customHeight="1" hidden="1">
      <c r="A63" s="452"/>
      <c r="B63" s="582">
        <v>85415</v>
      </c>
      <c r="C63" s="454" t="s">
        <v>176</v>
      </c>
      <c r="D63" s="373"/>
      <c r="E63" s="373">
        <f>E64</f>
        <v>0</v>
      </c>
      <c r="F63" s="374">
        <f>D63+E63</f>
        <v>0</v>
      </c>
    </row>
    <row r="64" spans="1:6" ht="42" customHeight="1" hidden="1">
      <c r="A64" s="11"/>
      <c r="B64" s="12"/>
      <c r="C64" s="455" t="s">
        <v>214</v>
      </c>
      <c r="D64" s="352"/>
      <c r="E64" s="352"/>
      <c r="F64" s="352">
        <f>D64+E64</f>
        <v>0</v>
      </c>
    </row>
    <row r="65" spans="1:6" ht="18.75" customHeight="1" hidden="1">
      <c r="A65" s="575">
        <v>921</v>
      </c>
      <c r="B65" s="581"/>
      <c r="C65" s="473" t="s">
        <v>53</v>
      </c>
      <c r="D65" s="474"/>
      <c r="E65" s="474">
        <f>E66</f>
        <v>0</v>
      </c>
      <c r="F65" s="307">
        <f t="shared" si="4"/>
        <v>0</v>
      </c>
    </row>
    <row r="66" spans="1:6" ht="18" customHeight="1" hidden="1">
      <c r="A66" s="452"/>
      <c r="B66" s="582">
        <v>92109</v>
      </c>
      <c r="C66" s="454" t="s">
        <v>125</v>
      </c>
      <c r="D66" s="373"/>
      <c r="E66" s="373">
        <f>E67</f>
        <v>0</v>
      </c>
      <c r="F66" s="374">
        <f t="shared" si="4"/>
        <v>0</v>
      </c>
    </row>
    <row r="67" spans="1:6" ht="39" customHeight="1" hidden="1">
      <c r="A67" s="11"/>
      <c r="B67" s="12"/>
      <c r="C67" s="455" t="s">
        <v>170</v>
      </c>
      <c r="D67" s="352"/>
      <c r="E67" s="352"/>
      <c r="F67" s="352">
        <f t="shared" si="4"/>
        <v>0</v>
      </c>
    </row>
    <row r="68" spans="1:6" ht="27.75" customHeight="1" thickTop="1">
      <c r="A68" s="126"/>
      <c r="B68" s="126"/>
      <c r="C68" s="37" t="s">
        <v>64</v>
      </c>
      <c r="D68" s="38">
        <v>22731218</v>
      </c>
      <c r="E68" s="38"/>
      <c r="F68" s="38">
        <f>E68+D68</f>
        <v>22731218</v>
      </c>
    </row>
    <row r="69" spans="4:6" ht="12.75">
      <c r="D69" s="64"/>
      <c r="E69" s="64"/>
      <c r="F69" s="64"/>
    </row>
    <row r="70" spans="4:6" ht="12.75">
      <c r="D70" s="64"/>
      <c r="E70" s="64"/>
      <c r="F70" s="64"/>
    </row>
    <row r="71" spans="4:6" ht="12.75">
      <c r="D71" s="64"/>
      <c r="E71" s="64"/>
      <c r="F71" s="64"/>
    </row>
    <row r="72" spans="4:6" ht="12.75">
      <c r="D72" s="64"/>
      <c r="E72" s="64"/>
      <c r="F72" s="64"/>
    </row>
    <row r="73" spans="4:6" ht="12.75">
      <c r="D73" s="64"/>
      <c r="E73" s="64"/>
      <c r="F73" s="64"/>
    </row>
    <row r="74" spans="4:6" ht="12.75">
      <c r="D74" s="64"/>
      <c r="E74" s="64"/>
      <c r="F74" s="64"/>
    </row>
    <row r="75" spans="4:6" ht="12.75">
      <c r="D75" s="64"/>
      <c r="E75" s="64"/>
      <c r="F75" s="64"/>
    </row>
    <row r="76" spans="4:6" ht="12.75">
      <c r="D76" s="64"/>
      <c r="E76" s="64"/>
      <c r="F76" s="64"/>
    </row>
    <row r="77" spans="4:6" ht="12.75">
      <c r="D77" s="64"/>
      <c r="E77" s="64"/>
      <c r="F77" s="64"/>
    </row>
    <row r="78" spans="4:6" ht="12.75">
      <c r="D78" s="64"/>
      <c r="E78" s="64"/>
      <c r="F78" s="64"/>
    </row>
    <row r="79" spans="4:6" ht="12.75">
      <c r="D79" s="64"/>
      <c r="E79" s="64"/>
      <c r="F79" s="64"/>
    </row>
    <row r="80" spans="4:6" ht="12.75">
      <c r="D80" s="64"/>
      <c r="E80" s="64"/>
      <c r="F80" s="64"/>
    </row>
    <row r="81" spans="4:6" ht="12.75">
      <c r="D81" s="64"/>
      <c r="E81" s="64"/>
      <c r="F81" s="64"/>
    </row>
    <row r="82" spans="4:6" ht="12.75">
      <c r="D82" s="64"/>
      <c r="E82" s="64"/>
      <c r="F82" s="64"/>
    </row>
    <row r="83" spans="4:6" ht="12.75">
      <c r="D83" s="64"/>
      <c r="E83" s="64"/>
      <c r="F83" s="64"/>
    </row>
    <row r="84" spans="4:6" ht="12.75">
      <c r="D84" s="64"/>
      <c r="E84" s="64"/>
      <c r="F84" s="64"/>
    </row>
    <row r="85" spans="4:6" ht="12.75">
      <c r="D85" s="64"/>
      <c r="E85" s="64"/>
      <c r="F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</sheetData>
  <printOptions horizontalCentered="1"/>
  <pageMargins left="1.1023622047244095" right="0.4330708661417323" top="0.6692913385826772" bottom="0.4724409448818898" header="0.5118110236220472" footer="0.31496062992125984"/>
  <pageSetup firstPageNumber="3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8"/>
  <sheetViews>
    <sheetView workbookViewId="0" topLeftCell="E90">
      <selection activeCell="D123" sqref="D123"/>
    </sheetView>
  </sheetViews>
  <sheetFormatPr defaultColWidth="9.00390625" defaultRowHeight="12.75"/>
  <cols>
    <col min="1" max="1" width="10.25390625" style="0" customWidth="1"/>
    <col min="2" max="2" width="11.00390625" style="0" customWidth="1"/>
    <col min="3" max="3" width="56.875" style="0" customWidth="1"/>
    <col min="4" max="4" width="24.00390625" style="0" customWidth="1"/>
    <col min="5" max="5" width="17.875" style="0" customWidth="1"/>
    <col min="6" max="6" width="19.125" style="0" customWidth="1"/>
    <col min="7" max="7" width="10.25390625" style="0" customWidth="1"/>
    <col min="8" max="8" width="11.00390625" style="0" customWidth="1"/>
    <col min="9" max="9" width="11.625" style="0" customWidth="1"/>
    <col min="10" max="10" width="11.00390625" style="0" customWidth="1"/>
  </cols>
  <sheetData>
    <row r="1" ht="15" customHeight="1">
      <c r="E1" t="s">
        <v>49</v>
      </c>
    </row>
    <row r="2" ht="15" customHeight="1">
      <c r="E2" t="s">
        <v>232</v>
      </c>
    </row>
    <row r="3" ht="15" customHeight="1">
      <c r="E3" t="s">
        <v>8</v>
      </c>
    </row>
    <row r="4" spans="3:5" ht="15" customHeight="1">
      <c r="C4" s="25" t="s">
        <v>71</v>
      </c>
      <c r="E4" t="s">
        <v>233</v>
      </c>
    </row>
    <row r="5" spans="3:5" ht="15" customHeight="1">
      <c r="C5" s="25"/>
      <c r="E5" s="132"/>
    </row>
    <row r="6" ht="12" customHeight="1"/>
    <row r="7" ht="15" customHeight="1" thickBot="1">
      <c r="F7" s="386" t="s">
        <v>9</v>
      </c>
    </row>
    <row r="8" spans="1:6" ht="67.5" customHeight="1" thickBot="1" thickTop="1">
      <c r="A8" s="27" t="s">
        <v>1</v>
      </c>
      <c r="B8" s="27" t="s">
        <v>14</v>
      </c>
      <c r="C8" s="24" t="s">
        <v>67</v>
      </c>
      <c r="D8" s="24" t="s">
        <v>72</v>
      </c>
      <c r="E8" s="24" t="s">
        <v>25</v>
      </c>
      <c r="F8" s="24" t="s">
        <v>50</v>
      </c>
    </row>
    <row r="9" spans="1:17" s="135" customFormat="1" ht="15.75" customHeight="1" thickBot="1" thickTop="1">
      <c r="A9" s="30">
        <v>1</v>
      </c>
      <c r="B9" s="30">
        <v>2</v>
      </c>
      <c r="C9" s="134">
        <v>3</v>
      </c>
      <c r="D9" s="134">
        <v>4</v>
      </c>
      <c r="E9" s="134">
        <v>5</v>
      </c>
      <c r="F9" s="134">
        <v>6</v>
      </c>
      <c r="G9"/>
      <c r="H9"/>
      <c r="I9"/>
      <c r="J9"/>
      <c r="K9"/>
      <c r="L9"/>
      <c r="M9"/>
      <c r="N9"/>
      <c r="O9"/>
      <c r="P9"/>
      <c r="Q9"/>
    </row>
    <row r="10" spans="1:9" ht="18" customHeight="1" thickBot="1" thickTop="1">
      <c r="A10" s="58"/>
      <c r="B10" s="136"/>
      <c r="C10" s="137" t="s">
        <v>28</v>
      </c>
      <c r="D10" s="138">
        <v>963887092</v>
      </c>
      <c r="E10" s="138">
        <f>E12+E101+E117</f>
        <v>2272800</v>
      </c>
      <c r="F10" s="138">
        <f>E10+D10</f>
        <v>966159892</v>
      </c>
      <c r="G10" s="64"/>
      <c r="H10" s="64">
        <f>dochody!E9</f>
        <v>2272800</v>
      </c>
      <c r="I10" s="64">
        <f>E10-H10</f>
        <v>0</v>
      </c>
    </row>
    <row r="11" spans="1:8" ht="15.75" customHeight="1">
      <c r="A11" s="124"/>
      <c r="B11" s="124"/>
      <c r="C11" s="124" t="s">
        <v>4</v>
      </c>
      <c r="D11" s="139"/>
      <c r="E11" s="139"/>
      <c r="F11" s="139"/>
      <c r="H11" s="64"/>
    </row>
    <row r="12" spans="1:8" ht="15.75" customHeight="1" thickBot="1">
      <c r="A12" s="56"/>
      <c r="B12" s="56"/>
      <c r="C12" s="140" t="s">
        <v>51</v>
      </c>
      <c r="D12" s="141">
        <v>860797703</v>
      </c>
      <c r="E12" s="141">
        <f>E13+E19+E22+E29+E32+E81+E92+E95+E67+E63</f>
        <v>2243800</v>
      </c>
      <c r="F12" s="141">
        <f aca="true" t="shared" si="0" ref="F12:F21">E12+D12</f>
        <v>863041503</v>
      </c>
      <c r="G12" s="64"/>
      <c r="H12" s="64"/>
    </row>
    <row r="13" spans="1:6" ht="18.75" customHeight="1" hidden="1" thickTop="1">
      <c r="A13" s="43">
        <v>600</v>
      </c>
      <c r="B13" s="43"/>
      <c r="C13" s="43" t="s">
        <v>56</v>
      </c>
      <c r="D13" s="142"/>
      <c r="E13" s="142">
        <f>E16+E14</f>
        <v>0</v>
      </c>
      <c r="F13" s="142">
        <f t="shared" si="0"/>
        <v>0</v>
      </c>
    </row>
    <row r="14" spans="1:8" ht="19.5" customHeight="1" hidden="1">
      <c r="A14" s="46"/>
      <c r="B14" s="36">
        <v>60004</v>
      </c>
      <c r="C14" s="36" t="s">
        <v>108</v>
      </c>
      <c r="D14" s="150"/>
      <c r="E14" s="150">
        <f>E15</f>
        <v>0</v>
      </c>
      <c r="F14" s="150">
        <f t="shared" si="0"/>
        <v>0</v>
      </c>
      <c r="G14" s="64"/>
      <c r="H14" s="64"/>
    </row>
    <row r="15" spans="1:8" ht="18" customHeight="1" hidden="1">
      <c r="A15" s="35"/>
      <c r="B15" s="40"/>
      <c r="C15" s="40" t="s">
        <v>62</v>
      </c>
      <c r="D15" s="145"/>
      <c r="E15" s="145"/>
      <c r="F15" s="145">
        <f t="shared" si="0"/>
        <v>0</v>
      </c>
      <c r="G15" s="64"/>
      <c r="H15" s="64"/>
    </row>
    <row r="16" spans="1:8" ht="19.5" customHeight="1" hidden="1">
      <c r="A16" s="35"/>
      <c r="B16" s="36">
        <v>60015</v>
      </c>
      <c r="C16" s="36" t="s">
        <v>57</v>
      </c>
      <c r="D16" s="150"/>
      <c r="E16" s="150">
        <f>E18+E17</f>
        <v>0</v>
      </c>
      <c r="F16" s="150">
        <f t="shared" si="0"/>
        <v>0</v>
      </c>
      <c r="G16" s="64"/>
      <c r="H16" s="64"/>
    </row>
    <row r="17" spans="1:8" ht="18" customHeight="1" hidden="1">
      <c r="A17" s="35"/>
      <c r="B17" s="432"/>
      <c r="C17" s="33" t="s">
        <v>190</v>
      </c>
      <c r="D17" s="459"/>
      <c r="E17" s="459"/>
      <c r="F17" s="459">
        <f>E17+D17</f>
        <v>0</v>
      </c>
      <c r="G17" s="64"/>
      <c r="H17" s="64"/>
    </row>
    <row r="18" spans="1:8" ht="18" customHeight="1" hidden="1">
      <c r="A18" s="45"/>
      <c r="B18" s="40"/>
      <c r="C18" s="460" t="s">
        <v>62</v>
      </c>
      <c r="D18" s="461"/>
      <c r="E18" s="461"/>
      <c r="F18" s="461">
        <f t="shared" si="0"/>
        <v>0</v>
      </c>
      <c r="G18" s="64"/>
      <c r="H18" s="64"/>
    </row>
    <row r="19" spans="1:6" ht="18.75" customHeight="1" thickTop="1">
      <c r="A19" s="43">
        <v>710</v>
      </c>
      <c r="B19" s="20"/>
      <c r="C19" s="44" t="s">
        <v>90</v>
      </c>
      <c r="D19" s="142">
        <v>2865900</v>
      </c>
      <c r="E19" s="142">
        <f>E20</f>
        <v>-100000</v>
      </c>
      <c r="F19" s="142">
        <f t="shared" si="0"/>
        <v>2765900</v>
      </c>
    </row>
    <row r="20" spans="1:8" ht="19.5" customHeight="1">
      <c r="A20" s="46"/>
      <c r="B20" s="62">
        <v>71035</v>
      </c>
      <c r="C20" s="49" t="s">
        <v>110</v>
      </c>
      <c r="D20" s="150">
        <v>1954400</v>
      </c>
      <c r="E20" s="150">
        <f>E21</f>
        <v>-100000</v>
      </c>
      <c r="F20" s="150">
        <f t="shared" si="0"/>
        <v>1854400</v>
      </c>
      <c r="G20" s="64"/>
      <c r="H20" s="64"/>
    </row>
    <row r="21" spans="1:8" ht="18.75" customHeight="1">
      <c r="A21" s="35"/>
      <c r="B21" s="40"/>
      <c r="C21" s="131" t="s">
        <v>62</v>
      </c>
      <c r="D21" s="145">
        <v>776000</v>
      </c>
      <c r="E21" s="145">
        <v>-100000</v>
      </c>
      <c r="F21" s="145">
        <f t="shared" si="0"/>
        <v>676000</v>
      </c>
      <c r="G21" s="64"/>
      <c r="H21" s="64"/>
    </row>
    <row r="22" spans="1:8" ht="18" customHeight="1" hidden="1">
      <c r="A22" s="164">
        <v>754</v>
      </c>
      <c r="B22" s="165"/>
      <c r="C22" s="44" t="s">
        <v>118</v>
      </c>
      <c r="D22" s="328"/>
      <c r="E22" s="328">
        <f>E23</f>
        <v>0</v>
      </c>
      <c r="F22" s="142">
        <f>E22+D22</f>
        <v>0</v>
      </c>
      <c r="G22" s="64"/>
      <c r="H22" s="64"/>
    </row>
    <row r="23" spans="1:8" ht="18" customHeight="1" hidden="1">
      <c r="A23" s="63"/>
      <c r="B23" s="60">
        <v>75411</v>
      </c>
      <c r="C23" s="123" t="s">
        <v>119</v>
      </c>
      <c r="D23" s="383"/>
      <c r="E23" s="383">
        <f>E24+E25</f>
        <v>0</v>
      </c>
      <c r="F23" s="387">
        <f>E23+D23</f>
        <v>0</v>
      </c>
      <c r="G23" s="64"/>
      <c r="H23" s="64"/>
    </row>
    <row r="24" spans="1:8" ht="18" customHeight="1" hidden="1">
      <c r="A24" s="63"/>
      <c r="B24" s="162"/>
      <c r="C24" s="316" t="s">
        <v>120</v>
      </c>
      <c r="D24" s="317"/>
      <c r="E24" s="317"/>
      <c r="F24" s="317">
        <f>E24+D24</f>
        <v>0</v>
      </c>
      <c r="G24" s="64"/>
      <c r="H24" s="64"/>
    </row>
    <row r="25" spans="1:8" ht="51.75" customHeight="1" hidden="1">
      <c r="A25" s="63"/>
      <c r="B25" s="60"/>
      <c r="C25" s="327" t="s">
        <v>121</v>
      </c>
      <c r="D25" s="282"/>
      <c r="E25" s="282"/>
      <c r="F25" s="282">
        <f>E25+D25</f>
        <v>0</v>
      </c>
      <c r="G25" s="64"/>
      <c r="H25" s="64"/>
    </row>
    <row r="26" spans="1:8" s="385" customFormat="1" ht="18.75" customHeight="1" hidden="1">
      <c r="A26" s="390"/>
      <c r="B26" s="388">
        <v>75495</v>
      </c>
      <c r="C26" s="389" t="s">
        <v>6</v>
      </c>
      <c r="D26" s="383"/>
      <c r="E26" s="383"/>
      <c r="F26" s="383">
        <f>D26+E26</f>
        <v>0</v>
      </c>
      <c r="G26" s="384"/>
      <c r="H26" s="384"/>
    </row>
    <row r="27" spans="1:8" ht="19.5" customHeight="1" hidden="1">
      <c r="A27" s="63"/>
      <c r="B27" s="391"/>
      <c r="C27" s="423" t="s">
        <v>134</v>
      </c>
      <c r="D27" s="424"/>
      <c r="E27" s="424"/>
      <c r="F27" s="424">
        <f>D27+E27</f>
        <v>0</v>
      </c>
      <c r="G27" s="64"/>
      <c r="H27" s="64"/>
    </row>
    <row r="28" spans="1:8" ht="27" customHeight="1" hidden="1">
      <c r="A28" s="59"/>
      <c r="B28" s="60"/>
      <c r="C28" s="425" t="s">
        <v>153</v>
      </c>
      <c r="D28" s="426"/>
      <c r="E28" s="426"/>
      <c r="F28" s="426">
        <f>D28+E28</f>
        <v>0</v>
      </c>
      <c r="G28" s="64"/>
      <c r="H28" s="64"/>
    </row>
    <row r="29" spans="1:6" ht="18.75" customHeight="1">
      <c r="A29" s="34">
        <v>758</v>
      </c>
      <c r="B29" s="165"/>
      <c r="C29" s="166" t="s">
        <v>31</v>
      </c>
      <c r="D29" s="223">
        <v>5246260</v>
      </c>
      <c r="E29" s="223">
        <f>E30</f>
        <v>36637</v>
      </c>
      <c r="F29" s="223">
        <f aca="true" t="shared" si="1" ref="F29:F48">E29+D29</f>
        <v>5282897</v>
      </c>
    </row>
    <row r="30" spans="1:8" ht="18" customHeight="1">
      <c r="A30" s="46"/>
      <c r="B30" s="62">
        <v>75818</v>
      </c>
      <c r="C30" s="49" t="s">
        <v>158</v>
      </c>
      <c r="D30" s="150">
        <v>2029830</v>
      </c>
      <c r="E30" s="150">
        <f>E31</f>
        <v>36637</v>
      </c>
      <c r="F30" s="150">
        <f t="shared" si="1"/>
        <v>2066467</v>
      </c>
      <c r="G30" s="64"/>
      <c r="H30" s="64"/>
    </row>
    <row r="31" spans="1:8" ht="27.75" customHeight="1">
      <c r="A31" s="35"/>
      <c r="B31" s="33"/>
      <c r="C31" s="521" t="s">
        <v>171</v>
      </c>
      <c r="D31" s="513">
        <v>1573023</v>
      </c>
      <c r="E31" s="513">
        <v>36637</v>
      </c>
      <c r="F31" s="513">
        <f t="shared" si="1"/>
        <v>1609660</v>
      </c>
      <c r="G31" s="64"/>
      <c r="H31" s="64"/>
    </row>
    <row r="32" spans="1:8" ht="21" customHeight="1">
      <c r="A32" s="34">
        <v>801</v>
      </c>
      <c r="B32" s="308"/>
      <c r="C32" s="34" t="s">
        <v>18</v>
      </c>
      <c r="D32" s="223">
        <v>354045289</v>
      </c>
      <c r="E32" s="223">
        <f>E33+E42+E46+E51+E53+E57+E61+E40+E37+E59</f>
        <v>2213631</v>
      </c>
      <c r="F32" s="223">
        <f t="shared" si="1"/>
        <v>356258920</v>
      </c>
      <c r="G32" s="64"/>
      <c r="H32" s="64"/>
    </row>
    <row r="33" spans="1:8" ht="21" customHeight="1">
      <c r="A33" s="46"/>
      <c r="B33" s="45">
        <v>80101</v>
      </c>
      <c r="C33" s="45" t="s">
        <v>19</v>
      </c>
      <c r="D33" s="143">
        <v>99015910</v>
      </c>
      <c r="E33" s="143">
        <f>E36+E34+E35</f>
        <v>484444</v>
      </c>
      <c r="F33" s="143">
        <f t="shared" si="1"/>
        <v>99500354</v>
      </c>
      <c r="G33" s="64"/>
      <c r="H33" s="64"/>
    </row>
    <row r="34" spans="1:8" ht="21" customHeight="1">
      <c r="A34" s="35"/>
      <c r="B34" s="33"/>
      <c r="C34" s="33" t="s">
        <v>173</v>
      </c>
      <c r="D34" s="459">
        <v>57777894</v>
      </c>
      <c r="E34" s="459">
        <f>350000+29000</f>
        <v>379000</v>
      </c>
      <c r="F34" s="459">
        <f t="shared" si="1"/>
        <v>58156894</v>
      </c>
      <c r="G34" s="64"/>
      <c r="H34" s="64"/>
    </row>
    <row r="35" spans="1:8" ht="21" customHeight="1">
      <c r="A35" s="35"/>
      <c r="B35" s="33"/>
      <c r="C35" s="512" t="s">
        <v>193</v>
      </c>
      <c r="D35" s="513">
        <v>1059462</v>
      </c>
      <c r="E35" s="513">
        <v>102325</v>
      </c>
      <c r="F35" s="513">
        <f>E35+D35</f>
        <v>1161787</v>
      </c>
      <c r="G35" s="64"/>
      <c r="H35" s="64" t="e">
        <f>E35+#REF!</f>
        <v>#REF!</v>
      </c>
    </row>
    <row r="36" spans="1:8" ht="21" customHeight="1">
      <c r="A36" s="35"/>
      <c r="B36" s="40"/>
      <c r="C36" s="460" t="s">
        <v>252</v>
      </c>
      <c r="D36" s="461">
        <v>27873</v>
      </c>
      <c r="E36" s="461">
        <v>3119</v>
      </c>
      <c r="F36" s="461">
        <f t="shared" si="1"/>
        <v>30992</v>
      </c>
      <c r="G36" s="64"/>
      <c r="H36" s="64">
        <f>E36+E56</f>
        <v>18530</v>
      </c>
    </row>
    <row r="37" spans="1:8" ht="19.5" customHeight="1" hidden="1">
      <c r="A37" s="35"/>
      <c r="B37" s="45">
        <v>80102</v>
      </c>
      <c r="C37" s="45" t="s">
        <v>221</v>
      </c>
      <c r="D37" s="143"/>
      <c r="E37" s="143">
        <f>E38+E39</f>
        <v>0</v>
      </c>
      <c r="F37" s="143">
        <f>E37+D37</f>
        <v>0</v>
      </c>
      <c r="G37" s="64"/>
      <c r="H37" s="64"/>
    </row>
    <row r="38" spans="1:8" ht="18" customHeight="1" hidden="1">
      <c r="A38" s="35"/>
      <c r="B38" s="33"/>
      <c r="C38" s="33" t="s">
        <v>173</v>
      </c>
      <c r="D38" s="459"/>
      <c r="E38" s="459"/>
      <c r="F38" s="459">
        <f>E38+D38</f>
        <v>0</v>
      </c>
      <c r="G38" s="64"/>
      <c r="H38" s="64"/>
    </row>
    <row r="39" spans="1:8" ht="18" customHeight="1" hidden="1">
      <c r="A39" s="35"/>
      <c r="B39" s="40"/>
      <c r="C39" s="460" t="s">
        <v>58</v>
      </c>
      <c r="D39" s="461"/>
      <c r="E39" s="461"/>
      <c r="F39" s="461">
        <f>E39+D39</f>
        <v>0</v>
      </c>
      <c r="G39" s="64"/>
      <c r="H39" s="64">
        <f>E39+E61</f>
        <v>-291</v>
      </c>
    </row>
    <row r="40" spans="1:8" ht="19.5" customHeight="1">
      <c r="A40" s="35"/>
      <c r="B40" s="36">
        <v>80104</v>
      </c>
      <c r="C40" s="36" t="s">
        <v>202</v>
      </c>
      <c r="D40" s="150">
        <v>50787346</v>
      </c>
      <c r="E40" s="150">
        <f>E41</f>
        <v>150000</v>
      </c>
      <c r="F40" s="150">
        <f>E40+D40</f>
        <v>50937346</v>
      </c>
      <c r="G40" s="64"/>
      <c r="H40" s="64"/>
    </row>
    <row r="41" spans="1:8" ht="19.5" customHeight="1">
      <c r="A41" s="35"/>
      <c r="B41" s="144"/>
      <c r="C41" s="144" t="s">
        <v>203</v>
      </c>
      <c r="D41" s="145">
        <v>4639543</v>
      </c>
      <c r="E41" s="145">
        <v>150000</v>
      </c>
      <c r="F41" s="145">
        <f>E41+D41</f>
        <v>4789543</v>
      </c>
      <c r="G41" s="64"/>
      <c r="H41" s="64"/>
    </row>
    <row r="42" spans="1:9" ht="19.5" customHeight="1">
      <c r="A42" s="35"/>
      <c r="B42" s="45">
        <v>80110</v>
      </c>
      <c r="C42" s="45" t="s">
        <v>20</v>
      </c>
      <c r="D42" s="143">
        <v>55978136</v>
      </c>
      <c r="E42" s="143">
        <f>E43+E45+E44</f>
        <v>406551</v>
      </c>
      <c r="F42" s="143">
        <f t="shared" si="1"/>
        <v>56384687</v>
      </c>
      <c r="G42" s="64"/>
      <c r="H42" s="64"/>
      <c r="I42" s="64">
        <f>E36+E45+E49+E56</f>
        <v>60472</v>
      </c>
    </row>
    <row r="43" spans="1:8" ht="19.5" customHeight="1">
      <c r="A43" s="35"/>
      <c r="B43" s="33"/>
      <c r="C43" s="33" t="s">
        <v>173</v>
      </c>
      <c r="D43" s="459">
        <v>35658035</v>
      </c>
      <c r="E43" s="459">
        <v>200000</v>
      </c>
      <c r="F43" s="459">
        <f t="shared" si="1"/>
        <v>35858035</v>
      </c>
      <c r="G43" s="64"/>
      <c r="H43" s="64"/>
    </row>
    <row r="44" spans="1:8" ht="19.5" customHeight="1">
      <c r="A44" s="35"/>
      <c r="B44" s="33"/>
      <c r="C44" s="514" t="s">
        <v>204</v>
      </c>
      <c r="D44" s="515">
        <v>3211970</v>
      </c>
      <c r="E44" s="515">
        <f>-299+183890</f>
        <v>183591</v>
      </c>
      <c r="F44" s="515">
        <f>E44+D44</f>
        <v>3395561</v>
      </c>
      <c r="G44" s="64"/>
      <c r="H44" s="64"/>
    </row>
    <row r="45" spans="1:8" ht="19.5" customHeight="1">
      <c r="A45" s="45"/>
      <c r="B45" s="40"/>
      <c r="C45" s="460" t="s">
        <v>252</v>
      </c>
      <c r="D45" s="145">
        <v>14024</v>
      </c>
      <c r="E45" s="145">
        <v>22960</v>
      </c>
      <c r="F45" s="145">
        <f t="shared" si="1"/>
        <v>36984</v>
      </c>
      <c r="G45" s="64"/>
      <c r="H45" s="64">
        <f>E45+E61</f>
        <v>22669</v>
      </c>
    </row>
    <row r="46" spans="1:8" ht="19.5" customHeight="1">
      <c r="A46" s="46"/>
      <c r="B46" s="36">
        <v>80120</v>
      </c>
      <c r="C46" s="36" t="s">
        <v>21</v>
      </c>
      <c r="D46" s="150">
        <v>51158409</v>
      </c>
      <c r="E46" s="150">
        <f>E48+E47+E50+E49</f>
        <v>594741</v>
      </c>
      <c r="F46" s="150">
        <f t="shared" si="1"/>
        <v>51753150</v>
      </c>
      <c r="G46" s="64"/>
      <c r="H46" s="64"/>
    </row>
    <row r="47" spans="1:8" ht="18" customHeight="1">
      <c r="A47" s="35"/>
      <c r="B47" s="33"/>
      <c r="C47" s="33" t="s">
        <v>173</v>
      </c>
      <c r="D47" s="459">
        <v>32563656</v>
      </c>
      <c r="E47" s="459">
        <v>151169</v>
      </c>
      <c r="F47" s="459">
        <f t="shared" si="1"/>
        <v>32714825</v>
      </c>
      <c r="G47" s="64"/>
      <c r="H47" s="64"/>
    </row>
    <row r="48" spans="1:8" ht="18" customHeight="1">
      <c r="A48" s="35"/>
      <c r="B48" s="33"/>
      <c r="C48" s="512" t="s">
        <v>196</v>
      </c>
      <c r="D48" s="513">
        <v>4253000</v>
      </c>
      <c r="E48" s="513">
        <f>-950+225540</f>
        <v>224590</v>
      </c>
      <c r="F48" s="513">
        <f t="shared" si="1"/>
        <v>4477590</v>
      </c>
      <c r="G48" s="64"/>
      <c r="H48" s="64"/>
    </row>
    <row r="49" spans="1:8" ht="16.5" customHeight="1">
      <c r="A49" s="35"/>
      <c r="B49" s="33"/>
      <c r="C49" s="514" t="s">
        <v>252</v>
      </c>
      <c r="D49" s="515">
        <v>5600</v>
      </c>
      <c r="E49" s="515">
        <v>18982</v>
      </c>
      <c r="F49" s="515">
        <f>E49+D49</f>
        <v>24582</v>
      </c>
      <c r="G49" s="64"/>
      <c r="H49" s="64">
        <f>E49+E67</f>
        <v>18982</v>
      </c>
    </row>
    <row r="50" spans="1:8" ht="18" customHeight="1">
      <c r="A50" s="35"/>
      <c r="B50" s="40"/>
      <c r="C50" s="460" t="s">
        <v>62</v>
      </c>
      <c r="D50" s="513">
        <v>1922220</v>
      </c>
      <c r="E50" s="513">
        <v>200000</v>
      </c>
      <c r="F50" s="513">
        <f>E50+D50</f>
        <v>2122220</v>
      </c>
      <c r="G50" s="64"/>
      <c r="H50" s="64"/>
    </row>
    <row r="51" spans="1:8" ht="18" customHeight="1">
      <c r="A51" s="35"/>
      <c r="B51" s="36">
        <v>80123</v>
      </c>
      <c r="C51" s="45" t="s">
        <v>122</v>
      </c>
      <c r="D51" s="150">
        <v>8783667</v>
      </c>
      <c r="E51" s="150">
        <f>E52</f>
        <v>-13928</v>
      </c>
      <c r="F51" s="150">
        <f>D51+E51</f>
        <v>8769739</v>
      </c>
      <c r="G51" s="64"/>
      <c r="H51" s="64"/>
    </row>
    <row r="52" spans="1:8" ht="18" customHeight="1">
      <c r="A52" s="35"/>
      <c r="B52" s="144"/>
      <c r="C52" s="144" t="s">
        <v>247</v>
      </c>
      <c r="D52" s="145">
        <v>548000</v>
      </c>
      <c r="E52" s="145">
        <v>-13928</v>
      </c>
      <c r="F52" s="145">
        <f>D52+E52</f>
        <v>534072</v>
      </c>
      <c r="G52" s="64"/>
      <c r="H52" s="64"/>
    </row>
    <row r="53" spans="1:8" ht="16.5" customHeight="1">
      <c r="A53" s="35"/>
      <c r="B53" s="45">
        <v>80130</v>
      </c>
      <c r="C53" s="45" t="s">
        <v>22</v>
      </c>
      <c r="D53" s="143">
        <v>47370537</v>
      </c>
      <c r="E53" s="143">
        <f>E56+E55+E54</f>
        <v>482114</v>
      </c>
      <c r="F53" s="143">
        <f aca="true" t="shared" si="2" ref="F53:F58">E53+D53</f>
        <v>47852651</v>
      </c>
      <c r="G53" s="64"/>
      <c r="H53" s="64"/>
    </row>
    <row r="54" spans="1:8" ht="18" customHeight="1">
      <c r="A54" s="35"/>
      <c r="B54" s="33"/>
      <c r="C54" s="555" t="s">
        <v>173</v>
      </c>
      <c r="D54" s="392">
        <v>24549339</v>
      </c>
      <c r="E54" s="392">
        <v>100000</v>
      </c>
      <c r="F54" s="392">
        <f t="shared" si="2"/>
        <v>24649339</v>
      </c>
      <c r="G54" s="64"/>
      <c r="H54" s="64"/>
    </row>
    <row r="55" spans="1:8" ht="16.5" customHeight="1">
      <c r="A55" s="35"/>
      <c r="B55" s="33"/>
      <c r="C55" s="33" t="s">
        <v>197</v>
      </c>
      <c r="D55" s="459">
        <v>5572000</v>
      </c>
      <c r="E55" s="459">
        <f>-286+366989</f>
        <v>366703</v>
      </c>
      <c r="F55" s="459">
        <f t="shared" si="2"/>
        <v>5938703</v>
      </c>
      <c r="G55" s="64"/>
      <c r="H55" s="64"/>
    </row>
    <row r="56" spans="1:8" ht="15.75" customHeight="1">
      <c r="A56" s="35"/>
      <c r="B56" s="40"/>
      <c r="C56" s="512" t="s">
        <v>252</v>
      </c>
      <c r="D56" s="461">
        <v>4380</v>
      </c>
      <c r="E56" s="461">
        <v>15411</v>
      </c>
      <c r="F56" s="461">
        <f t="shared" si="2"/>
        <v>19791</v>
      </c>
      <c r="G56" s="64"/>
      <c r="H56" s="64"/>
    </row>
    <row r="57" spans="1:8" ht="18" customHeight="1">
      <c r="A57" s="35"/>
      <c r="B57" s="45">
        <v>80134</v>
      </c>
      <c r="C57" s="36" t="s">
        <v>123</v>
      </c>
      <c r="D57" s="143">
        <v>5219540</v>
      </c>
      <c r="E57" s="143">
        <f>E58</f>
        <v>50000</v>
      </c>
      <c r="F57" s="143">
        <f t="shared" si="2"/>
        <v>5269540</v>
      </c>
      <c r="G57" s="64"/>
      <c r="H57" s="64"/>
    </row>
    <row r="58" spans="1:8" ht="18" customHeight="1">
      <c r="A58" s="35"/>
      <c r="B58" s="144"/>
      <c r="C58" s="144" t="s">
        <v>173</v>
      </c>
      <c r="D58" s="146">
        <v>3954400</v>
      </c>
      <c r="E58" s="146">
        <v>50000</v>
      </c>
      <c r="F58" s="146">
        <f t="shared" si="2"/>
        <v>4004400</v>
      </c>
      <c r="G58" s="64"/>
      <c r="H58" s="64"/>
    </row>
    <row r="59" spans="1:8" ht="26.25" customHeight="1">
      <c r="A59" s="35"/>
      <c r="B59" s="45">
        <v>80140</v>
      </c>
      <c r="C59" s="337" t="s">
        <v>124</v>
      </c>
      <c r="D59" s="143">
        <v>10808320</v>
      </c>
      <c r="E59" s="143">
        <f>E60</f>
        <v>60000</v>
      </c>
      <c r="F59" s="143">
        <f aca="true" t="shared" si="3" ref="F59:F84">D59+E59</f>
        <v>10868320</v>
      </c>
      <c r="G59" s="64"/>
      <c r="H59" s="64"/>
    </row>
    <row r="60" spans="1:8" ht="17.25" customHeight="1">
      <c r="A60" s="35"/>
      <c r="B60" s="144"/>
      <c r="C60" s="41" t="s">
        <v>173</v>
      </c>
      <c r="D60" s="145">
        <v>8022960</v>
      </c>
      <c r="E60" s="145">
        <v>60000</v>
      </c>
      <c r="F60" s="145">
        <f t="shared" si="3"/>
        <v>8082960</v>
      </c>
      <c r="G60" s="64"/>
      <c r="H60" s="64"/>
    </row>
    <row r="61" spans="1:8" ht="20.25" customHeight="1">
      <c r="A61" s="35"/>
      <c r="B61" s="45">
        <v>80195</v>
      </c>
      <c r="C61" s="337" t="s">
        <v>6</v>
      </c>
      <c r="D61" s="143">
        <v>2761569</v>
      </c>
      <c r="E61" s="143">
        <f>E62</f>
        <v>-291</v>
      </c>
      <c r="F61" s="143">
        <f t="shared" si="3"/>
        <v>2761278</v>
      </c>
      <c r="G61" s="64"/>
      <c r="H61" s="64"/>
    </row>
    <row r="62" spans="1:8" ht="26.25" customHeight="1">
      <c r="A62" s="35"/>
      <c r="B62" s="432"/>
      <c r="C62" s="626" t="s">
        <v>260</v>
      </c>
      <c r="D62" s="627">
        <v>2491401</v>
      </c>
      <c r="E62" s="627">
        <v>-291</v>
      </c>
      <c r="F62" s="627">
        <f t="shared" si="3"/>
        <v>2491110</v>
      </c>
      <c r="G62" s="64"/>
      <c r="H62" s="64"/>
    </row>
    <row r="63" spans="1:8" ht="18" customHeight="1" hidden="1">
      <c r="A63" s="34">
        <v>851</v>
      </c>
      <c r="B63" s="625"/>
      <c r="C63" s="628" t="s">
        <v>222</v>
      </c>
      <c r="D63" s="629"/>
      <c r="E63" s="629">
        <f>E64</f>
        <v>0</v>
      </c>
      <c r="F63" s="629">
        <f t="shared" si="3"/>
        <v>0</v>
      </c>
      <c r="G63" s="64"/>
      <c r="H63" s="64"/>
    </row>
    <row r="64" spans="1:8" ht="18" customHeight="1" hidden="1">
      <c r="A64" s="46"/>
      <c r="B64" s="35">
        <v>85154</v>
      </c>
      <c r="C64" s="630" t="s">
        <v>223</v>
      </c>
      <c r="D64" s="631"/>
      <c r="E64" s="631">
        <f>E65</f>
        <v>0</v>
      </c>
      <c r="F64" s="631">
        <f t="shared" si="3"/>
        <v>0</v>
      </c>
      <c r="G64" s="64"/>
      <c r="H64" s="64"/>
    </row>
    <row r="65" spans="1:8" ht="27" customHeight="1" hidden="1">
      <c r="A65" s="35"/>
      <c r="B65" s="33"/>
      <c r="C65" s="632" t="s">
        <v>224</v>
      </c>
      <c r="D65" s="633"/>
      <c r="E65" s="633"/>
      <c r="F65" s="633">
        <f t="shared" si="3"/>
        <v>0</v>
      </c>
      <c r="G65" s="64"/>
      <c r="H65" s="64"/>
    </row>
    <row r="66" spans="1:8" s="406" customFormat="1" ht="16.5" customHeight="1">
      <c r="A66" s="404"/>
      <c r="B66" s="624"/>
      <c r="C66" s="634" t="s">
        <v>261</v>
      </c>
      <c r="D66" s="635">
        <v>7500</v>
      </c>
      <c r="E66" s="635">
        <v>-291</v>
      </c>
      <c r="F66" s="635">
        <f t="shared" si="3"/>
        <v>7209</v>
      </c>
      <c r="G66" s="431"/>
      <c r="H66" s="431"/>
    </row>
    <row r="67" spans="1:8" ht="18" customHeight="1">
      <c r="A67" s="34">
        <v>852</v>
      </c>
      <c r="B67" s="308"/>
      <c r="C67" s="34" t="s">
        <v>23</v>
      </c>
      <c r="D67" s="223">
        <v>99865247</v>
      </c>
      <c r="E67" s="223">
        <f>E70+E72+E68+E74+E76</f>
        <v>0</v>
      </c>
      <c r="F67" s="223">
        <f t="shared" si="3"/>
        <v>99865247</v>
      </c>
      <c r="G67" s="64"/>
      <c r="H67" s="64"/>
    </row>
    <row r="68" spans="1:8" ht="18" customHeight="1" hidden="1">
      <c r="A68" s="46"/>
      <c r="B68" s="45">
        <v>85201</v>
      </c>
      <c r="C68" s="45" t="s">
        <v>177</v>
      </c>
      <c r="D68" s="143"/>
      <c r="E68" s="143">
        <f>E69</f>
        <v>0</v>
      </c>
      <c r="F68" s="143">
        <f t="shared" si="3"/>
        <v>0</v>
      </c>
      <c r="G68" s="64"/>
      <c r="H68" s="64"/>
    </row>
    <row r="69" spans="1:8" ht="18" customHeight="1" hidden="1">
      <c r="A69" s="35"/>
      <c r="B69" s="144"/>
      <c r="C69" s="41" t="s">
        <v>227</v>
      </c>
      <c r="D69" s="145"/>
      <c r="E69" s="145"/>
      <c r="F69" s="145">
        <f t="shared" si="3"/>
        <v>0</v>
      </c>
      <c r="G69" s="64"/>
      <c r="H69" s="64"/>
    </row>
    <row r="70" spans="1:8" ht="18" customHeight="1" hidden="1">
      <c r="A70" s="35"/>
      <c r="B70" s="45">
        <v>85202</v>
      </c>
      <c r="C70" s="45" t="s">
        <v>159</v>
      </c>
      <c r="D70" s="143"/>
      <c r="E70" s="143">
        <f>E71</f>
        <v>0</v>
      </c>
      <c r="F70" s="143">
        <f t="shared" si="3"/>
        <v>0</v>
      </c>
      <c r="G70" s="64"/>
      <c r="H70" s="64"/>
    </row>
    <row r="71" spans="1:8" ht="18" customHeight="1" hidden="1">
      <c r="A71" s="35"/>
      <c r="B71" s="144"/>
      <c r="C71" s="41" t="s">
        <v>62</v>
      </c>
      <c r="D71" s="145"/>
      <c r="E71" s="145"/>
      <c r="F71" s="145">
        <f t="shared" si="3"/>
        <v>0</v>
      </c>
      <c r="G71" s="64"/>
      <c r="H71" s="64"/>
    </row>
    <row r="72" spans="1:8" ht="18" customHeight="1" hidden="1">
      <c r="A72" s="35"/>
      <c r="B72" s="342">
        <v>85219</v>
      </c>
      <c r="C72" s="45" t="s">
        <v>94</v>
      </c>
      <c r="D72" s="143"/>
      <c r="E72" s="143">
        <f>E73</f>
        <v>0</v>
      </c>
      <c r="F72" s="143">
        <f t="shared" si="3"/>
        <v>0</v>
      </c>
      <c r="G72" s="64"/>
      <c r="H72" s="64"/>
    </row>
    <row r="73" spans="1:8" ht="39.75" customHeight="1" hidden="1">
      <c r="A73" s="35"/>
      <c r="B73" s="342"/>
      <c r="C73" s="346" t="s">
        <v>216</v>
      </c>
      <c r="D73" s="145"/>
      <c r="E73" s="145"/>
      <c r="F73" s="145">
        <f t="shared" si="3"/>
        <v>0</v>
      </c>
      <c r="G73" s="64"/>
      <c r="H73" s="64"/>
    </row>
    <row r="74" spans="1:8" ht="18" customHeight="1" hidden="1">
      <c r="A74" s="35"/>
      <c r="B74" s="45">
        <v>85228</v>
      </c>
      <c r="C74" s="45" t="s">
        <v>91</v>
      </c>
      <c r="D74" s="143"/>
      <c r="E74" s="143">
        <f>E75</f>
        <v>0</v>
      </c>
      <c r="F74" s="143">
        <f t="shared" si="3"/>
        <v>0</v>
      </c>
      <c r="G74" s="64"/>
      <c r="H74" s="64"/>
    </row>
    <row r="75" spans="1:8" ht="18" customHeight="1" hidden="1">
      <c r="A75" s="35"/>
      <c r="B75" s="144"/>
      <c r="C75" s="41" t="s">
        <v>92</v>
      </c>
      <c r="D75" s="145"/>
      <c r="E75" s="145"/>
      <c r="F75" s="145">
        <f t="shared" si="3"/>
        <v>0</v>
      </c>
      <c r="G75" s="64"/>
      <c r="H75" s="64"/>
    </row>
    <row r="76" spans="1:8" ht="18" customHeight="1" hidden="1">
      <c r="A76" s="35"/>
      <c r="B76" s="45">
        <v>85232</v>
      </c>
      <c r="C76" s="45" t="s">
        <v>225</v>
      </c>
      <c r="D76" s="143"/>
      <c r="E76" s="143">
        <f>E77</f>
        <v>0</v>
      </c>
      <c r="F76" s="143">
        <f t="shared" si="3"/>
        <v>0</v>
      </c>
      <c r="G76" s="64"/>
      <c r="H76" s="64"/>
    </row>
    <row r="77" spans="1:8" ht="18" customHeight="1" hidden="1">
      <c r="A77" s="35"/>
      <c r="B77" s="144"/>
      <c r="C77" s="41" t="s">
        <v>226</v>
      </c>
      <c r="D77" s="145"/>
      <c r="E77" s="145"/>
      <c r="F77" s="145">
        <f t="shared" si="3"/>
        <v>0</v>
      </c>
      <c r="G77" s="64"/>
      <c r="H77" s="64"/>
    </row>
    <row r="78" spans="1:8" ht="18" customHeight="1">
      <c r="A78" s="35"/>
      <c r="B78" s="45">
        <v>85295</v>
      </c>
      <c r="C78" s="45" t="s">
        <v>6</v>
      </c>
      <c r="D78" s="143">
        <v>4537614</v>
      </c>
      <c r="E78" s="143">
        <f>E80+E79</f>
        <v>0</v>
      </c>
      <c r="F78" s="143">
        <f t="shared" si="3"/>
        <v>4537614</v>
      </c>
      <c r="G78" s="64"/>
      <c r="H78" s="64"/>
    </row>
    <row r="79" spans="1:8" ht="28.5" customHeight="1">
      <c r="A79" s="35"/>
      <c r="B79" s="432"/>
      <c r="C79" s="243" t="s">
        <v>262</v>
      </c>
      <c r="D79" s="459">
        <v>1141000</v>
      </c>
      <c r="E79" s="459">
        <v>13500</v>
      </c>
      <c r="F79" s="459">
        <f t="shared" si="3"/>
        <v>1154500</v>
      </c>
      <c r="G79" s="64"/>
      <c r="H79" s="64"/>
    </row>
    <row r="80" spans="1:8" ht="18" customHeight="1">
      <c r="A80" s="45"/>
      <c r="B80" s="40"/>
      <c r="C80" s="516" t="s">
        <v>263</v>
      </c>
      <c r="D80" s="461">
        <v>18000</v>
      </c>
      <c r="E80" s="461">
        <v>-13500</v>
      </c>
      <c r="F80" s="461">
        <f t="shared" si="3"/>
        <v>4500</v>
      </c>
      <c r="G80" s="64"/>
      <c r="H80" s="64"/>
    </row>
    <row r="81" spans="1:8" ht="17.25" customHeight="1">
      <c r="A81" s="34">
        <v>854</v>
      </c>
      <c r="B81" s="308"/>
      <c r="C81" s="34" t="s">
        <v>175</v>
      </c>
      <c r="D81" s="223">
        <v>43888333</v>
      </c>
      <c r="E81" s="223">
        <f>E84+E82+E86+E88+E90</f>
        <v>-6468</v>
      </c>
      <c r="F81" s="223">
        <f t="shared" si="3"/>
        <v>43881865</v>
      </c>
      <c r="G81" s="64"/>
      <c r="H81" s="64"/>
    </row>
    <row r="82" spans="1:8" ht="18" customHeight="1" hidden="1">
      <c r="A82" s="46"/>
      <c r="B82" s="45">
        <v>85401</v>
      </c>
      <c r="C82" s="123" t="s">
        <v>198</v>
      </c>
      <c r="D82" s="143"/>
      <c r="E82" s="143">
        <f>E83</f>
        <v>0</v>
      </c>
      <c r="F82" s="143">
        <f t="shared" si="3"/>
        <v>0</v>
      </c>
      <c r="G82" s="64"/>
      <c r="H82" s="64"/>
    </row>
    <row r="83" spans="1:8" ht="17.25" customHeight="1" hidden="1">
      <c r="A83" s="35"/>
      <c r="B83" s="144"/>
      <c r="C83" s="50" t="s">
        <v>173</v>
      </c>
      <c r="D83" s="145"/>
      <c r="E83" s="145"/>
      <c r="F83" s="145">
        <f t="shared" si="3"/>
        <v>0</v>
      </c>
      <c r="G83" s="64"/>
      <c r="H83" s="64"/>
    </row>
    <row r="84" spans="1:8" ht="18" customHeight="1">
      <c r="A84" s="35"/>
      <c r="B84" s="45">
        <v>85403</v>
      </c>
      <c r="C84" s="123" t="s">
        <v>182</v>
      </c>
      <c r="D84" s="143">
        <v>10878466</v>
      </c>
      <c r="E84" s="143">
        <f>E85</f>
        <v>-3460</v>
      </c>
      <c r="F84" s="143">
        <f t="shared" si="3"/>
        <v>10875006</v>
      </c>
      <c r="G84" s="64"/>
      <c r="H84" s="64"/>
    </row>
    <row r="85" spans="1:8" ht="27.75" customHeight="1">
      <c r="A85" s="35"/>
      <c r="B85" s="144"/>
      <c r="C85" s="41" t="s">
        <v>201</v>
      </c>
      <c r="D85" s="146">
        <v>559000</v>
      </c>
      <c r="E85" s="146">
        <v>-3460</v>
      </c>
      <c r="F85" s="146">
        <f>E85+D85</f>
        <v>555540</v>
      </c>
      <c r="G85" s="64"/>
      <c r="H85" s="64"/>
    </row>
    <row r="86" spans="1:8" ht="27" customHeight="1" hidden="1">
      <c r="A86" s="35"/>
      <c r="B86" s="36">
        <v>85406</v>
      </c>
      <c r="C86" s="49" t="s">
        <v>199</v>
      </c>
      <c r="D86" s="150"/>
      <c r="E86" s="150">
        <f>E87</f>
        <v>0</v>
      </c>
      <c r="F86" s="150">
        <f>D86+E86</f>
        <v>0</v>
      </c>
      <c r="G86" s="64"/>
      <c r="H86" s="64"/>
    </row>
    <row r="87" spans="1:8" ht="18" customHeight="1" hidden="1">
      <c r="A87" s="35"/>
      <c r="B87" s="144"/>
      <c r="C87" s="50" t="s">
        <v>173</v>
      </c>
      <c r="D87" s="146"/>
      <c r="E87" s="146"/>
      <c r="F87" s="146">
        <f>D87+E87</f>
        <v>0</v>
      </c>
      <c r="G87" s="64"/>
      <c r="H87" s="64"/>
    </row>
    <row r="88" spans="1:8" ht="18.75" customHeight="1" hidden="1">
      <c r="A88" s="35"/>
      <c r="B88" s="36">
        <v>85407</v>
      </c>
      <c r="C88" s="49" t="s">
        <v>217</v>
      </c>
      <c r="D88" s="150"/>
      <c r="E88" s="150">
        <f>E89</f>
        <v>0</v>
      </c>
      <c r="F88" s="150">
        <f>D88+E88</f>
        <v>0</v>
      </c>
      <c r="G88" s="64"/>
      <c r="H88" s="64"/>
    </row>
    <row r="89" spans="1:8" ht="19.5" customHeight="1" hidden="1">
      <c r="A89" s="35"/>
      <c r="B89" s="144"/>
      <c r="C89" s="50" t="s">
        <v>173</v>
      </c>
      <c r="D89" s="146"/>
      <c r="E89" s="146"/>
      <c r="F89" s="146">
        <f>D89+E89</f>
        <v>0</v>
      </c>
      <c r="G89" s="64"/>
      <c r="H89" s="64"/>
    </row>
    <row r="90" spans="1:8" ht="19.5" customHeight="1">
      <c r="A90" s="35"/>
      <c r="B90" s="36">
        <v>85410</v>
      </c>
      <c r="C90" s="49" t="s">
        <v>200</v>
      </c>
      <c r="D90" s="150">
        <v>7460564</v>
      </c>
      <c r="E90" s="150">
        <f>E91</f>
        <v>-3008</v>
      </c>
      <c r="F90" s="150">
        <f>D90+E90</f>
        <v>7457556</v>
      </c>
      <c r="G90" s="64"/>
      <c r="H90" s="64"/>
    </row>
    <row r="91" spans="1:8" ht="18" customHeight="1">
      <c r="A91" s="45"/>
      <c r="B91" s="40"/>
      <c r="C91" s="516" t="s">
        <v>205</v>
      </c>
      <c r="D91" s="461">
        <v>686000</v>
      </c>
      <c r="E91" s="461">
        <v>-3008</v>
      </c>
      <c r="F91" s="461">
        <f>E91+D91</f>
        <v>682992</v>
      </c>
      <c r="G91" s="64"/>
      <c r="H91" s="64"/>
    </row>
    <row r="92" spans="1:6" ht="19.5" customHeight="1">
      <c r="A92" s="164">
        <v>900</v>
      </c>
      <c r="B92" s="165"/>
      <c r="C92" s="166" t="s">
        <v>27</v>
      </c>
      <c r="D92" s="223">
        <v>64062445</v>
      </c>
      <c r="E92" s="223">
        <f>E93</f>
        <v>100000</v>
      </c>
      <c r="F92" s="223">
        <f>E92+D92</f>
        <v>64162445</v>
      </c>
    </row>
    <row r="93" spans="1:7" s="349" customFormat="1" ht="20.25" customHeight="1">
      <c r="A93" s="347"/>
      <c r="B93" s="342">
        <v>90095</v>
      </c>
      <c r="C93" s="45" t="s">
        <v>6</v>
      </c>
      <c r="D93" s="348">
        <v>17821000</v>
      </c>
      <c r="E93" s="348">
        <f>E94</f>
        <v>100000</v>
      </c>
      <c r="F93" s="348">
        <f>D93+E93</f>
        <v>17921000</v>
      </c>
      <c r="G93"/>
    </row>
    <row r="94" spans="1:7" s="349" customFormat="1" ht="18.75" customHeight="1">
      <c r="A94" s="585"/>
      <c r="B94" s="342"/>
      <c r="C94" s="346" t="s">
        <v>62</v>
      </c>
      <c r="D94" s="420">
        <v>17691000</v>
      </c>
      <c r="E94" s="351">
        <v>100000</v>
      </c>
      <c r="F94" s="420">
        <f>D94+E94</f>
        <v>17791000</v>
      </c>
      <c r="G94"/>
    </row>
    <row r="95" spans="1:8" ht="18" customHeight="1">
      <c r="A95" s="34">
        <v>926</v>
      </c>
      <c r="B95" s="34"/>
      <c r="C95" s="34" t="s">
        <v>24</v>
      </c>
      <c r="D95" s="223">
        <v>20028114</v>
      </c>
      <c r="E95" s="223">
        <f>E99+E96</f>
        <v>0</v>
      </c>
      <c r="F95" s="223">
        <f>E95+D95</f>
        <v>20028114</v>
      </c>
      <c r="G95" s="64"/>
      <c r="H95" s="64"/>
    </row>
    <row r="96" spans="1:8" ht="19.5" customHeight="1">
      <c r="A96" s="35"/>
      <c r="B96" s="45">
        <v>92604</v>
      </c>
      <c r="C96" s="45" t="s">
        <v>59</v>
      </c>
      <c r="D96" s="143">
        <v>16562114</v>
      </c>
      <c r="E96" s="143">
        <f>E97</f>
        <v>0</v>
      </c>
      <c r="F96" s="143">
        <f>E96+D96</f>
        <v>16562114</v>
      </c>
      <c r="G96" s="64"/>
      <c r="H96" s="64"/>
    </row>
    <row r="97" spans="1:8" ht="17.25" customHeight="1">
      <c r="A97" s="35"/>
      <c r="B97" s="432"/>
      <c r="C97" s="432" t="s">
        <v>162</v>
      </c>
      <c r="D97" s="433">
        <v>16562114</v>
      </c>
      <c r="E97" s="433">
        <v>0</v>
      </c>
      <c r="F97" s="433">
        <f>E97+D97</f>
        <v>16562114</v>
      </c>
      <c r="G97" s="64"/>
      <c r="H97" s="64"/>
    </row>
    <row r="98" spans="1:8" s="406" customFormat="1" ht="17.25" customHeight="1">
      <c r="A98" s="404"/>
      <c r="B98" s="405"/>
      <c r="C98" s="543" t="s">
        <v>163</v>
      </c>
      <c r="D98" s="544">
        <v>14362114</v>
      </c>
      <c r="E98" s="544">
        <v>-60000</v>
      </c>
      <c r="F98" s="544">
        <f>D98+E98</f>
        <v>14302114</v>
      </c>
      <c r="G98" s="431"/>
      <c r="H98" s="431"/>
    </row>
    <row r="99" spans="1:8" ht="19.5" customHeight="1" hidden="1">
      <c r="A99" s="35"/>
      <c r="B99" s="35">
        <v>92605</v>
      </c>
      <c r="C99" s="36" t="s">
        <v>95</v>
      </c>
      <c r="D99" s="150"/>
      <c r="E99" s="150">
        <f>E100</f>
        <v>0</v>
      </c>
      <c r="F99" s="150">
        <f>E99+D99</f>
        <v>0</v>
      </c>
      <c r="G99" s="64"/>
      <c r="H99" s="64"/>
    </row>
    <row r="100" spans="1:8" ht="17.25" customHeight="1" hidden="1">
      <c r="A100" s="35"/>
      <c r="B100" s="33"/>
      <c r="C100" s="144" t="s">
        <v>62</v>
      </c>
      <c r="D100" s="146"/>
      <c r="E100" s="146"/>
      <c r="F100" s="146">
        <f>E100+D100</f>
        <v>0</v>
      </c>
      <c r="G100" s="64"/>
      <c r="H100" s="64"/>
    </row>
    <row r="101" spans="1:17" s="148" customFormat="1" ht="27.75" customHeight="1" thickBot="1">
      <c r="A101" s="60"/>
      <c r="B101" s="265"/>
      <c r="C101" s="526" t="s">
        <v>54</v>
      </c>
      <c r="D101" s="527">
        <v>5983097</v>
      </c>
      <c r="E101" s="527">
        <f>E114+E105+E110+E102</f>
        <v>29000</v>
      </c>
      <c r="F101" s="527">
        <f>E101+D101</f>
        <v>6012097</v>
      </c>
      <c r="G101"/>
      <c r="H101"/>
      <c r="I101"/>
      <c r="J101"/>
      <c r="K101"/>
      <c r="L101"/>
      <c r="M101"/>
      <c r="N101"/>
      <c r="O101"/>
      <c r="P101"/>
      <c r="Q101"/>
    </row>
    <row r="102" spans="1:11" s="29" customFormat="1" ht="19.5" customHeight="1" thickTop="1">
      <c r="A102" s="164">
        <v>801</v>
      </c>
      <c r="B102" s="165"/>
      <c r="C102" s="451" t="s">
        <v>18</v>
      </c>
      <c r="D102" s="375">
        <v>384736</v>
      </c>
      <c r="E102" s="376">
        <f>E103</f>
        <v>29000</v>
      </c>
      <c r="F102" s="376">
        <f>D102+E102</f>
        <v>413736</v>
      </c>
      <c r="G102" s="349"/>
      <c r="H102" s="151"/>
      <c r="I102" s="151"/>
      <c r="K102" s="151"/>
    </row>
    <row r="103" spans="1:11" s="171" customFormat="1" ht="16.5" customHeight="1">
      <c r="A103" s="452"/>
      <c r="B103" s="453">
        <v>80104</v>
      </c>
      <c r="C103" s="454" t="s">
        <v>202</v>
      </c>
      <c r="D103" s="377">
        <v>384736</v>
      </c>
      <c r="E103" s="377">
        <f>E104</f>
        <v>29000</v>
      </c>
      <c r="F103" s="377">
        <f>D103+E103</f>
        <v>413736</v>
      </c>
      <c r="G103" s="349"/>
      <c r="H103" s="378"/>
      <c r="I103" s="378"/>
      <c r="K103" s="378"/>
    </row>
    <row r="104" spans="1:11" s="171" customFormat="1" ht="18.75" customHeight="1">
      <c r="A104" s="11"/>
      <c r="B104" s="119"/>
      <c r="C104" s="466" t="s">
        <v>203</v>
      </c>
      <c r="D104" s="467">
        <v>384736</v>
      </c>
      <c r="E104" s="467">
        <v>29000</v>
      </c>
      <c r="F104" s="467">
        <f>D104+E104</f>
        <v>413736</v>
      </c>
      <c r="G104"/>
      <c r="H104" s="378"/>
      <c r="I104" s="378"/>
      <c r="K104" s="378"/>
    </row>
    <row r="105" spans="1:11" s="29" customFormat="1" ht="18" customHeight="1" hidden="1">
      <c r="A105" s="164">
        <v>852</v>
      </c>
      <c r="B105" s="165"/>
      <c r="C105" s="473" t="s">
        <v>23</v>
      </c>
      <c r="D105" s="517"/>
      <c r="E105" s="518">
        <f>E106</f>
        <v>0</v>
      </c>
      <c r="F105" s="518">
        <f aca="true" t="shared" si="4" ref="F105:F116">D105+E105</f>
        <v>0</v>
      </c>
      <c r="G105" s="349"/>
      <c r="H105" s="151"/>
      <c r="I105" s="151"/>
      <c r="K105" s="151"/>
    </row>
    <row r="106" spans="1:11" s="171" customFormat="1" ht="19.5" customHeight="1" hidden="1">
      <c r="A106" s="452"/>
      <c r="B106" s="453">
        <v>85201</v>
      </c>
      <c r="C106" s="454" t="s">
        <v>177</v>
      </c>
      <c r="D106" s="377"/>
      <c r="E106" s="377">
        <f>E107+E109+E108</f>
        <v>0</v>
      </c>
      <c r="F106" s="377">
        <f t="shared" si="4"/>
        <v>0</v>
      </c>
      <c r="G106" s="349"/>
      <c r="H106" s="378"/>
      <c r="I106" s="378"/>
      <c r="K106" s="378"/>
    </row>
    <row r="107" spans="1:11" s="171" customFormat="1" ht="17.25" customHeight="1" hidden="1">
      <c r="A107" s="11"/>
      <c r="B107" s="119"/>
      <c r="C107" s="466" t="s">
        <v>173</v>
      </c>
      <c r="D107" s="467"/>
      <c r="E107" s="467"/>
      <c r="F107" s="467">
        <f t="shared" si="4"/>
        <v>0</v>
      </c>
      <c r="G107"/>
      <c r="H107" s="378"/>
      <c r="I107" s="378"/>
      <c r="K107" s="378"/>
    </row>
    <row r="108" spans="1:11" s="171" customFormat="1" ht="19.5" customHeight="1" hidden="1">
      <c r="A108" s="11"/>
      <c r="B108" s="12"/>
      <c r="C108" s="470" t="s">
        <v>52</v>
      </c>
      <c r="D108" s="471"/>
      <c r="E108" s="471"/>
      <c r="F108" s="471">
        <f t="shared" si="4"/>
        <v>0</v>
      </c>
      <c r="G108"/>
      <c r="H108" s="378"/>
      <c r="I108" s="378"/>
      <c r="K108" s="378"/>
    </row>
    <row r="109" spans="1:11" s="171" customFormat="1" ht="19.5" customHeight="1" hidden="1">
      <c r="A109" s="17"/>
      <c r="B109" s="18"/>
      <c r="C109" s="468" t="s">
        <v>58</v>
      </c>
      <c r="D109" s="469"/>
      <c r="E109" s="469"/>
      <c r="F109" s="469">
        <f t="shared" si="4"/>
        <v>0</v>
      </c>
      <c r="G109"/>
      <c r="H109" s="378"/>
      <c r="I109" s="378"/>
      <c r="K109" s="378"/>
    </row>
    <row r="110" spans="1:11" s="29" customFormat="1" ht="19.5" customHeight="1">
      <c r="A110" s="164">
        <v>854</v>
      </c>
      <c r="B110" s="165"/>
      <c r="C110" s="473" t="s">
        <v>175</v>
      </c>
      <c r="D110" s="517">
        <v>1705051</v>
      </c>
      <c r="E110" s="518"/>
      <c r="F110" s="518">
        <f t="shared" si="4"/>
        <v>1705051</v>
      </c>
      <c r="G110" s="349"/>
      <c r="H110" s="151"/>
      <c r="I110" s="151"/>
      <c r="K110" s="151"/>
    </row>
    <row r="111" spans="1:11" s="171" customFormat="1" ht="19.5" customHeight="1">
      <c r="A111" s="452"/>
      <c r="B111" s="453">
        <v>85415</v>
      </c>
      <c r="C111" s="454" t="s">
        <v>176</v>
      </c>
      <c r="D111" s="377">
        <v>1705051</v>
      </c>
      <c r="E111" s="377"/>
      <c r="F111" s="377">
        <f t="shared" si="4"/>
        <v>1705051</v>
      </c>
      <c r="G111" s="349"/>
      <c r="H111" s="378"/>
      <c r="I111" s="378"/>
      <c r="K111" s="378"/>
    </row>
    <row r="112" spans="1:11" s="171" customFormat="1" ht="27" customHeight="1">
      <c r="A112" s="11"/>
      <c r="B112" s="119"/>
      <c r="C112" s="465" t="s">
        <v>213</v>
      </c>
      <c r="D112" s="467">
        <v>465813</v>
      </c>
      <c r="E112" s="467"/>
      <c r="F112" s="467">
        <f t="shared" si="4"/>
        <v>465813</v>
      </c>
      <c r="G112"/>
      <c r="H112" s="378"/>
      <c r="I112" s="378"/>
      <c r="K112" s="378"/>
    </row>
    <row r="113" spans="1:11" s="476" customFormat="1" ht="18" customHeight="1">
      <c r="A113" s="523"/>
      <c r="B113" s="522"/>
      <c r="C113" s="524" t="s">
        <v>261</v>
      </c>
      <c r="D113" s="525"/>
      <c r="E113" s="525">
        <v>29160</v>
      </c>
      <c r="F113" s="525">
        <f t="shared" si="4"/>
        <v>29160</v>
      </c>
      <c r="G113" s="406"/>
      <c r="H113" s="475"/>
      <c r="I113" s="475"/>
      <c r="K113" s="475"/>
    </row>
    <row r="114" spans="1:11" s="29" customFormat="1" ht="19.5" customHeight="1" hidden="1">
      <c r="A114" s="575">
        <v>921</v>
      </c>
      <c r="B114" s="581"/>
      <c r="C114" s="166" t="s">
        <v>53</v>
      </c>
      <c r="D114" s="517"/>
      <c r="E114" s="518">
        <f>E115</f>
        <v>0</v>
      </c>
      <c r="F114" s="518">
        <f t="shared" si="4"/>
        <v>0</v>
      </c>
      <c r="G114" s="349"/>
      <c r="H114" s="151"/>
      <c r="I114" s="151"/>
      <c r="K114" s="151"/>
    </row>
    <row r="115" spans="1:11" s="171" customFormat="1" ht="19.5" customHeight="1" hidden="1">
      <c r="A115" s="452"/>
      <c r="B115" s="582">
        <v>92109</v>
      </c>
      <c r="C115" s="454" t="s">
        <v>125</v>
      </c>
      <c r="D115" s="377"/>
      <c r="E115" s="377">
        <f>E116</f>
        <v>0</v>
      </c>
      <c r="F115" s="377">
        <f t="shared" si="4"/>
        <v>0</v>
      </c>
      <c r="G115" s="349"/>
      <c r="H115" s="378"/>
      <c r="I115" s="378"/>
      <c r="K115" s="378"/>
    </row>
    <row r="116" spans="1:11" s="171" customFormat="1" ht="39.75" customHeight="1" hidden="1">
      <c r="A116" s="11"/>
      <c r="B116" s="12"/>
      <c r="C116" s="455" t="s">
        <v>218</v>
      </c>
      <c r="D116" s="379"/>
      <c r="E116" s="379"/>
      <c r="F116" s="379">
        <f t="shared" si="4"/>
        <v>0</v>
      </c>
      <c r="G116"/>
      <c r="H116" s="378"/>
      <c r="I116" s="378"/>
      <c r="K116" s="378"/>
    </row>
    <row r="117" spans="1:17" s="147" customFormat="1" ht="21" customHeight="1" thickBot="1">
      <c r="A117" s="15"/>
      <c r="B117" s="536"/>
      <c r="C117" s="639" t="s">
        <v>242</v>
      </c>
      <c r="D117" s="640">
        <v>97106292</v>
      </c>
      <c r="E117" s="640">
        <f>E119</f>
        <v>0</v>
      </c>
      <c r="F117" s="640">
        <f>E117+D117</f>
        <v>97106292</v>
      </c>
      <c r="G117" s="64"/>
      <c r="H117"/>
      <c r="I117"/>
      <c r="J117"/>
      <c r="K117"/>
      <c r="L117"/>
      <c r="M117"/>
      <c r="N117"/>
      <c r="O117"/>
      <c r="P117"/>
      <c r="Q117"/>
    </row>
    <row r="118" spans="1:7" ht="18.75" customHeight="1" thickTop="1">
      <c r="A118" s="636"/>
      <c r="B118" s="636"/>
      <c r="C118" s="641" t="s">
        <v>269</v>
      </c>
      <c r="D118" s="642">
        <v>74375074</v>
      </c>
      <c r="E118" s="642"/>
      <c r="F118" s="642">
        <f>D118+E118</f>
        <v>74375074</v>
      </c>
      <c r="G118" s="64"/>
    </row>
    <row r="119" spans="1:7" ht="29.25" customHeight="1">
      <c r="A119" s="637"/>
      <c r="B119" s="637"/>
      <c r="C119" s="637" t="s">
        <v>241</v>
      </c>
      <c r="D119" s="638">
        <v>22731218</v>
      </c>
      <c r="E119" s="638">
        <f>E120</f>
        <v>0</v>
      </c>
      <c r="F119" s="638">
        <f aca="true" t="shared" si="5" ref="F119:F124">D119+E119</f>
        <v>22731218</v>
      </c>
      <c r="G119" s="64"/>
    </row>
    <row r="120" spans="1:7" ht="18" customHeight="1">
      <c r="A120" s="44">
        <v>852</v>
      </c>
      <c r="B120" s="44"/>
      <c r="C120" s="44" t="s">
        <v>23</v>
      </c>
      <c r="D120" s="48">
        <v>3414590</v>
      </c>
      <c r="E120" s="48">
        <f>E121</f>
        <v>0</v>
      </c>
      <c r="F120" s="48">
        <f t="shared" si="5"/>
        <v>3414590</v>
      </c>
      <c r="G120" s="64"/>
    </row>
    <row r="121" spans="1:7" ht="18" customHeight="1">
      <c r="A121" s="537"/>
      <c r="B121" s="537">
        <v>85203</v>
      </c>
      <c r="C121" s="534" t="s">
        <v>131</v>
      </c>
      <c r="D121" s="538">
        <v>3150590</v>
      </c>
      <c r="E121" s="538">
        <f>E122+E123</f>
        <v>0</v>
      </c>
      <c r="F121" s="538">
        <f t="shared" si="5"/>
        <v>3150590</v>
      </c>
      <c r="G121" s="64"/>
    </row>
    <row r="122" spans="1:7" ht="24.75" customHeight="1">
      <c r="A122" s="535"/>
      <c r="B122" s="542"/>
      <c r="C122" s="535" t="s">
        <v>243</v>
      </c>
      <c r="D122" s="539">
        <v>2213690</v>
      </c>
      <c r="E122" s="539">
        <v>-10000</v>
      </c>
      <c r="F122" s="539">
        <f t="shared" si="5"/>
        <v>2203690</v>
      </c>
      <c r="G122" s="64"/>
    </row>
    <row r="123" spans="1:20" ht="12.75">
      <c r="A123" s="535"/>
      <c r="B123" s="535"/>
      <c r="C123" s="540" t="s">
        <v>271</v>
      </c>
      <c r="D123" s="541">
        <v>180000</v>
      </c>
      <c r="E123" s="541">
        <f>SUM(E124:E126)</f>
        <v>10000</v>
      </c>
      <c r="F123" s="541">
        <f t="shared" si="5"/>
        <v>190000</v>
      </c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</row>
    <row r="124" spans="1:11" s="476" customFormat="1" ht="18.75" customHeight="1">
      <c r="A124" s="523"/>
      <c r="B124" s="522"/>
      <c r="C124" s="643" t="s">
        <v>173</v>
      </c>
      <c r="D124" s="644">
        <v>85000</v>
      </c>
      <c r="E124" s="644">
        <v>4000</v>
      </c>
      <c r="F124" s="644">
        <f t="shared" si="5"/>
        <v>89000</v>
      </c>
      <c r="G124" s="406"/>
      <c r="H124" s="475"/>
      <c r="I124" s="475"/>
      <c r="K124" s="475"/>
    </row>
    <row r="125" spans="1:11" s="476" customFormat="1" ht="18.75" customHeight="1">
      <c r="A125" s="523"/>
      <c r="B125" s="522"/>
      <c r="C125" s="647" t="s">
        <v>52</v>
      </c>
      <c r="D125" s="648">
        <v>83500</v>
      </c>
      <c r="E125" s="648">
        <v>4500</v>
      </c>
      <c r="F125" s="648">
        <f>D125+E125</f>
        <v>88000</v>
      </c>
      <c r="G125" s="406"/>
      <c r="H125" s="475"/>
      <c r="I125" s="475"/>
      <c r="K125" s="475"/>
    </row>
    <row r="126" spans="1:11" s="476" customFormat="1" ht="18.75" customHeight="1">
      <c r="A126" s="519"/>
      <c r="B126" s="477"/>
      <c r="C126" s="645" t="s">
        <v>58</v>
      </c>
      <c r="D126" s="646">
        <v>11500</v>
      </c>
      <c r="E126" s="646">
        <v>1500</v>
      </c>
      <c r="F126" s="646">
        <f>D126+E126</f>
        <v>13000</v>
      </c>
      <c r="G126" s="406"/>
      <c r="H126" s="475"/>
      <c r="I126" s="475"/>
      <c r="K126" s="475"/>
    </row>
    <row r="127" spans="4:20" ht="12.75"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</row>
    <row r="128" spans="4:20" ht="12.75"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</row>
    <row r="129" spans="4:20" ht="12.75"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spans="4:20" ht="12.75"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</row>
    <row r="131" spans="4:20" ht="12.75"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</row>
    <row r="132" spans="4:20" ht="12.75"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</row>
    <row r="133" spans="4:20" ht="12.75"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</row>
    <row r="134" spans="4:20" ht="12.75"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</row>
    <row r="135" spans="4:20" ht="12.75">
      <c r="D135" s="64"/>
      <c r="E135" s="64"/>
      <c r="F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</row>
    <row r="136" spans="4:20" ht="12.75">
      <c r="D136" s="64"/>
      <c r="E136" s="64"/>
      <c r="F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</row>
    <row r="137" spans="4:20" ht="12.75">
      <c r="D137" s="64"/>
      <c r="E137" s="64"/>
      <c r="F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4:20" ht="12.75">
      <c r="D138" s="64"/>
      <c r="E138" s="64"/>
      <c r="F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</row>
  </sheetData>
  <printOptions/>
  <pageMargins left="1.11" right="0.44" top="0.55" bottom="0.5" header="0.53" footer="0.33"/>
  <pageSetup firstPageNumber="5" useFirstPageNumber="1" horizontalDpi="600" verticalDpi="600" orientation="landscape" paperSize="9" scale="90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1">
    <outlinePr summaryBelow="0" summaryRight="0"/>
  </sheetPr>
  <dimension ref="A1:N61"/>
  <sheetViews>
    <sheetView zoomScale="85" zoomScaleNormal="85" zoomScaleSheetLayoutView="75" workbookViewId="0" topLeftCell="A1">
      <selection activeCell="C2" sqref="C2"/>
    </sheetView>
  </sheetViews>
  <sheetFormatPr defaultColWidth="9.00390625" defaultRowHeight="12.75" outlineLevelRow="2" outlineLevelCol="1"/>
  <cols>
    <col min="1" max="1" width="5.125" style="0" customWidth="1"/>
    <col min="2" max="2" width="7.875" style="0" customWidth="1"/>
    <col min="3" max="3" width="42.375" style="155" customWidth="1"/>
    <col min="4" max="4" width="17.75390625" style="0" customWidth="1"/>
    <col min="5" max="5" width="14.625" style="0" customWidth="1" outlineLevel="1"/>
    <col min="6" max="6" width="13.875" style="0" customWidth="1" outlineLevel="1"/>
    <col min="7" max="7" width="16.375" style="0" customWidth="1" outlineLevel="1"/>
    <col min="8" max="8" width="12.25390625" style="0" customWidth="1"/>
    <col min="9" max="9" width="15.625" style="0" customWidth="1"/>
    <col min="10" max="10" width="15.375" style="0" customWidth="1" outlineLevel="1"/>
    <col min="11" max="11" width="13.75390625" style="0" customWidth="1" outlineLevel="1"/>
    <col min="12" max="12" width="16.00390625" style="0" customWidth="1" outlineLevel="1"/>
    <col min="13" max="13" width="11.625" style="0" customWidth="1"/>
    <col min="14" max="14" width="12.75390625" style="0" customWidth="1"/>
  </cols>
  <sheetData>
    <row r="1" spans="3:11" s="29" customFormat="1" ht="16.5" customHeight="1">
      <c r="C1" s="168"/>
      <c r="J1" s="169"/>
      <c r="K1" t="s">
        <v>235</v>
      </c>
    </row>
    <row r="2" spans="3:11" s="29" customFormat="1" ht="16.5" customHeight="1">
      <c r="C2" s="168"/>
      <c r="H2" s="151"/>
      <c r="K2" t="s">
        <v>232</v>
      </c>
    </row>
    <row r="3" spans="3:11" s="29" customFormat="1" ht="16.5" customHeight="1">
      <c r="C3" s="170" t="s">
        <v>73</v>
      </c>
      <c r="G3" s="151"/>
      <c r="H3" s="151"/>
      <c r="K3" t="s">
        <v>8</v>
      </c>
    </row>
    <row r="4" spans="3:11" s="29" customFormat="1" ht="16.5" customHeight="1">
      <c r="C4" s="168"/>
      <c r="G4" s="151"/>
      <c r="K4" t="s">
        <v>233</v>
      </c>
    </row>
    <row r="5" spans="2:12" s="29" customFormat="1" ht="16.5" customHeight="1" thickBot="1">
      <c r="B5" s="39"/>
      <c r="C5" s="168"/>
      <c r="G5" s="151"/>
      <c r="K5" s="171"/>
      <c r="L5" s="133" t="s">
        <v>9</v>
      </c>
    </row>
    <row r="6" spans="1:12" s="29" customFormat="1" ht="27" customHeight="1" thickBot="1" thickTop="1">
      <c r="A6" s="172"/>
      <c r="B6" s="172"/>
      <c r="C6" s="173"/>
      <c r="D6" s="649" t="s">
        <v>83</v>
      </c>
      <c r="E6" s="651" t="s">
        <v>74</v>
      </c>
      <c r="F6" s="652"/>
      <c r="G6" s="653"/>
      <c r="H6" s="174"/>
      <c r="I6" s="175" t="s">
        <v>75</v>
      </c>
      <c r="J6" s="651" t="s">
        <v>74</v>
      </c>
      <c r="K6" s="652"/>
      <c r="L6" s="653"/>
    </row>
    <row r="7" spans="1:12" s="29" customFormat="1" ht="63.75" customHeight="1" thickBot="1" thickTop="1">
      <c r="A7" s="176" t="s">
        <v>76</v>
      </c>
      <c r="B7" s="177" t="s">
        <v>77</v>
      </c>
      <c r="C7" s="177" t="s">
        <v>78</v>
      </c>
      <c r="D7" s="650"/>
      <c r="E7" s="178" t="s">
        <v>79</v>
      </c>
      <c r="F7" s="178" t="s">
        <v>80</v>
      </c>
      <c r="G7" s="178" t="s">
        <v>81</v>
      </c>
      <c r="H7" s="179" t="s">
        <v>25</v>
      </c>
      <c r="I7" s="177" t="s">
        <v>82</v>
      </c>
      <c r="J7" s="178" t="s">
        <v>79</v>
      </c>
      <c r="K7" s="178" t="s">
        <v>80</v>
      </c>
      <c r="L7" s="178" t="s">
        <v>81</v>
      </c>
    </row>
    <row r="8" spans="1:12" s="135" customFormat="1" ht="21" customHeight="1" thickBot="1" thickTop="1">
      <c r="A8" s="180">
        <v>1</v>
      </c>
      <c r="B8" s="180">
        <v>2</v>
      </c>
      <c r="C8" s="181">
        <v>3</v>
      </c>
      <c r="D8" s="180">
        <v>4</v>
      </c>
      <c r="E8" s="180">
        <v>5</v>
      </c>
      <c r="F8" s="182">
        <v>6</v>
      </c>
      <c r="G8" s="180">
        <v>7</v>
      </c>
      <c r="H8" s="180">
        <v>8</v>
      </c>
      <c r="I8" s="180">
        <v>9</v>
      </c>
      <c r="J8" s="180">
        <v>10</v>
      </c>
      <c r="K8" s="182">
        <v>11</v>
      </c>
      <c r="L8" s="182">
        <v>12</v>
      </c>
    </row>
    <row r="9" spans="1:14" s="190" customFormat="1" ht="22.5" customHeight="1" thickBot="1" thickTop="1">
      <c r="A9" s="183"/>
      <c r="B9" s="183"/>
      <c r="C9" s="184" t="s">
        <v>61</v>
      </c>
      <c r="D9" s="185">
        <f>E9+F9+G9</f>
        <v>217309527</v>
      </c>
      <c r="E9" s="185">
        <v>140471738</v>
      </c>
      <c r="F9" s="185">
        <v>53754264</v>
      </c>
      <c r="G9" s="185">
        <v>23083525</v>
      </c>
      <c r="H9" s="186">
        <f>H11+H47</f>
        <v>140000</v>
      </c>
      <c r="I9" s="187">
        <f>J9+K9+L9</f>
        <v>217449527</v>
      </c>
      <c r="J9" s="187">
        <f>E9+H9-H31</f>
        <v>140411738</v>
      </c>
      <c r="K9" s="187">
        <f>F9+K15+K20+K50</f>
        <v>53754264</v>
      </c>
      <c r="L9" s="188">
        <f>G9+H31</f>
        <v>23283525</v>
      </c>
      <c r="M9" s="189"/>
      <c r="N9" s="64"/>
    </row>
    <row r="10" spans="1:13" s="198" customFormat="1" ht="17.25" customHeight="1">
      <c r="A10" s="191"/>
      <c r="B10" s="191"/>
      <c r="C10" s="192" t="s">
        <v>4</v>
      </c>
      <c r="D10" s="193"/>
      <c r="E10" s="193"/>
      <c r="F10" s="193"/>
      <c r="G10" s="194"/>
      <c r="H10" s="195"/>
      <c r="I10" s="196"/>
      <c r="J10" s="196"/>
      <c r="K10" s="196"/>
      <c r="L10" s="197"/>
      <c r="M10" s="189"/>
    </row>
    <row r="11" spans="1:14" ht="19.5" customHeight="1" thickBot="1">
      <c r="A11" s="199"/>
      <c r="B11" s="199"/>
      <c r="C11" s="200" t="s">
        <v>51</v>
      </c>
      <c r="D11" s="201">
        <f aca="true" t="shared" si="0" ref="D11:D47">E11+F11+G11</f>
        <v>215571347</v>
      </c>
      <c r="E11" s="201">
        <v>139891428</v>
      </c>
      <c r="F11" s="201">
        <v>53748228</v>
      </c>
      <c r="G11" s="201">
        <v>21931691</v>
      </c>
      <c r="H11" s="202">
        <f>H12+H28+H31+H38+H44+H41</f>
        <v>140000</v>
      </c>
      <c r="I11" s="203">
        <f>J11+K11+L11</f>
        <v>215711347</v>
      </c>
      <c r="J11" s="203">
        <f>E11+H11-H31</f>
        <v>139831428</v>
      </c>
      <c r="K11" s="203">
        <f>F11+K15+K20</f>
        <v>53748228</v>
      </c>
      <c r="L11" s="204">
        <f>G11+H31</f>
        <v>22131691</v>
      </c>
      <c r="M11" s="189"/>
      <c r="N11" s="64"/>
    </row>
    <row r="12" spans="1:14" s="39" customFormat="1" ht="22.5" customHeight="1" hidden="1" thickBot="1" thickTop="1">
      <c r="A12" s="205">
        <v>600</v>
      </c>
      <c r="B12" s="205"/>
      <c r="C12" s="206" t="s">
        <v>56</v>
      </c>
      <c r="D12" s="208">
        <f>E12+F12+G12</f>
        <v>0</v>
      </c>
      <c r="E12" s="208"/>
      <c r="F12" s="208"/>
      <c r="G12" s="208"/>
      <c r="H12" s="209">
        <f>H13+H16</f>
        <v>0</v>
      </c>
      <c r="I12" s="367">
        <f aca="true" t="shared" si="1" ref="I12:I54">J12+K12+L12</f>
        <v>0</v>
      </c>
      <c r="J12" s="367">
        <f>E12+H12-K15-K20</f>
        <v>0</v>
      </c>
      <c r="K12" s="367">
        <f>F12+K15+K20</f>
        <v>0</v>
      </c>
      <c r="L12" s="368">
        <f>G12</f>
        <v>0</v>
      </c>
      <c r="M12" s="210"/>
      <c r="N12" s="210"/>
    </row>
    <row r="13" spans="1:14" s="39" customFormat="1" ht="24" customHeight="1" hidden="1" outlineLevel="1" collapsed="1">
      <c r="A13" s="211"/>
      <c r="B13" s="212">
        <v>60004</v>
      </c>
      <c r="C13" s="38" t="s">
        <v>108</v>
      </c>
      <c r="D13" s="213">
        <f>E13+F13+G13</f>
        <v>0</v>
      </c>
      <c r="E13" s="213"/>
      <c r="F13" s="213"/>
      <c r="G13" s="213"/>
      <c r="H13" s="214">
        <f>H14+H15</f>
        <v>0</v>
      </c>
      <c r="I13" s="365">
        <f t="shared" si="1"/>
        <v>0</v>
      </c>
      <c r="J13" s="365">
        <f>E13+H14+J15</f>
        <v>0</v>
      </c>
      <c r="K13" s="365">
        <f>F13+K15</f>
        <v>0</v>
      </c>
      <c r="L13" s="366"/>
      <c r="M13" s="210"/>
      <c r="N13" s="210"/>
    </row>
    <row r="14" spans="1:14" s="29" customFormat="1" ht="22.5" customHeight="1" hidden="1" outlineLevel="2">
      <c r="A14" s="211"/>
      <c r="B14" s="215"/>
      <c r="C14" s="353" t="s">
        <v>167</v>
      </c>
      <c r="D14" s="224">
        <f>E14+F14+G14</f>
        <v>0</v>
      </c>
      <c r="E14" s="224"/>
      <c r="F14" s="224"/>
      <c r="G14" s="224"/>
      <c r="H14" s="225"/>
      <c r="I14" s="226">
        <f t="shared" si="1"/>
        <v>0</v>
      </c>
      <c r="J14" s="226">
        <f>H14+E14</f>
        <v>0</v>
      </c>
      <c r="K14" s="226"/>
      <c r="L14" s="227"/>
      <c r="M14" s="151"/>
      <c r="N14" s="151"/>
    </row>
    <row r="15" spans="1:14" s="29" customFormat="1" ht="39.75" customHeight="1" hidden="1" outlineLevel="2">
      <c r="A15" s="211"/>
      <c r="B15" s="234"/>
      <c r="C15" s="217" t="s">
        <v>168</v>
      </c>
      <c r="D15" s="447"/>
      <c r="E15" s="447"/>
      <c r="F15" s="447"/>
      <c r="G15" s="447"/>
      <c r="H15" s="448"/>
      <c r="I15" s="217">
        <f t="shared" si="1"/>
        <v>0</v>
      </c>
      <c r="J15" s="217"/>
      <c r="K15" s="217"/>
      <c r="L15" s="449"/>
      <c r="M15" s="151"/>
      <c r="N15" s="151"/>
    </row>
    <row r="16" spans="1:14" s="39" customFormat="1" ht="21" customHeight="1" hidden="1" outlineLevel="1" collapsed="1">
      <c r="A16" s="211"/>
      <c r="B16" s="212">
        <v>60015</v>
      </c>
      <c r="C16" s="47" t="s">
        <v>57</v>
      </c>
      <c r="D16" s="213">
        <f>E16+F16+G16</f>
        <v>0</v>
      </c>
      <c r="E16" s="213"/>
      <c r="F16" s="213"/>
      <c r="G16" s="213"/>
      <c r="H16" s="214">
        <f>H18+H19+H20+H21+H17</f>
        <v>0</v>
      </c>
      <c r="I16" s="445">
        <f t="shared" si="1"/>
        <v>0</v>
      </c>
      <c r="J16" s="445">
        <f>E16+H16-K20</f>
        <v>0</v>
      </c>
      <c r="K16" s="445">
        <f>F16+K20</f>
        <v>0</v>
      </c>
      <c r="L16" s="446">
        <f>G16</f>
        <v>0</v>
      </c>
      <c r="M16" s="210"/>
      <c r="N16" s="210"/>
    </row>
    <row r="17" spans="1:14" s="29" customFormat="1" ht="28.5" customHeight="1" hidden="1" outlineLevel="2">
      <c r="A17" s="211"/>
      <c r="B17" s="215"/>
      <c r="C17" s="472" t="s">
        <v>181</v>
      </c>
      <c r="D17" s="224">
        <f>E17+F17+G17</f>
        <v>0</v>
      </c>
      <c r="E17" s="224"/>
      <c r="F17" s="224"/>
      <c r="G17" s="224"/>
      <c r="H17" s="225"/>
      <c r="I17" s="226">
        <f>J17+K17+L17</f>
        <v>0</v>
      </c>
      <c r="J17" s="226">
        <f>H17+E17</f>
        <v>0</v>
      </c>
      <c r="K17" s="226"/>
      <c r="L17" s="227">
        <f>G17</f>
        <v>0</v>
      </c>
      <c r="M17" s="151"/>
      <c r="N17" s="151"/>
    </row>
    <row r="18" spans="1:14" s="29" customFormat="1" ht="28.5" customHeight="1" hidden="1" outlineLevel="2">
      <c r="A18" s="211"/>
      <c r="B18" s="216"/>
      <c r="C18" s="440" t="s">
        <v>164</v>
      </c>
      <c r="D18" s="441"/>
      <c r="E18" s="441"/>
      <c r="F18" s="441"/>
      <c r="G18" s="441"/>
      <c r="H18" s="442"/>
      <c r="I18" s="443">
        <f t="shared" si="1"/>
        <v>0</v>
      </c>
      <c r="J18" s="443">
        <f>H18+E18</f>
        <v>0</v>
      </c>
      <c r="K18" s="443"/>
      <c r="L18" s="444"/>
      <c r="M18" s="151"/>
      <c r="N18" s="151"/>
    </row>
    <row r="19" spans="1:14" s="29" customFormat="1" ht="40.5" customHeight="1" hidden="1" outlineLevel="2">
      <c r="A19" s="211"/>
      <c r="B19" s="216"/>
      <c r="C19" s="440" t="s">
        <v>165</v>
      </c>
      <c r="D19" s="441"/>
      <c r="E19" s="441"/>
      <c r="F19" s="441"/>
      <c r="G19" s="441"/>
      <c r="H19" s="442"/>
      <c r="I19" s="443">
        <f t="shared" si="1"/>
        <v>0</v>
      </c>
      <c r="J19" s="443">
        <f>H19+E19</f>
        <v>0</v>
      </c>
      <c r="K19" s="443"/>
      <c r="L19" s="444"/>
      <c r="M19" s="151"/>
      <c r="N19" s="151"/>
    </row>
    <row r="20" spans="1:14" s="29" customFormat="1" ht="34.5" customHeight="1" hidden="1" outlineLevel="2">
      <c r="A20" s="271"/>
      <c r="B20" s="234"/>
      <c r="C20" s="484" t="s">
        <v>109</v>
      </c>
      <c r="D20" s="447">
        <f>E20+F20+G20</f>
        <v>0</v>
      </c>
      <c r="E20" s="447"/>
      <c r="F20" s="447"/>
      <c r="G20" s="447"/>
      <c r="H20" s="448"/>
      <c r="I20" s="217">
        <f t="shared" si="1"/>
        <v>0</v>
      </c>
      <c r="J20" s="217"/>
      <c r="K20" s="217"/>
      <c r="L20" s="449"/>
      <c r="M20" s="151"/>
      <c r="N20" s="151"/>
    </row>
    <row r="21" spans="1:14" s="29" customFormat="1" ht="43.5" customHeight="1" hidden="1" outlineLevel="2">
      <c r="A21" s="485"/>
      <c r="B21" s="272"/>
      <c r="C21" s="486" t="s">
        <v>166</v>
      </c>
      <c r="D21" s="273"/>
      <c r="E21" s="273"/>
      <c r="F21" s="273"/>
      <c r="G21" s="273"/>
      <c r="H21" s="274"/>
      <c r="I21" s="233">
        <f t="shared" si="1"/>
        <v>0</v>
      </c>
      <c r="J21" s="233">
        <f>H21+E21</f>
        <v>0</v>
      </c>
      <c r="K21" s="233"/>
      <c r="L21" s="275"/>
      <c r="M21" s="151"/>
      <c r="N21" s="151"/>
    </row>
    <row r="22" spans="1:14" s="39" customFormat="1" ht="22.5" customHeight="1" hidden="1" thickBot="1">
      <c r="A22" s="485">
        <v>710</v>
      </c>
      <c r="B22" s="485"/>
      <c r="C22" s="483" t="s">
        <v>90</v>
      </c>
      <c r="D22" s="427">
        <f t="shared" si="0"/>
        <v>0</v>
      </c>
      <c r="E22" s="427"/>
      <c r="F22" s="427"/>
      <c r="G22" s="427"/>
      <c r="H22" s="428">
        <f>H23</f>
        <v>0</v>
      </c>
      <c r="I22" s="487">
        <f t="shared" si="1"/>
        <v>0</v>
      </c>
      <c r="J22" s="429">
        <f>H22+E22</f>
        <v>0</v>
      </c>
      <c r="K22" s="429"/>
      <c r="L22" s="430"/>
      <c r="M22" s="210"/>
      <c r="N22" s="210"/>
    </row>
    <row r="23" spans="1:14" s="39" customFormat="1" ht="24" customHeight="1" hidden="1">
      <c r="A23" s="485"/>
      <c r="B23" s="212">
        <v>71035</v>
      </c>
      <c r="C23" s="38" t="s">
        <v>110</v>
      </c>
      <c r="D23" s="427">
        <f t="shared" si="0"/>
        <v>0</v>
      </c>
      <c r="E23" s="427"/>
      <c r="F23" s="427"/>
      <c r="G23" s="427"/>
      <c r="H23" s="428">
        <f>H24</f>
        <v>0</v>
      </c>
      <c r="I23" s="429">
        <f t="shared" si="1"/>
        <v>0</v>
      </c>
      <c r="J23" s="429">
        <f>H23+E23</f>
        <v>0</v>
      </c>
      <c r="K23" s="429"/>
      <c r="L23" s="430"/>
      <c r="M23" s="210"/>
      <c r="N23" s="210"/>
    </row>
    <row r="24" spans="1:14" s="29" customFormat="1" ht="22.5" customHeight="1" hidden="1">
      <c r="A24" s="485"/>
      <c r="B24" s="272"/>
      <c r="C24" s="233" t="s">
        <v>111</v>
      </c>
      <c r="D24" s="273">
        <f t="shared" si="0"/>
        <v>0</v>
      </c>
      <c r="E24" s="273"/>
      <c r="F24" s="273"/>
      <c r="G24" s="273"/>
      <c r="H24" s="274"/>
      <c r="I24" s="233">
        <f t="shared" si="1"/>
        <v>0</v>
      </c>
      <c r="J24" s="233">
        <f>H24+E24</f>
        <v>0</v>
      </c>
      <c r="K24" s="233"/>
      <c r="L24" s="275"/>
      <c r="M24" s="151"/>
      <c r="N24" s="151"/>
    </row>
    <row r="25" spans="1:14" s="39" customFormat="1" ht="21" customHeight="1" hidden="1" thickBot="1">
      <c r="A25" s="488">
        <v>750</v>
      </c>
      <c r="B25" s="62"/>
      <c r="C25" s="49" t="s">
        <v>43</v>
      </c>
      <c r="D25" s="427">
        <f t="shared" si="0"/>
        <v>0</v>
      </c>
      <c r="E25" s="427"/>
      <c r="F25" s="427"/>
      <c r="G25" s="427"/>
      <c r="H25" s="428">
        <f>H26</f>
        <v>-100000</v>
      </c>
      <c r="I25" s="429">
        <f t="shared" si="1"/>
        <v>-100000</v>
      </c>
      <c r="J25" s="429">
        <f>E25</f>
        <v>0</v>
      </c>
      <c r="K25" s="429">
        <f>H25+F25</f>
        <v>-100000</v>
      </c>
      <c r="L25" s="430">
        <f>G25</f>
        <v>0</v>
      </c>
      <c r="M25" s="210"/>
      <c r="N25" s="210"/>
    </row>
    <row r="26" spans="1:14" s="39" customFormat="1" ht="21" customHeight="1" hidden="1">
      <c r="A26" s="36"/>
      <c r="B26" s="62">
        <v>75023</v>
      </c>
      <c r="C26" s="49" t="s">
        <v>44</v>
      </c>
      <c r="D26" s="427">
        <f t="shared" si="0"/>
        <v>0</v>
      </c>
      <c r="E26" s="427"/>
      <c r="F26" s="427"/>
      <c r="G26" s="427"/>
      <c r="H26" s="428">
        <f>H27</f>
        <v>-100000</v>
      </c>
      <c r="I26" s="429">
        <f t="shared" si="1"/>
        <v>-100000</v>
      </c>
      <c r="J26" s="429">
        <f>E26</f>
        <v>0</v>
      </c>
      <c r="K26" s="429">
        <f>H26+F26</f>
        <v>-100000</v>
      </c>
      <c r="L26" s="430"/>
      <c r="M26" s="210"/>
      <c r="N26" s="210"/>
    </row>
    <row r="27" spans="1:14" s="39" customFormat="1" ht="38.25" customHeight="1" hidden="1">
      <c r="A27" s="334"/>
      <c r="B27" s="334"/>
      <c r="C27" s="335" t="s">
        <v>154</v>
      </c>
      <c r="D27" s="489">
        <f t="shared" si="0"/>
        <v>0</v>
      </c>
      <c r="E27" s="489"/>
      <c r="F27" s="489"/>
      <c r="G27" s="489"/>
      <c r="H27" s="490">
        <f>wydatki!E21</f>
        <v>-100000</v>
      </c>
      <c r="I27" s="491">
        <f t="shared" si="1"/>
        <v>-100000</v>
      </c>
      <c r="J27" s="491">
        <f>E27</f>
        <v>0</v>
      </c>
      <c r="K27" s="491">
        <f>H27</f>
        <v>-100000</v>
      </c>
      <c r="L27" s="492"/>
      <c r="M27" s="210"/>
      <c r="N27" s="210"/>
    </row>
    <row r="28" spans="1:14" s="39" customFormat="1" ht="21.75" customHeight="1" thickBot="1" thickTop="1">
      <c r="A28" s="205">
        <v>710</v>
      </c>
      <c r="B28" s="205"/>
      <c r="C28" s="206" t="s">
        <v>90</v>
      </c>
      <c r="D28" s="208">
        <f t="shared" si="0"/>
        <v>776000</v>
      </c>
      <c r="E28" s="208">
        <v>776000</v>
      </c>
      <c r="F28" s="208"/>
      <c r="G28" s="208"/>
      <c r="H28" s="209">
        <f>H29</f>
        <v>-100000</v>
      </c>
      <c r="I28" s="363">
        <f t="shared" si="1"/>
        <v>676000</v>
      </c>
      <c r="J28" s="363">
        <f>E28+H28</f>
        <v>676000</v>
      </c>
      <c r="K28" s="363"/>
      <c r="L28" s="364"/>
      <c r="M28" s="210"/>
      <c r="N28" s="210"/>
    </row>
    <row r="29" spans="1:14" s="39" customFormat="1" ht="21" customHeight="1">
      <c r="A29" s="211"/>
      <c r="B29" s="212">
        <v>71035</v>
      </c>
      <c r="C29" s="354" t="s">
        <v>110</v>
      </c>
      <c r="D29" s="322">
        <f t="shared" si="0"/>
        <v>776000</v>
      </c>
      <c r="E29" s="322">
        <v>776000</v>
      </c>
      <c r="F29" s="322"/>
      <c r="G29" s="322"/>
      <c r="H29" s="323">
        <f>H30</f>
        <v>-100000</v>
      </c>
      <c r="I29" s="365">
        <f t="shared" si="1"/>
        <v>676000</v>
      </c>
      <c r="J29" s="365">
        <f>E29+H29</f>
        <v>676000</v>
      </c>
      <c r="K29" s="365"/>
      <c r="L29" s="366"/>
      <c r="M29" s="210"/>
      <c r="N29" s="210"/>
    </row>
    <row r="30" spans="1:14" s="29" customFormat="1" ht="23.25" customHeight="1">
      <c r="A30" s="271"/>
      <c r="B30" s="272"/>
      <c r="C30" s="217" t="s">
        <v>111</v>
      </c>
      <c r="D30" s="355">
        <f t="shared" si="0"/>
        <v>776000</v>
      </c>
      <c r="E30" s="355">
        <v>776000</v>
      </c>
      <c r="F30" s="355"/>
      <c r="G30" s="355"/>
      <c r="H30" s="356">
        <v>-100000</v>
      </c>
      <c r="I30" s="229">
        <f t="shared" si="1"/>
        <v>676000</v>
      </c>
      <c r="J30" s="229">
        <f>E30+H30</f>
        <v>676000</v>
      </c>
      <c r="K30" s="229"/>
      <c r="L30" s="357"/>
      <c r="M30" s="151"/>
      <c r="N30" s="151"/>
    </row>
    <row r="31" spans="1:14" s="39" customFormat="1" ht="24" customHeight="1" collapsed="1" thickBot="1">
      <c r="A31" s="331">
        <v>801</v>
      </c>
      <c r="B31" s="331"/>
      <c r="C31" s="333" t="s">
        <v>18</v>
      </c>
      <c r="D31" s="207">
        <f t="shared" si="0"/>
        <v>29082739</v>
      </c>
      <c r="E31" s="207">
        <v>28182748</v>
      </c>
      <c r="F31" s="207"/>
      <c r="G31" s="207">
        <v>899991</v>
      </c>
      <c r="H31" s="332">
        <f>H32+H36+H34</f>
        <v>200000</v>
      </c>
      <c r="I31" s="363">
        <f t="shared" si="1"/>
        <v>29282739</v>
      </c>
      <c r="J31" s="363">
        <f>E31+H35</f>
        <v>28182748</v>
      </c>
      <c r="K31" s="363"/>
      <c r="L31" s="364">
        <f>G31+H31</f>
        <v>1099991</v>
      </c>
      <c r="M31" s="210"/>
      <c r="N31" s="210"/>
    </row>
    <row r="32" spans="1:14" s="39" customFormat="1" ht="24" customHeight="1" hidden="1" outlineLevel="1">
      <c r="A32" s="211"/>
      <c r="B32" s="212">
        <v>80101</v>
      </c>
      <c r="C32" s="354" t="s">
        <v>19</v>
      </c>
      <c r="D32" s="322">
        <f t="shared" si="0"/>
        <v>0</v>
      </c>
      <c r="E32" s="322"/>
      <c r="F32" s="322"/>
      <c r="G32" s="322"/>
      <c r="H32" s="323">
        <f>H33</f>
        <v>0</v>
      </c>
      <c r="I32" s="365">
        <f t="shared" si="1"/>
        <v>0</v>
      </c>
      <c r="J32" s="365">
        <f>E32</f>
        <v>0</v>
      </c>
      <c r="K32" s="365"/>
      <c r="L32" s="366">
        <f>G32</f>
        <v>0</v>
      </c>
      <c r="M32" s="210"/>
      <c r="N32" s="210"/>
    </row>
    <row r="33" spans="1:14" s="29" customFormat="1" ht="24" customHeight="1" hidden="1" outlineLevel="1">
      <c r="A33" s="211"/>
      <c r="B33" s="215"/>
      <c r="C33" s="217" t="s">
        <v>169</v>
      </c>
      <c r="D33" s="393">
        <f t="shared" si="0"/>
        <v>0</v>
      </c>
      <c r="E33" s="393"/>
      <c r="F33" s="393"/>
      <c r="G33" s="393"/>
      <c r="H33" s="394"/>
      <c r="I33" s="353">
        <f t="shared" si="1"/>
        <v>0</v>
      </c>
      <c r="J33" s="353">
        <f>E33</f>
        <v>0</v>
      </c>
      <c r="K33" s="353"/>
      <c r="L33" s="362">
        <f>G33</f>
        <v>0</v>
      </c>
      <c r="M33" s="151"/>
      <c r="N33" s="151"/>
    </row>
    <row r="34" spans="1:14" s="39" customFormat="1" ht="24" customHeight="1" hidden="1" outlineLevel="1">
      <c r="A34" s="211"/>
      <c r="B34" s="212">
        <v>80110</v>
      </c>
      <c r="C34" s="354" t="s">
        <v>20</v>
      </c>
      <c r="D34" s="427">
        <f>E34+F34+G34</f>
        <v>0</v>
      </c>
      <c r="E34" s="427"/>
      <c r="F34" s="427"/>
      <c r="G34" s="427"/>
      <c r="H34" s="428">
        <f>H35</f>
        <v>0</v>
      </c>
      <c r="I34" s="429">
        <f>J34+K34+L34</f>
        <v>0</v>
      </c>
      <c r="J34" s="429">
        <f>E34+H34</f>
        <v>0</v>
      </c>
      <c r="K34" s="429"/>
      <c r="L34" s="430"/>
      <c r="M34" s="210"/>
      <c r="N34" s="210"/>
    </row>
    <row r="35" spans="1:14" s="29" customFormat="1" ht="24" customHeight="1" hidden="1" outlineLevel="1">
      <c r="A35" s="211"/>
      <c r="B35" s="215"/>
      <c r="C35" s="217" t="s">
        <v>179</v>
      </c>
      <c r="D35" s="355">
        <f>E35+F35+G35</f>
        <v>0</v>
      </c>
      <c r="E35" s="355"/>
      <c r="F35" s="355"/>
      <c r="G35" s="355"/>
      <c r="H35" s="356"/>
      <c r="I35" s="229">
        <f>J35+K35+L35</f>
        <v>0</v>
      </c>
      <c r="J35" s="229">
        <f>E35+H35</f>
        <v>0</v>
      </c>
      <c r="K35" s="229"/>
      <c r="L35" s="357"/>
      <c r="M35" s="151"/>
      <c r="N35" s="151"/>
    </row>
    <row r="36" spans="1:14" s="39" customFormat="1" ht="24" customHeight="1" outlineLevel="1">
      <c r="A36" s="211"/>
      <c r="B36" s="212">
        <v>80120</v>
      </c>
      <c r="C36" s="354" t="s">
        <v>21</v>
      </c>
      <c r="D36" s="427">
        <f t="shared" si="0"/>
        <v>1922220</v>
      </c>
      <c r="E36" s="427">
        <v>1922220</v>
      </c>
      <c r="F36" s="427"/>
      <c r="G36" s="427"/>
      <c r="H36" s="428">
        <f>H37</f>
        <v>200000</v>
      </c>
      <c r="I36" s="429">
        <f t="shared" si="1"/>
        <v>2122220</v>
      </c>
      <c r="J36" s="429">
        <f>E36</f>
        <v>1922220</v>
      </c>
      <c r="K36" s="429"/>
      <c r="L36" s="430">
        <f>L37</f>
        <v>200000</v>
      </c>
      <c r="M36" s="210"/>
      <c r="N36" s="210"/>
    </row>
    <row r="37" spans="1:14" s="29" customFormat="1" ht="37.5" customHeight="1">
      <c r="A37" s="211"/>
      <c r="B37" s="215"/>
      <c r="C37" s="217" t="s">
        <v>264</v>
      </c>
      <c r="D37" s="355">
        <f t="shared" si="0"/>
        <v>150000</v>
      </c>
      <c r="E37" s="355">
        <v>150000</v>
      </c>
      <c r="F37" s="355"/>
      <c r="G37" s="355"/>
      <c r="H37" s="356">
        <v>200000</v>
      </c>
      <c r="I37" s="229">
        <f t="shared" si="1"/>
        <v>350000</v>
      </c>
      <c r="J37" s="229">
        <f>E37</f>
        <v>150000</v>
      </c>
      <c r="K37" s="229"/>
      <c r="L37" s="357">
        <f>G37+H37</f>
        <v>200000</v>
      </c>
      <c r="M37" s="151"/>
      <c r="N37" s="151"/>
    </row>
    <row r="38" spans="1:14" s="39" customFormat="1" ht="21.75" customHeight="1" hidden="1" thickBot="1">
      <c r="A38" s="205">
        <v>852</v>
      </c>
      <c r="B38" s="205"/>
      <c r="C38" s="333" t="s">
        <v>23</v>
      </c>
      <c r="D38" s="207">
        <f t="shared" si="0"/>
        <v>0</v>
      </c>
      <c r="E38" s="207"/>
      <c r="F38" s="207"/>
      <c r="G38" s="207"/>
      <c r="H38" s="332">
        <f>H39</f>
        <v>0</v>
      </c>
      <c r="I38" s="363">
        <f t="shared" si="1"/>
        <v>0</v>
      </c>
      <c r="J38" s="363">
        <f>E38+H38</f>
        <v>0</v>
      </c>
      <c r="K38" s="363"/>
      <c r="L38" s="364">
        <f>G38</f>
        <v>0</v>
      </c>
      <c r="M38" s="210"/>
      <c r="N38" s="210"/>
    </row>
    <row r="39" spans="1:14" s="39" customFormat="1" ht="22.5" customHeight="1" hidden="1">
      <c r="A39" s="211"/>
      <c r="B39" s="212">
        <v>85202</v>
      </c>
      <c r="C39" s="354" t="s">
        <v>159</v>
      </c>
      <c r="D39" s="322">
        <f t="shared" si="0"/>
        <v>0</v>
      </c>
      <c r="E39" s="322"/>
      <c r="F39" s="322"/>
      <c r="G39" s="322"/>
      <c r="H39" s="323">
        <f>H40</f>
        <v>0</v>
      </c>
      <c r="I39" s="365">
        <f t="shared" si="1"/>
        <v>0</v>
      </c>
      <c r="J39" s="365">
        <f>E39+H39</f>
        <v>0</v>
      </c>
      <c r="K39" s="365"/>
      <c r="L39" s="366">
        <f>G39</f>
        <v>0</v>
      </c>
      <c r="M39" s="210"/>
      <c r="N39" s="210"/>
    </row>
    <row r="40" spans="1:14" s="499" customFormat="1" ht="24.75" customHeight="1" hidden="1">
      <c r="A40" s="271"/>
      <c r="B40" s="272"/>
      <c r="C40" s="217" t="s">
        <v>180</v>
      </c>
      <c r="D40" s="355">
        <f t="shared" si="0"/>
        <v>0</v>
      </c>
      <c r="E40" s="355"/>
      <c r="F40" s="355"/>
      <c r="G40" s="355"/>
      <c r="H40" s="356"/>
      <c r="I40" s="229">
        <f t="shared" si="1"/>
        <v>0</v>
      </c>
      <c r="J40" s="229">
        <f>E40+H40</f>
        <v>0</v>
      </c>
      <c r="K40" s="229"/>
      <c r="L40" s="357"/>
      <c r="M40" s="498"/>
      <c r="N40" s="498"/>
    </row>
    <row r="41" spans="1:14" s="501" customFormat="1" ht="28.5" customHeight="1" thickBot="1">
      <c r="A41" s="205">
        <v>900</v>
      </c>
      <c r="B41" s="205"/>
      <c r="C41" s="206" t="s">
        <v>27</v>
      </c>
      <c r="D41" s="208">
        <f t="shared" si="0"/>
        <v>36760379</v>
      </c>
      <c r="E41" s="208">
        <v>31017769</v>
      </c>
      <c r="F41" s="208">
        <v>5242610</v>
      </c>
      <c r="G41" s="208">
        <v>500000</v>
      </c>
      <c r="H41" s="209">
        <f>H42</f>
        <v>100000</v>
      </c>
      <c r="I41" s="363">
        <f t="shared" si="1"/>
        <v>36860379</v>
      </c>
      <c r="J41" s="363">
        <f aca="true" t="shared" si="2" ref="J41:J46">H41+E41</f>
        <v>31117769</v>
      </c>
      <c r="K41" s="363">
        <f>F41</f>
        <v>5242610</v>
      </c>
      <c r="L41" s="364">
        <f>G41</f>
        <v>500000</v>
      </c>
      <c r="M41" s="500"/>
      <c r="N41" s="500"/>
    </row>
    <row r="42" spans="1:14" s="501" customFormat="1" ht="21" customHeight="1">
      <c r="A42" s="211"/>
      <c r="B42" s="552">
        <v>90095</v>
      </c>
      <c r="C42" s="47" t="s">
        <v>6</v>
      </c>
      <c r="D42" s="553">
        <f t="shared" si="0"/>
        <v>17691000</v>
      </c>
      <c r="E42" s="553">
        <v>17191000</v>
      </c>
      <c r="F42" s="553"/>
      <c r="G42" s="553">
        <v>500000</v>
      </c>
      <c r="H42" s="554">
        <f>H43</f>
        <v>100000</v>
      </c>
      <c r="I42" s="445">
        <f t="shared" si="1"/>
        <v>17791000</v>
      </c>
      <c r="J42" s="445">
        <f t="shared" si="2"/>
        <v>17291000</v>
      </c>
      <c r="K42" s="445"/>
      <c r="L42" s="446">
        <f>G42</f>
        <v>500000</v>
      </c>
      <c r="M42" s="500"/>
      <c r="N42" s="500"/>
    </row>
    <row r="43" spans="1:14" s="503" customFormat="1" ht="30.75" customHeight="1">
      <c r="A43" s="271"/>
      <c r="B43" s="272"/>
      <c r="C43" s="233" t="s">
        <v>265</v>
      </c>
      <c r="D43" s="273">
        <f t="shared" si="0"/>
        <v>7333512</v>
      </c>
      <c r="E43" s="273">
        <v>6833512</v>
      </c>
      <c r="F43" s="273"/>
      <c r="G43" s="273">
        <v>500000</v>
      </c>
      <c r="H43" s="274">
        <v>100000</v>
      </c>
      <c r="I43" s="233">
        <f t="shared" si="1"/>
        <v>7433512</v>
      </c>
      <c r="J43" s="233">
        <f t="shared" si="2"/>
        <v>6933512</v>
      </c>
      <c r="K43" s="233"/>
      <c r="L43" s="275">
        <f>G43</f>
        <v>500000</v>
      </c>
      <c r="M43" s="502"/>
      <c r="N43" s="502"/>
    </row>
    <row r="44" spans="1:14" s="505" customFormat="1" ht="21" customHeight="1" thickBot="1">
      <c r="A44" s="205">
        <v>926</v>
      </c>
      <c r="B44" s="205"/>
      <c r="C44" s="206" t="s">
        <v>24</v>
      </c>
      <c r="D44" s="208">
        <f t="shared" si="0"/>
        <v>14652114</v>
      </c>
      <c r="E44" s="208">
        <v>8526067</v>
      </c>
      <c r="F44" s="208">
        <v>6126047</v>
      </c>
      <c r="G44" s="208"/>
      <c r="H44" s="209">
        <f>H45</f>
        <v>-60000</v>
      </c>
      <c r="I44" s="363">
        <f t="shared" si="1"/>
        <v>14592114</v>
      </c>
      <c r="J44" s="363">
        <f t="shared" si="2"/>
        <v>8466067</v>
      </c>
      <c r="K44" s="363">
        <f>F44</f>
        <v>6126047</v>
      </c>
      <c r="L44" s="364"/>
      <c r="M44" s="504"/>
      <c r="N44" s="504"/>
    </row>
    <row r="45" spans="1:14" s="385" customFormat="1" ht="21" customHeight="1">
      <c r="A45" s="395"/>
      <c r="B45" s="396">
        <v>92604</v>
      </c>
      <c r="C45" s="397" t="s">
        <v>59</v>
      </c>
      <c r="D45" s="398">
        <f t="shared" si="0"/>
        <v>14362114</v>
      </c>
      <c r="E45" s="398">
        <v>8236067</v>
      </c>
      <c r="F45" s="398">
        <v>6126047</v>
      </c>
      <c r="G45" s="398"/>
      <c r="H45" s="399">
        <f>H46</f>
        <v>-60000</v>
      </c>
      <c r="I45" s="400">
        <f t="shared" si="1"/>
        <v>14302114</v>
      </c>
      <c r="J45" s="400">
        <f t="shared" si="2"/>
        <v>8176067</v>
      </c>
      <c r="K45" s="400">
        <f>F45</f>
        <v>6126047</v>
      </c>
      <c r="L45" s="401"/>
      <c r="M45" s="384"/>
      <c r="N45" s="384"/>
    </row>
    <row r="46" spans="1:14" s="29" customFormat="1" ht="19.5" customHeight="1" outlineLevel="1">
      <c r="A46" s="211"/>
      <c r="B46" s="216"/>
      <c r="C46" s="228" t="s">
        <v>246</v>
      </c>
      <c r="D46" s="224">
        <f>E46+F46+G46</f>
        <v>900000</v>
      </c>
      <c r="E46" s="224">
        <v>900000</v>
      </c>
      <c r="F46" s="224"/>
      <c r="G46" s="224"/>
      <c r="H46" s="225">
        <v>-60000</v>
      </c>
      <c r="I46" s="226">
        <f>J46+K46+L46</f>
        <v>840000</v>
      </c>
      <c r="J46" s="226">
        <f t="shared" si="2"/>
        <v>840000</v>
      </c>
      <c r="K46" s="226"/>
      <c r="L46" s="227"/>
      <c r="M46" s="151"/>
      <c r="N46" s="151"/>
    </row>
    <row r="47" spans="1:14" s="29" customFormat="1" ht="28.5" customHeight="1">
      <c r="A47" s="211"/>
      <c r="B47" s="216"/>
      <c r="C47" s="569" t="s">
        <v>127</v>
      </c>
      <c r="D47" s="570">
        <f t="shared" si="0"/>
        <v>1134180</v>
      </c>
      <c r="E47" s="570">
        <v>580310</v>
      </c>
      <c r="F47" s="570">
        <v>6036</v>
      </c>
      <c r="G47" s="570">
        <v>547834</v>
      </c>
      <c r="H47" s="571"/>
      <c r="I47" s="361">
        <f>J47+K47+L47</f>
        <v>1134180</v>
      </c>
      <c r="J47" s="361">
        <f>E47</f>
        <v>580310</v>
      </c>
      <c r="K47" s="361">
        <f>F47</f>
        <v>6036</v>
      </c>
      <c r="L47" s="361">
        <f>G47+L51+L48</f>
        <v>547834</v>
      </c>
      <c r="M47" s="151"/>
      <c r="N47" s="151"/>
    </row>
    <row r="48" spans="1:14" s="381" customFormat="1" ht="19.5" customHeight="1" hidden="1" thickBot="1" thickTop="1">
      <c r="A48" s="382">
        <v>854</v>
      </c>
      <c r="B48" s="382"/>
      <c r="C48" s="483" t="s">
        <v>175</v>
      </c>
      <c r="D48" s="572"/>
      <c r="E48" s="572"/>
      <c r="F48" s="572"/>
      <c r="G48" s="572"/>
      <c r="H48" s="573">
        <f>H49</f>
        <v>0</v>
      </c>
      <c r="I48" s="538">
        <f>J48+K48+L48</f>
        <v>0</v>
      </c>
      <c r="J48" s="538"/>
      <c r="K48" s="538">
        <f>K49</f>
        <v>0</v>
      </c>
      <c r="L48" s="574">
        <f>L49</f>
        <v>0</v>
      </c>
      <c r="M48" s="380"/>
      <c r="N48" s="380"/>
    </row>
    <row r="49" spans="1:14" s="381" customFormat="1" ht="21" customHeight="1" hidden="1">
      <c r="A49" s="382"/>
      <c r="B49" s="382">
        <v>85415</v>
      </c>
      <c r="C49" s="336" t="s">
        <v>176</v>
      </c>
      <c r="D49" s="572"/>
      <c r="E49" s="572"/>
      <c r="F49" s="572"/>
      <c r="G49" s="572"/>
      <c r="H49" s="573">
        <f>H50</f>
        <v>0</v>
      </c>
      <c r="I49" s="538">
        <f>J49+K49+L49</f>
        <v>0</v>
      </c>
      <c r="J49" s="538"/>
      <c r="K49" s="538">
        <f>K50</f>
        <v>0</v>
      </c>
      <c r="L49" s="574">
        <f>L50</f>
        <v>0</v>
      </c>
      <c r="M49" s="380"/>
      <c r="N49" s="380"/>
    </row>
    <row r="50" spans="1:14" s="29" customFormat="1" ht="41.25" customHeight="1" hidden="1">
      <c r="A50" s="211"/>
      <c r="B50" s="216"/>
      <c r="C50" s="497" t="s">
        <v>219</v>
      </c>
      <c r="D50" s="273"/>
      <c r="E50" s="273"/>
      <c r="F50" s="273"/>
      <c r="G50" s="273"/>
      <c r="H50" s="274"/>
      <c r="I50" s="233">
        <f>J50+K50+L50</f>
        <v>0</v>
      </c>
      <c r="J50" s="233"/>
      <c r="K50" s="233"/>
      <c r="L50" s="275"/>
      <c r="M50" s="151"/>
      <c r="N50" s="151"/>
    </row>
    <row r="51" spans="1:14" s="381" customFormat="1" ht="19.5" customHeight="1" hidden="1" thickBot="1">
      <c r="A51" s="382">
        <v>921</v>
      </c>
      <c r="B51" s="382"/>
      <c r="C51" s="483" t="s">
        <v>53</v>
      </c>
      <c r="D51" s="572"/>
      <c r="E51" s="572"/>
      <c r="F51" s="572"/>
      <c r="G51" s="572"/>
      <c r="H51" s="573">
        <f>H52</f>
        <v>0</v>
      </c>
      <c r="I51" s="538">
        <f t="shared" si="1"/>
        <v>0</v>
      </c>
      <c r="J51" s="538">
        <f>E51+J53</f>
        <v>0</v>
      </c>
      <c r="K51" s="538"/>
      <c r="L51" s="574">
        <f>L52</f>
        <v>0</v>
      </c>
      <c r="M51" s="380"/>
      <c r="N51" s="380"/>
    </row>
    <row r="52" spans="1:14" s="381" customFormat="1" ht="21" customHeight="1" hidden="1">
      <c r="A52" s="382"/>
      <c r="B52" s="382">
        <v>92109</v>
      </c>
      <c r="C52" s="336" t="s">
        <v>125</v>
      </c>
      <c r="D52" s="572"/>
      <c r="E52" s="572"/>
      <c r="F52" s="572"/>
      <c r="G52" s="572"/>
      <c r="H52" s="573">
        <f>H53</f>
        <v>0</v>
      </c>
      <c r="I52" s="538">
        <f t="shared" si="1"/>
        <v>0</v>
      </c>
      <c r="J52" s="538">
        <f>E52+J53</f>
        <v>0</v>
      </c>
      <c r="K52" s="538"/>
      <c r="L52" s="574">
        <f>L53</f>
        <v>0</v>
      </c>
      <c r="M52" s="380"/>
      <c r="N52" s="380"/>
    </row>
    <row r="53" spans="1:14" s="29" customFormat="1" ht="42" customHeight="1" hidden="1">
      <c r="A53" s="211"/>
      <c r="B53" s="216"/>
      <c r="C53" s="497" t="s">
        <v>220</v>
      </c>
      <c r="D53" s="273"/>
      <c r="E53" s="273"/>
      <c r="F53" s="273"/>
      <c r="G53" s="273"/>
      <c r="H53" s="274"/>
      <c r="I53" s="233">
        <f t="shared" si="1"/>
        <v>0</v>
      </c>
      <c r="J53" s="233"/>
      <c r="K53" s="233"/>
      <c r="L53" s="275"/>
      <c r="M53" s="151"/>
      <c r="N53" s="151"/>
    </row>
    <row r="54" spans="1:12" s="220" customFormat="1" ht="21.75" customHeight="1">
      <c r="A54" s="218"/>
      <c r="B54" s="219"/>
      <c r="C54" s="230" t="s">
        <v>55</v>
      </c>
      <c r="D54" s="358">
        <f>G54</f>
        <v>604000</v>
      </c>
      <c r="E54" s="358"/>
      <c r="F54" s="358"/>
      <c r="G54" s="359">
        <v>604000</v>
      </c>
      <c r="H54" s="360"/>
      <c r="I54" s="361">
        <f t="shared" si="1"/>
        <v>604000</v>
      </c>
      <c r="J54" s="361"/>
      <c r="K54" s="361"/>
      <c r="L54" s="361">
        <f>G54</f>
        <v>604000</v>
      </c>
    </row>
    <row r="55" s="220" customFormat="1" ht="19.5" customHeight="1">
      <c r="C55" s="221"/>
    </row>
    <row r="56" ht="12.75">
      <c r="B56" s="220"/>
    </row>
    <row r="57" spans="2:3" ht="12.75">
      <c r="B57" s="220"/>
      <c r="C57" s="222"/>
    </row>
    <row r="58" ht="12.75">
      <c r="B58" s="220"/>
    </row>
    <row r="59" ht="12.75">
      <c r="B59" s="220"/>
    </row>
    <row r="60" ht="12.75">
      <c r="B60" s="220"/>
    </row>
    <row r="61" ht="12.75">
      <c r="B61" s="220"/>
    </row>
  </sheetData>
  <mergeCells count="3">
    <mergeCell ref="D6:D7"/>
    <mergeCell ref="E6:G6"/>
    <mergeCell ref="J6:L6"/>
  </mergeCells>
  <printOptions horizontalCentered="1"/>
  <pageMargins left="0.3937007874015748" right="0.3937007874015748" top="0.4330708661417323" bottom="0.3937007874015748" header="0.31496062992125984" footer="0.1968503937007874"/>
  <pageSetup firstPageNumber="8" useFirstPageNumber="1" horizontalDpi="300" verticalDpi="300" orientation="landscape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6"/>
  <sheetViews>
    <sheetView zoomScale="75" zoomScaleNormal="75" workbookViewId="0" topLeftCell="F1">
      <selection activeCell="W10" sqref="W10"/>
    </sheetView>
  </sheetViews>
  <sheetFormatPr defaultColWidth="9.00390625" defaultRowHeight="12.75"/>
  <cols>
    <col min="1" max="1" width="5.625" style="0" customWidth="1"/>
    <col min="2" max="2" width="6.875" style="0" customWidth="1"/>
    <col min="3" max="3" width="36.375" style="155" customWidth="1"/>
    <col min="4" max="4" width="30.875" style="155" customWidth="1"/>
    <col min="5" max="5" width="16.125" style="155" customWidth="1"/>
    <col min="6" max="6" width="10.875" style="306" customWidth="1"/>
    <col min="7" max="7" width="13.375" style="306" customWidth="1"/>
    <col min="8" max="8" width="13.75390625" style="306" customWidth="1"/>
    <col min="9" max="9" width="12.00390625" style="0" customWidth="1"/>
    <col min="10" max="10" width="11.875" style="0" customWidth="1"/>
    <col min="11" max="11" width="13.125" style="0" customWidth="1"/>
    <col min="12" max="12" width="13.375" style="0" customWidth="1"/>
    <col min="13" max="13" width="11.75390625" style="0" hidden="1" customWidth="1"/>
    <col min="14" max="14" width="11.00390625" style="0" customWidth="1"/>
    <col min="15" max="15" width="13.625" style="0" customWidth="1"/>
    <col min="16" max="16" width="13.00390625" style="0" customWidth="1"/>
    <col min="17" max="17" width="10.75390625" style="0" customWidth="1"/>
    <col min="18" max="19" width="13.125" style="0" customWidth="1"/>
    <col min="20" max="22" width="11.75390625" style="0" customWidth="1"/>
    <col min="23" max="23" width="13.375" style="0" customWidth="1"/>
    <col min="24" max="24" width="13.625" style="0" customWidth="1"/>
    <col min="25" max="25" width="11.75390625" style="0" hidden="1" customWidth="1"/>
    <col min="26" max="26" width="11.75390625" style="0" customWidth="1"/>
    <col min="27" max="28" width="13.625" style="0" customWidth="1"/>
    <col min="29" max="29" width="10.75390625" style="0" customWidth="1"/>
    <col min="30" max="30" width="13.125" style="0" customWidth="1"/>
    <col min="31" max="31" width="13.625" style="0" customWidth="1"/>
    <col min="34" max="35" width="9.75390625" style="0" bestFit="1" customWidth="1"/>
    <col min="37" max="37" width="12.25390625" style="0" bestFit="1" customWidth="1"/>
  </cols>
  <sheetData>
    <row r="1" spans="3:26" s="29" customFormat="1" ht="21" customHeight="1">
      <c r="C1" s="168"/>
      <c r="D1" s="168"/>
      <c r="E1" s="168"/>
      <c r="F1" s="283"/>
      <c r="G1" s="283"/>
      <c r="H1" s="283"/>
      <c r="N1" s="320"/>
      <c r="Z1" s="320" t="s">
        <v>63</v>
      </c>
    </row>
    <row r="2" spans="7:26" s="29" customFormat="1" ht="21" customHeight="1">
      <c r="G2" s="284"/>
      <c r="H2" s="284"/>
      <c r="N2" s="320"/>
      <c r="Z2" s="320" t="s">
        <v>232</v>
      </c>
    </row>
    <row r="3" spans="3:26" s="29" customFormat="1" ht="21" customHeight="1">
      <c r="C3" s="654" t="s">
        <v>97</v>
      </c>
      <c r="D3" s="655"/>
      <c r="E3" s="655"/>
      <c r="F3" s="655"/>
      <c r="G3" s="655"/>
      <c r="H3" s="655"/>
      <c r="I3" s="655"/>
      <c r="J3" s="655"/>
      <c r="K3" s="655"/>
      <c r="N3" s="320"/>
      <c r="Z3" s="320" t="s">
        <v>8</v>
      </c>
    </row>
    <row r="4" spans="3:26" s="29" customFormat="1" ht="21" customHeight="1">
      <c r="C4" s="654"/>
      <c r="D4" s="654"/>
      <c r="E4" s="654"/>
      <c r="F4" s="654"/>
      <c r="G4" s="654"/>
      <c r="H4" s="286"/>
      <c r="N4" s="320"/>
      <c r="Z4" s="320" t="s">
        <v>233</v>
      </c>
    </row>
    <row r="5" spans="3:28" s="29" customFormat="1" ht="21" customHeight="1">
      <c r="C5" s="285"/>
      <c r="D5" s="285"/>
      <c r="E5" s="285"/>
      <c r="F5" s="285"/>
      <c r="G5" s="285"/>
      <c r="H5" s="286"/>
      <c r="P5" s="26"/>
      <c r="AB5" s="26"/>
    </row>
    <row r="6" spans="2:31" s="29" customFormat="1" ht="21" customHeight="1" thickBot="1">
      <c r="B6" s="39"/>
      <c r="C6" s="168"/>
      <c r="D6" s="168"/>
      <c r="E6" s="168"/>
      <c r="F6" s="283"/>
      <c r="G6" s="283"/>
      <c r="H6" s="283"/>
      <c r="M6" s="171"/>
      <c r="P6" s="147" t="s">
        <v>9</v>
      </c>
      <c r="Y6" s="171"/>
      <c r="AE6" s="419" t="s">
        <v>9</v>
      </c>
    </row>
    <row r="7" spans="1:31" s="29" customFormat="1" ht="35.25" customHeight="1" thickBot="1" thickTop="1">
      <c r="A7" s="172"/>
      <c r="B7" s="172"/>
      <c r="C7" s="173"/>
      <c r="D7" s="173"/>
      <c r="E7" s="287" t="s">
        <v>98</v>
      </c>
      <c r="F7" s="287"/>
      <c r="G7" s="287"/>
      <c r="H7" s="287"/>
      <c r="I7" s="287"/>
      <c r="J7" s="651" t="s">
        <v>114</v>
      </c>
      <c r="K7" s="656"/>
      <c r="L7" s="657"/>
      <c r="M7" s="287"/>
      <c r="N7" s="651" t="s">
        <v>116</v>
      </c>
      <c r="O7" s="656"/>
      <c r="P7" s="658"/>
      <c r="Q7" s="659" t="s">
        <v>151</v>
      </c>
      <c r="R7" s="656"/>
      <c r="S7" s="660"/>
      <c r="T7" s="435"/>
      <c r="U7" s="411"/>
      <c r="V7" s="651" t="s">
        <v>114</v>
      </c>
      <c r="W7" s="656"/>
      <c r="X7" s="657"/>
      <c r="Y7" s="287"/>
      <c r="Z7" s="651" t="s">
        <v>117</v>
      </c>
      <c r="AA7" s="656"/>
      <c r="AB7" s="657"/>
      <c r="AC7" s="656" t="s">
        <v>155</v>
      </c>
      <c r="AD7" s="656"/>
      <c r="AE7" s="657"/>
    </row>
    <row r="8" spans="1:31" s="29" customFormat="1" ht="67.5" customHeight="1" thickBot="1" thickTop="1">
      <c r="A8" s="176" t="s">
        <v>1</v>
      </c>
      <c r="B8" s="177" t="s">
        <v>77</v>
      </c>
      <c r="C8" s="177" t="s">
        <v>99</v>
      </c>
      <c r="D8" s="177" t="s">
        <v>100</v>
      </c>
      <c r="E8" s="177" t="s">
        <v>101</v>
      </c>
      <c r="F8" s="177" t="s">
        <v>102</v>
      </c>
      <c r="G8" s="177" t="s">
        <v>0</v>
      </c>
      <c r="H8" s="177" t="s">
        <v>113</v>
      </c>
      <c r="I8" s="177" t="s">
        <v>115</v>
      </c>
      <c r="J8" s="178" t="s">
        <v>79</v>
      </c>
      <c r="K8" s="178" t="s">
        <v>80</v>
      </c>
      <c r="L8" s="178" t="s">
        <v>103</v>
      </c>
      <c r="M8" s="177" t="s">
        <v>104</v>
      </c>
      <c r="N8" s="178" t="s">
        <v>79</v>
      </c>
      <c r="O8" s="178" t="s">
        <v>80</v>
      </c>
      <c r="P8" s="409" t="s">
        <v>103</v>
      </c>
      <c r="Q8" s="413" t="s">
        <v>79</v>
      </c>
      <c r="R8" s="178" t="s">
        <v>80</v>
      </c>
      <c r="S8" s="414" t="s">
        <v>103</v>
      </c>
      <c r="T8" s="436" t="s">
        <v>25</v>
      </c>
      <c r="U8" s="412" t="s">
        <v>128</v>
      </c>
      <c r="V8" s="178" t="s">
        <v>79</v>
      </c>
      <c r="W8" s="178" t="s">
        <v>80</v>
      </c>
      <c r="X8" s="178" t="s">
        <v>103</v>
      </c>
      <c r="Y8" s="177" t="s">
        <v>104</v>
      </c>
      <c r="Z8" s="178" t="s">
        <v>79</v>
      </c>
      <c r="AA8" s="178" t="s">
        <v>80</v>
      </c>
      <c r="AB8" s="178" t="s">
        <v>103</v>
      </c>
      <c r="AC8" s="324" t="s">
        <v>79</v>
      </c>
      <c r="AD8" s="178" t="s">
        <v>80</v>
      </c>
      <c r="AE8" s="178" t="s">
        <v>103</v>
      </c>
    </row>
    <row r="9" spans="1:31" s="290" customFormat="1" ht="20.25" customHeight="1" thickBot="1" thickTop="1">
      <c r="A9" s="30">
        <v>1</v>
      </c>
      <c r="B9" s="30">
        <v>2</v>
      </c>
      <c r="C9" s="288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30">
        <v>9</v>
      </c>
      <c r="J9" s="30">
        <v>10</v>
      </c>
      <c r="K9" s="30">
        <v>11</v>
      </c>
      <c r="L9" s="30">
        <v>12</v>
      </c>
      <c r="M9" s="30">
        <v>14</v>
      </c>
      <c r="N9" s="30">
        <v>13</v>
      </c>
      <c r="O9" s="30">
        <v>14</v>
      </c>
      <c r="P9" s="410">
        <v>15</v>
      </c>
      <c r="Q9" s="415">
        <v>16</v>
      </c>
      <c r="R9" s="30">
        <v>17</v>
      </c>
      <c r="S9" s="416">
        <v>18</v>
      </c>
      <c r="T9" s="437">
        <v>19</v>
      </c>
      <c r="U9" s="325">
        <v>20</v>
      </c>
      <c r="V9" s="30">
        <v>21</v>
      </c>
      <c r="W9" s="30">
        <v>22</v>
      </c>
      <c r="X9" s="30">
        <v>23</v>
      </c>
      <c r="Y9" s="30">
        <v>14</v>
      </c>
      <c r="Z9" s="30">
        <v>24</v>
      </c>
      <c r="AA9" s="30">
        <v>25</v>
      </c>
      <c r="AB9" s="30">
        <v>26</v>
      </c>
      <c r="AC9" s="325">
        <v>27</v>
      </c>
      <c r="AD9" s="30">
        <v>28</v>
      </c>
      <c r="AE9" s="30">
        <v>29</v>
      </c>
    </row>
    <row r="10" spans="1:35" s="190" customFormat="1" ht="24" customHeight="1" thickBot="1" thickTop="1">
      <c r="A10" s="291"/>
      <c r="B10" s="291"/>
      <c r="C10" s="292" t="s">
        <v>105</v>
      </c>
      <c r="D10" s="293"/>
      <c r="E10" s="293"/>
      <c r="F10" s="294"/>
      <c r="G10" s="295">
        <f>153508094+T16+T18+T20+7524</f>
        <v>153588918</v>
      </c>
      <c r="H10" s="295">
        <v>40320275</v>
      </c>
      <c r="I10" s="295">
        <f>SUM(J10:L10)</f>
        <v>86390499</v>
      </c>
      <c r="J10" s="295">
        <v>24347371</v>
      </c>
      <c r="K10" s="295">
        <v>57133743</v>
      </c>
      <c r="L10" s="295">
        <v>4909385</v>
      </c>
      <c r="M10" s="295"/>
      <c r="N10" s="295">
        <v>5570196</v>
      </c>
      <c r="O10" s="295">
        <v>17875641</v>
      </c>
      <c r="P10" s="295">
        <v>546305</v>
      </c>
      <c r="Q10" s="295">
        <v>5066</v>
      </c>
      <c r="R10" s="295">
        <v>62891</v>
      </c>
      <c r="S10" s="417"/>
      <c r="T10" s="438">
        <f>T11</f>
        <v>76419</v>
      </c>
      <c r="U10" s="326">
        <f>SUM(V10:X10)</f>
        <v>86450971</v>
      </c>
      <c r="V10" s="295">
        <f>J10</f>
        <v>24347371</v>
      </c>
      <c r="W10" s="295">
        <f>K10+60472</f>
        <v>57194215</v>
      </c>
      <c r="X10" s="295">
        <f>L10</f>
        <v>4909385</v>
      </c>
      <c r="Y10" s="295"/>
      <c r="Z10" s="295">
        <f>N10</f>
        <v>5570196</v>
      </c>
      <c r="AA10" s="295">
        <f>O10+AA14+AA16+AA18+AA20</f>
        <v>17891588</v>
      </c>
      <c r="AB10" s="295">
        <f aca="true" t="shared" si="0" ref="AB10:AD11">P10</f>
        <v>546305</v>
      </c>
      <c r="AC10" s="326">
        <f t="shared" si="0"/>
        <v>5066</v>
      </c>
      <c r="AD10" s="295">
        <f t="shared" si="0"/>
        <v>62891</v>
      </c>
      <c r="AE10" s="295"/>
      <c r="AH10" t="b">
        <f>I10+N10+O10+P10+Q10+R10+S10+T10=U10+Z10+AA10+AB10+AC10+AD10+AE10</f>
        <v>1</v>
      </c>
      <c r="AI10" t="b">
        <f aca="true" t="shared" si="1" ref="AI10:AI21">U10=V10+W10+X10</f>
        <v>1</v>
      </c>
    </row>
    <row r="11" spans="1:37" s="300" customFormat="1" ht="23.25" customHeight="1" thickBot="1" thickTop="1">
      <c r="A11" s="330"/>
      <c r="B11" s="330"/>
      <c r="C11" s="296" t="s">
        <v>51</v>
      </c>
      <c r="D11" s="297"/>
      <c r="E11" s="297"/>
      <c r="F11" s="298"/>
      <c r="G11" s="299">
        <f>150137989+T16+T18+T20+7524</f>
        <v>150218813</v>
      </c>
      <c r="H11" s="299">
        <v>39552638</v>
      </c>
      <c r="I11" s="299">
        <f>SUM(J11:L11)</f>
        <v>84685661</v>
      </c>
      <c r="J11" s="299">
        <v>24347371</v>
      </c>
      <c r="K11" s="299">
        <v>55973601</v>
      </c>
      <c r="L11" s="299">
        <v>4364689</v>
      </c>
      <c r="M11" s="299"/>
      <c r="N11" s="299">
        <v>5570196</v>
      </c>
      <c r="O11" s="299">
        <v>17264804</v>
      </c>
      <c r="P11" s="299">
        <v>259512</v>
      </c>
      <c r="Q11" s="299">
        <v>5066</v>
      </c>
      <c r="R11" s="299">
        <v>62891</v>
      </c>
      <c r="S11" s="418"/>
      <c r="T11" s="434">
        <f>T12</f>
        <v>76419</v>
      </c>
      <c r="U11" s="321">
        <f>SUM(V11:X11)</f>
        <v>84746133</v>
      </c>
      <c r="V11" s="299">
        <f>J11</f>
        <v>24347371</v>
      </c>
      <c r="W11" s="299">
        <f>K11+60472</f>
        <v>56034073</v>
      </c>
      <c r="X11" s="299">
        <f>L11</f>
        <v>4364689</v>
      </c>
      <c r="Y11" s="299"/>
      <c r="Z11" s="299">
        <f>N11</f>
        <v>5570196</v>
      </c>
      <c r="AA11" s="299">
        <f>O11+AA14+AA16+AA18+AA20</f>
        <v>17280751</v>
      </c>
      <c r="AB11" s="299">
        <f t="shared" si="0"/>
        <v>259512</v>
      </c>
      <c r="AC11" s="321">
        <f t="shared" si="0"/>
        <v>5066</v>
      </c>
      <c r="AD11" s="299">
        <f t="shared" si="0"/>
        <v>62891</v>
      </c>
      <c r="AE11" s="299"/>
      <c r="AH11" t="b">
        <f aca="true" t="shared" si="2" ref="AH11:AH20">I11+N11+O11+P11+Q11+R11+S11+T11=U11+Z11+AA11+AB11+AC11+AD11+AE11</f>
        <v>1</v>
      </c>
      <c r="AI11" t="b">
        <f t="shared" si="1"/>
        <v>1</v>
      </c>
      <c r="AK11" s="509"/>
    </row>
    <row r="12" spans="1:37" ht="21.75" customHeight="1">
      <c r="A12" s="301">
        <v>801</v>
      </c>
      <c r="B12" s="586"/>
      <c r="C12" s="302" t="s">
        <v>18</v>
      </c>
      <c r="D12" s="302"/>
      <c r="E12" s="302"/>
      <c r="F12" s="303"/>
      <c r="G12" s="510">
        <f>215610+T16+T18+T20+7524</f>
        <v>296434</v>
      </c>
      <c r="H12" s="510">
        <f>52813</f>
        <v>52813</v>
      </c>
      <c r="I12" s="510">
        <f>J12+K12</f>
        <v>162797</v>
      </c>
      <c r="J12" s="510">
        <v>9700</v>
      </c>
      <c r="K12" s="510">
        <v>153097</v>
      </c>
      <c r="L12" s="510"/>
      <c r="M12" s="510"/>
      <c r="N12" s="510"/>
      <c r="O12" s="510"/>
      <c r="P12" s="510"/>
      <c r="Q12" s="510"/>
      <c r="R12" s="510"/>
      <c r="S12" s="605"/>
      <c r="T12" s="615">
        <f>T13+T15+T17+T19</f>
        <v>76419</v>
      </c>
      <c r="U12" s="611">
        <f>V12+W12+X12</f>
        <v>223269</v>
      </c>
      <c r="V12" s="510">
        <f>J12+V14+V16</f>
        <v>9700</v>
      </c>
      <c r="W12" s="510">
        <f>K12+60472</f>
        <v>213569</v>
      </c>
      <c r="X12" s="510"/>
      <c r="Y12" s="510">
        <f>Y14+Y16</f>
        <v>0</v>
      </c>
      <c r="Z12" s="510"/>
      <c r="AA12" s="510">
        <f>AA14+AA16+AA18+AA20</f>
        <v>15947</v>
      </c>
      <c r="AB12" s="510"/>
      <c r="AC12" s="510"/>
      <c r="AD12" s="510"/>
      <c r="AE12" s="510"/>
      <c r="AH12" t="b">
        <f t="shared" si="2"/>
        <v>1</v>
      </c>
      <c r="AI12" t="b">
        <f>U12=V12+W12+X12</f>
        <v>1</v>
      </c>
      <c r="AK12" s="64"/>
    </row>
    <row r="13" spans="1:37" s="39" customFormat="1" ht="20.25" customHeight="1">
      <c r="A13" s="35"/>
      <c r="B13" s="587">
        <v>80101</v>
      </c>
      <c r="C13" s="57" t="s">
        <v>19</v>
      </c>
      <c r="D13" s="57"/>
      <c r="E13" s="57"/>
      <c r="F13" s="304"/>
      <c r="G13" s="493">
        <f>G14</f>
        <v>56524</v>
      </c>
      <c r="H13" s="493">
        <f>H14</f>
        <v>21127</v>
      </c>
      <c r="I13" s="493">
        <f aca="true" t="shared" si="3" ref="I13:I20">K13</f>
        <v>27873</v>
      </c>
      <c r="J13" s="493"/>
      <c r="K13" s="493">
        <v>27873</v>
      </c>
      <c r="L13" s="493"/>
      <c r="M13" s="493"/>
      <c r="N13" s="493"/>
      <c r="O13" s="493"/>
      <c r="P13" s="493"/>
      <c r="Q13" s="493"/>
      <c r="R13" s="493"/>
      <c r="S13" s="606"/>
      <c r="T13" s="616">
        <f>T14</f>
        <v>3119</v>
      </c>
      <c r="U13" s="494">
        <f aca="true" t="shared" si="4" ref="U13:U20">W13</f>
        <v>30992</v>
      </c>
      <c r="V13" s="493"/>
      <c r="W13" s="493">
        <f>K13+3119</f>
        <v>30992</v>
      </c>
      <c r="X13" s="493"/>
      <c r="Y13" s="493"/>
      <c r="Z13" s="493"/>
      <c r="AA13" s="493"/>
      <c r="AB13" s="493"/>
      <c r="AC13" s="493"/>
      <c r="AD13" s="493"/>
      <c r="AE13" s="493"/>
      <c r="AH13" t="b">
        <f t="shared" si="2"/>
        <v>1</v>
      </c>
      <c r="AI13" t="b">
        <f t="shared" si="1"/>
        <v>1</v>
      </c>
      <c r="AK13" s="210"/>
    </row>
    <row r="14" spans="1:35" ht="58.5" customHeight="1">
      <c r="A14" s="305"/>
      <c r="B14" s="511"/>
      <c r="C14" s="588" t="s">
        <v>252</v>
      </c>
      <c r="D14" s="309" t="s">
        <v>254</v>
      </c>
      <c r="E14" s="589" t="s">
        <v>256</v>
      </c>
      <c r="F14" s="310" t="s">
        <v>191</v>
      </c>
      <c r="G14" s="590">
        <f>49000+7524</f>
        <v>56524</v>
      </c>
      <c r="H14" s="590">
        <f>10583+10544</f>
        <v>21127</v>
      </c>
      <c r="I14" s="590">
        <f t="shared" si="3"/>
        <v>27873</v>
      </c>
      <c r="J14" s="590"/>
      <c r="K14" s="590">
        <v>27873</v>
      </c>
      <c r="L14" s="590"/>
      <c r="M14" s="590"/>
      <c r="N14" s="590"/>
      <c r="O14" s="590"/>
      <c r="P14" s="590"/>
      <c r="Q14" s="590"/>
      <c r="R14" s="590"/>
      <c r="S14" s="607"/>
      <c r="T14" s="617">
        <v>3119</v>
      </c>
      <c r="U14" s="612">
        <f t="shared" si="4"/>
        <v>30992</v>
      </c>
      <c r="V14" s="590"/>
      <c r="W14" s="590">
        <f>K14+3119</f>
        <v>30992</v>
      </c>
      <c r="X14" s="590"/>
      <c r="Y14" s="590"/>
      <c r="Z14" s="590"/>
      <c r="AA14" s="590"/>
      <c r="AB14" s="590"/>
      <c r="AC14" s="590"/>
      <c r="AD14" s="590"/>
      <c r="AE14" s="590"/>
      <c r="AH14" t="b">
        <f t="shared" si="2"/>
        <v>1</v>
      </c>
      <c r="AI14" t="b">
        <f t="shared" si="1"/>
        <v>1</v>
      </c>
    </row>
    <row r="15" spans="1:35" s="39" customFormat="1" ht="21" customHeight="1">
      <c r="A15" s="35"/>
      <c r="B15" s="587">
        <v>80110</v>
      </c>
      <c r="C15" s="591" t="s">
        <v>20</v>
      </c>
      <c r="D15" s="591"/>
      <c r="E15" s="591"/>
      <c r="F15" s="592"/>
      <c r="G15" s="593">
        <f>G16</f>
        <v>53340</v>
      </c>
      <c r="H15" s="593">
        <f>H16</f>
        <v>9976</v>
      </c>
      <c r="I15" s="593">
        <f t="shared" si="3"/>
        <v>14024</v>
      </c>
      <c r="J15" s="593"/>
      <c r="K15" s="593">
        <v>14024</v>
      </c>
      <c r="L15" s="593"/>
      <c r="M15" s="593"/>
      <c r="N15" s="593"/>
      <c r="O15" s="593"/>
      <c r="P15" s="593"/>
      <c r="Q15" s="593"/>
      <c r="R15" s="593"/>
      <c r="S15" s="608"/>
      <c r="T15" s="618">
        <f>T16</f>
        <v>29340</v>
      </c>
      <c r="U15" s="613">
        <f t="shared" si="4"/>
        <v>36984</v>
      </c>
      <c r="V15" s="593"/>
      <c r="W15" s="593">
        <f>K15+22960</f>
        <v>36984</v>
      </c>
      <c r="X15" s="593"/>
      <c r="Y15" s="593"/>
      <c r="Z15" s="593"/>
      <c r="AA15" s="593">
        <v>6380</v>
      </c>
      <c r="AB15" s="593"/>
      <c r="AC15" s="593"/>
      <c r="AD15" s="593"/>
      <c r="AE15" s="593"/>
      <c r="AH15" t="b">
        <f t="shared" si="2"/>
        <v>1</v>
      </c>
      <c r="AI15" t="b">
        <f t="shared" si="1"/>
        <v>1</v>
      </c>
    </row>
    <row r="16" spans="1:35" ht="49.5" customHeight="1">
      <c r="A16" s="305"/>
      <c r="B16" s="495"/>
      <c r="C16" s="594" t="s">
        <v>252</v>
      </c>
      <c r="D16" s="595" t="s">
        <v>254</v>
      </c>
      <c r="E16" s="596" t="s">
        <v>257</v>
      </c>
      <c r="F16" s="597" t="s">
        <v>191</v>
      </c>
      <c r="G16" s="598">
        <f>24000+29340</f>
        <v>53340</v>
      </c>
      <c r="H16" s="598">
        <v>9976</v>
      </c>
      <c r="I16" s="598">
        <f t="shared" si="3"/>
        <v>14024</v>
      </c>
      <c r="J16" s="598"/>
      <c r="K16" s="598">
        <v>14024</v>
      </c>
      <c r="L16" s="598"/>
      <c r="M16" s="598"/>
      <c r="N16" s="598"/>
      <c r="O16" s="598"/>
      <c r="P16" s="598"/>
      <c r="Q16" s="598"/>
      <c r="R16" s="598"/>
      <c r="S16" s="609"/>
      <c r="T16" s="619">
        <v>29340</v>
      </c>
      <c r="U16" s="614">
        <f t="shared" si="4"/>
        <v>36984</v>
      </c>
      <c r="V16" s="598"/>
      <c r="W16" s="598">
        <f>K16+22960</f>
        <v>36984</v>
      </c>
      <c r="X16" s="598"/>
      <c r="Y16" s="598"/>
      <c r="Z16" s="598"/>
      <c r="AA16" s="598">
        <v>6380</v>
      </c>
      <c r="AB16" s="598"/>
      <c r="AC16" s="598"/>
      <c r="AD16" s="598"/>
      <c r="AE16" s="598"/>
      <c r="AH16" t="b">
        <f t="shared" si="2"/>
        <v>1</v>
      </c>
      <c r="AI16" t="b">
        <f t="shared" si="1"/>
        <v>1</v>
      </c>
    </row>
    <row r="17" spans="1:35" ht="21.75" customHeight="1">
      <c r="A17" s="35"/>
      <c r="B17" s="587">
        <v>80120</v>
      </c>
      <c r="C17" s="591" t="s">
        <v>21</v>
      </c>
      <c r="D17" s="591"/>
      <c r="E17" s="591"/>
      <c r="F17" s="592"/>
      <c r="G17" s="593">
        <f>G18</f>
        <v>29860</v>
      </c>
      <c r="H17" s="593"/>
      <c r="I17" s="593">
        <f t="shared" si="3"/>
        <v>5600</v>
      </c>
      <c r="J17" s="593"/>
      <c r="K17" s="593">
        <v>5600</v>
      </c>
      <c r="L17" s="593"/>
      <c r="M17" s="593"/>
      <c r="N17" s="593"/>
      <c r="O17" s="593"/>
      <c r="P17" s="593"/>
      <c r="Q17" s="593"/>
      <c r="R17" s="593"/>
      <c r="S17" s="608"/>
      <c r="T17" s="618">
        <f>T18</f>
        <v>24260</v>
      </c>
      <c r="U17" s="613">
        <f t="shared" si="4"/>
        <v>24582</v>
      </c>
      <c r="V17" s="593"/>
      <c r="W17" s="593">
        <f>K17+18982</f>
        <v>24582</v>
      </c>
      <c r="X17" s="593"/>
      <c r="Y17" s="593"/>
      <c r="Z17" s="593"/>
      <c r="AA17" s="593">
        <v>5278</v>
      </c>
      <c r="AB17" s="593"/>
      <c r="AC17" s="593"/>
      <c r="AD17" s="593"/>
      <c r="AE17" s="593"/>
      <c r="AH17" t="b">
        <f t="shared" si="2"/>
        <v>1</v>
      </c>
      <c r="AI17" t="b">
        <f t="shared" si="1"/>
        <v>1</v>
      </c>
    </row>
    <row r="18" spans="1:35" s="39" customFormat="1" ht="49.5" customHeight="1">
      <c r="A18" s="305"/>
      <c r="B18" s="511"/>
      <c r="C18" s="588" t="s">
        <v>252</v>
      </c>
      <c r="D18" s="309" t="s">
        <v>254</v>
      </c>
      <c r="E18" s="589" t="s">
        <v>258</v>
      </c>
      <c r="F18" s="310" t="s">
        <v>126</v>
      </c>
      <c r="G18" s="590">
        <f>5600+24260</f>
        <v>29860</v>
      </c>
      <c r="H18" s="590"/>
      <c r="I18" s="590">
        <f t="shared" si="3"/>
        <v>5600</v>
      </c>
      <c r="J18" s="590"/>
      <c r="K18" s="590">
        <v>5600</v>
      </c>
      <c r="L18" s="590"/>
      <c r="M18" s="590"/>
      <c r="N18" s="590"/>
      <c r="O18" s="590"/>
      <c r="P18" s="590"/>
      <c r="Q18" s="590"/>
      <c r="R18" s="590"/>
      <c r="S18" s="607"/>
      <c r="T18" s="617">
        <v>24260</v>
      </c>
      <c r="U18" s="612">
        <f t="shared" si="4"/>
        <v>24582</v>
      </c>
      <c r="V18" s="590"/>
      <c r="W18" s="590">
        <f>K18+18982</f>
        <v>24582</v>
      </c>
      <c r="X18" s="590"/>
      <c r="Y18" s="590"/>
      <c r="Z18" s="590"/>
      <c r="AA18" s="590">
        <v>5278</v>
      </c>
      <c r="AB18" s="590"/>
      <c r="AC18" s="590"/>
      <c r="AD18" s="590"/>
      <c r="AE18" s="590"/>
      <c r="AH18" t="b">
        <f t="shared" si="2"/>
        <v>1</v>
      </c>
      <c r="AI18" t="b">
        <f t="shared" si="1"/>
        <v>1</v>
      </c>
    </row>
    <row r="19" spans="1:35" ht="21.75" customHeight="1">
      <c r="A19" s="35"/>
      <c r="B19" s="587">
        <v>80130</v>
      </c>
      <c r="C19" s="591" t="s">
        <v>22</v>
      </c>
      <c r="D19" s="591"/>
      <c r="E19" s="591"/>
      <c r="F19" s="592"/>
      <c r="G19" s="593">
        <v>97240</v>
      </c>
      <c r="H19" s="593">
        <f>H20</f>
        <v>14660</v>
      </c>
      <c r="I19" s="593">
        <f t="shared" si="3"/>
        <v>62880</v>
      </c>
      <c r="J19" s="593"/>
      <c r="K19" s="593">
        <v>62880</v>
      </c>
      <c r="L19" s="593"/>
      <c r="M19" s="593"/>
      <c r="N19" s="593"/>
      <c r="O19" s="593"/>
      <c r="P19" s="593"/>
      <c r="Q19" s="593"/>
      <c r="R19" s="593"/>
      <c r="S19" s="608"/>
      <c r="T19" s="618">
        <f>T20</f>
        <v>19700</v>
      </c>
      <c r="U19" s="613">
        <f t="shared" si="4"/>
        <v>78291</v>
      </c>
      <c r="V19" s="593"/>
      <c r="W19" s="593">
        <f>K19+15411</f>
        <v>78291</v>
      </c>
      <c r="X19" s="593"/>
      <c r="Y19" s="593"/>
      <c r="Z19" s="593"/>
      <c r="AA19" s="593">
        <v>4289</v>
      </c>
      <c r="AB19" s="593"/>
      <c r="AC19" s="593"/>
      <c r="AD19" s="593"/>
      <c r="AE19" s="593"/>
      <c r="AH19" t="b">
        <f t="shared" si="2"/>
        <v>1</v>
      </c>
      <c r="AI19" t="b">
        <f t="shared" si="1"/>
        <v>1</v>
      </c>
    </row>
    <row r="20" spans="1:35" ht="51.75" customHeight="1">
      <c r="A20" s="305"/>
      <c r="B20" s="495"/>
      <c r="C20" s="594" t="s">
        <v>252</v>
      </c>
      <c r="D20" s="595" t="s">
        <v>254</v>
      </c>
      <c r="E20" s="596" t="s">
        <v>255</v>
      </c>
      <c r="F20" s="597" t="s">
        <v>191</v>
      </c>
      <c r="G20" s="598">
        <f>19040+19700</f>
        <v>38740</v>
      </c>
      <c r="H20" s="598">
        <v>14660</v>
      </c>
      <c r="I20" s="598">
        <f t="shared" si="3"/>
        <v>4380</v>
      </c>
      <c r="J20" s="598"/>
      <c r="K20" s="598">
        <v>4380</v>
      </c>
      <c r="L20" s="598"/>
      <c r="M20" s="598"/>
      <c r="N20" s="598"/>
      <c r="O20" s="598"/>
      <c r="P20" s="598"/>
      <c r="Q20" s="598"/>
      <c r="R20" s="598"/>
      <c r="S20" s="609"/>
      <c r="T20" s="619">
        <v>19700</v>
      </c>
      <c r="U20" s="614">
        <f t="shared" si="4"/>
        <v>19791</v>
      </c>
      <c r="V20" s="598"/>
      <c r="W20" s="598">
        <f>K20+15411</f>
        <v>19791</v>
      </c>
      <c r="X20" s="598"/>
      <c r="Y20" s="598"/>
      <c r="Z20" s="598"/>
      <c r="AA20" s="598">
        <v>4289</v>
      </c>
      <c r="AB20" s="598"/>
      <c r="AC20" s="598"/>
      <c r="AD20" s="598"/>
      <c r="AE20" s="598"/>
      <c r="AH20" t="b">
        <f t="shared" si="2"/>
        <v>1</v>
      </c>
      <c r="AI20" t="b">
        <f t="shared" si="1"/>
        <v>1</v>
      </c>
    </row>
    <row r="21" spans="1:35" s="300" customFormat="1" ht="34.5" customHeight="1">
      <c r="A21" s="330"/>
      <c r="B21" s="330"/>
      <c r="C21" s="599" t="s">
        <v>127</v>
      </c>
      <c r="D21" s="600"/>
      <c r="E21" s="600"/>
      <c r="F21" s="601"/>
      <c r="G21" s="602">
        <v>3370105</v>
      </c>
      <c r="H21" s="602">
        <v>767637</v>
      </c>
      <c r="I21" s="602">
        <f>K21+L21</f>
        <v>1704838</v>
      </c>
      <c r="J21" s="602"/>
      <c r="K21" s="602">
        <v>1160142</v>
      </c>
      <c r="L21" s="602">
        <v>544696</v>
      </c>
      <c r="M21" s="602"/>
      <c r="N21" s="602"/>
      <c r="O21" s="602">
        <v>610837</v>
      </c>
      <c r="P21" s="602">
        <v>286793</v>
      </c>
      <c r="Q21" s="602"/>
      <c r="R21" s="602"/>
      <c r="S21" s="610"/>
      <c r="T21" s="603"/>
      <c r="U21" s="604">
        <f>W21+X21</f>
        <v>1704838</v>
      </c>
      <c r="V21" s="602"/>
      <c r="W21" s="602">
        <v>1160142</v>
      </c>
      <c r="X21" s="602">
        <v>544696</v>
      </c>
      <c r="Y21" s="602" t="e">
        <f>#REF!</f>
        <v>#REF!</v>
      </c>
      <c r="Z21" s="602"/>
      <c r="AA21" s="602">
        <v>610837</v>
      </c>
      <c r="AB21" s="602">
        <v>286793</v>
      </c>
      <c r="AC21" s="602"/>
      <c r="AD21" s="602"/>
      <c r="AE21" s="602"/>
      <c r="AH21" t="b">
        <f>I21+N21+O21+P21+Q21+R21+S21+T21=U21+Z21+AA21+AB21+AC21+AD21+AE21</f>
        <v>1</v>
      </c>
      <c r="AI21" t="b">
        <f t="shared" si="1"/>
        <v>1</v>
      </c>
    </row>
    <row r="26" ht="12.75">
      <c r="AA26" s="64"/>
    </row>
  </sheetData>
  <mergeCells count="8">
    <mergeCell ref="C4:G4"/>
    <mergeCell ref="C3:K3"/>
    <mergeCell ref="AC7:AE7"/>
    <mergeCell ref="V7:X7"/>
    <mergeCell ref="Z7:AB7"/>
    <mergeCell ref="J7:L7"/>
    <mergeCell ref="N7:P7"/>
    <mergeCell ref="Q7:S7"/>
  </mergeCells>
  <printOptions horizontalCentered="1"/>
  <pageMargins left="0.2" right="0.1968503937007874" top="0.49" bottom="0.5905511811023623" header="0.31496062992125984" footer="0.3937007874015748"/>
  <pageSetup firstPageNumber="9" useFirstPageNumber="1" horizontalDpi="300" verticalDpi="300" orientation="landscape" paperSize="9" scale="3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84"/>
  <sheetViews>
    <sheetView zoomScale="83" zoomScaleNormal="83" workbookViewId="0" topLeftCell="A1">
      <selection activeCell="K12" sqref="K12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6.25390625" style="0" customWidth="1"/>
    <col min="4" max="4" width="13.25390625" style="0" customWidth="1"/>
    <col min="5" max="5" width="13.00390625" style="0" customWidth="1"/>
    <col min="6" max="6" width="13.125" style="0" customWidth="1"/>
    <col min="7" max="7" width="13.25390625" style="0" customWidth="1"/>
    <col min="8" max="8" width="24.875" style="0" hidden="1" customWidth="1"/>
    <col min="9" max="9" width="16.375" style="0" customWidth="1"/>
    <col min="10" max="10" width="24.125" style="0" customWidth="1"/>
    <col min="11" max="11" width="13.75390625" style="0" customWidth="1"/>
    <col min="12" max="12" width="14.875" style="0" customWidth="1"/>
    <col min="13" max="14" width="13.25390625" style="0" customWidth="1"/>
    <col min="15" max="15" width="14.875" style="0" customWidth="1"/>
  </cols>
  <sheetData>
    <row r="1" spans="1:13" s="68" customFormat="1" ht="13.5" customHeight="1">
      <c r="A1" s="65"/>
      <c r="B1" s="66"/>
      <c r="C1" s="67"/>
      <c r="H1" s="69"/>
      <c r="I1" s="69"/>
      <c r="J1" s="69"/>
      <c r="M1" s="422" t="s">
        <v>133</v>
      </c>
    </row>
    <row r="2" spans="1:13" s="68" customFormat="1" ht="18">
      <c r="A2" s="65"/>
      <c r="B2" s="66"/>
      <c r="C2" s="167" t="s">
        <v>65</v>
      </c>
      <c r="D2" s="70"/>
      <c r="E2" s="71"/>
      <c r="F2" s="71"/>
      <c r="G2" s="71"/>
      <c r="H2" s="72"/>
      <c r="I2" s="72"/>
      <c r="J2" s="72"/>
      <c r="M2" s="422" t="s">
        <v>232</v>
      </c>
    </row>
    <row r="3" spans="1:13" s="68" customFormat="1" ht="18">
      <c r="A3" s="65"/>
      <c r="C3" s="167" t="s">
        <v>84</v>
      </c>
      <c r="D3" s="73"/>
      <c r="E3" s="73"/>
      <c r="F3" s="73"/>
      <c r="G3" s="73"/>
      <c r="H3" s="72"/>
      <c r="I3" s="72"/>
      <c r="J3" s="72"/>
      <c r="M3" s="422" t="s">
        <v>8</v>
      </c>
    </row>
    <row r="4" spans="1:13" s="68" customFormat="1" ht="15.75" customHeight="1">
      <c r="A4" s="65"/>
      <c r="B4" s="66"/>
      <c r="C4" s="67"/>
      <c r="D4" s="70"/>
      <c r="E4" s="71"/>
      <c r="F4" s="71"/>
      <c r="G4" s="71"/>
      <c r="H4" s="72"/>
      <c r="I4" s="72"/>
      <c r="J4" s="72"/>
      <c r="M4" s="422" t="s">
        <v>233</v>
      </c>
    </row>
    <row r="5" spans="1:14" s="68" customFormat="1" ht="9.75" customHeight="1">
      <c r="A5" s="65"/>
      <c r="B5" s="66"/>
      <c r="C5" s="67"/>
      <c r="D5" s="70"/>
      <c r="E5" s="71"/>
      <c r="F5" s="71"/>
      <c r="G5" s="71"/>
      <c r="H5" s="72"/>
      <c r="I5" s="72"/>
      <c r="J5" s="72"/>
      <c r="M5" s="71"/>
      <c r="N5" s="71"/>
    </row>
    <row r="6" spans="1:15" s="68" customFormat="1" ht="15" customHeight="1" thickBot="1">
      <c r="A6" s="74"/>
      <c r="B6" s="75"/>
      <c r="C6" s="76"/>
      <c r="D6" s="77"/>
      <c r="E6" s="77"/>
      <c r="F6" s="77"/>
      <c r="G6" s="77"/>
      <c r="H6" s="78"/>
      <c r="I6" s="78"/>
      <c r="J6" s="78"/>
      <c r="K6" s="77"/>
      <c r="L6" s="77"/>
      <c r="M6" s="77"/>
      <c r="N6" s="77"/>
      <c r="O6" s="402" t="s">
        <v>35</v>
      </c>
    </row>
    <row r="7" spans="1:39" s="70" customFormat="1" ht="59.25" customHeight="1" thickBot="1" thickTop="1">
      <c r="A7" s="79"/>
      <c r="B7" s="80"/>
      <c r="C7" s="81"/>
      <c r="D7" s="661" t="s">
        <v>228</v>
      </c>
      <c r="E7" s="662"/>
      <c r="F7" s="83"/>
      <c r="G7" s="661" t="s">
        <v>68</v>
      </c>
      <c r="H7" s="663"/>
      <c r="I7" s="662"/>
      <c r="J7" s="82"/>
      <c r="K7" s="661" t="s">
        <v>229</v>
      </c>
      <c r="L7" s="662"/>
      <c r="M7" s="83"/>
      <c r="N7" s="664" t="s">
        <v>60</v>
      </c>
      <c r="O7" s="665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</row>
    <row r="8" spans="1:39" s="90" customFormat="1" ht="42" customHeight="1" thickBot="1" thickTop="1">
      <c r="A8" s="84" t="s">
        <v>1</v>
      </c>
      <c r="B8" s="85" t="s">
        <v>14</v>
      </c>
      <c r="C8" s="86" t="s">
        <v>26</v>
      </c>
      <c r="D8" s="87" t="s">
        <v>36</v>
      </c>
      <c r="E8" s="88" t="s">
        <v>37</v>
      </c>
      <c r="F8" s="154" t="s">
        <v>25</v>
      </c>
      <c r="G8" s="154" t="s">
        <v>36</v>
      </c>
      <c r="H8" s="154" t="s">
        <v>38</v>
      </c>
      <c r="I8" s="154" t="s">
        <v>268</v>
      </c>
      <c r="J8" s="154" t="s">
        <v>39</v>
      </c>
      <c r="K8" s="89" t="s">
        <v>36</v>
      </c>
      <c r="L8" s="88" t="s">
        <v>40</v>
      </c>
      <c r="M8" s="154" t="s">
        <v>25</v>
      </c>
      <c r="N8" s="154" t="s">
        <v>36</v>
      </c>
      <c r="O8" s="88" t="s">
        <v>40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</row>
    <row r="9" spans="1:39" s="95" customFormat="1" ht="19.5" customHeight="1" thickBot="1" thickTop="1">
      <c r="A9" s="91">
        <v>1</v>
      </c>
      <c r="B9" s="92">
        <v>2</v>
      </c>
      <c r="C9" s="93">
        <v>3</v>
      </c>
      <c r="D9" s="91">
        <v>4</v>
      </c>
      <c r="E9" s="91">
        <v>5</v>
      </c>
      <c r="F9" s="91">
        <v>6</v>
      </c>
      <c r="G9" s="91">
        <v>7</v>
      </c>
      <c r="H9" s="94">
        <v>6</v>
      </c>
      <c r="I9" s="94">
        <v>8</v>
      </c>
      <c r="J9" s="94">
        <v>9</v>
      </c>
      <c r="K9" s="91">
        <v>10</v>
      </c>
      <c r="L9" s="91">
        <v>11</v>
      </c>
      <c r="M9" s="91">
        <v>12</v>
      </c>
      <c r="N9" s="91">
        <v>13</v>
      </c>
      <c r="O9" s="91">
        <v>14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</row>
    <row r="10" spans="1:39" s="101" customFormat="1" ht="23.25" customHeight="1" thickBot="1" thickTop="1">
      <c r="A10" s="96"/>
      <c r="B10" s="97"/>
      <c r="C10" s="98" t="s">
        <v>17</v>
      </c>
      <c r="D10" s="99">
        <f>17661+93164510</f>
        <v>93182171</v>
      </c>
      <c r="E10" s="99">
        <v>8657454</v>
      </c>
      <c r="F10" s="153">
        <f>F19+F12+F18</f>
        <v>2162617</v>
      </c>
      <c r="G10" s="153">
        <f>D10+F10</f>
        <v>95344788</v>
      </c>
      <c r="H10" s="100"/>
      <c r="I10" s="99">
        <f>E10+F12+F18</f>
        <v>8717454</v>
      </c>
      <c r="J10" s="244"/>
      <c r="K10" s="99">
        <f>30479+93068860</f>
        <v>93099339</v>
      </c>
      <c r="L10" s="99">
        <v>7762910</v>
      </c>
      <c r="M10" s="153">
        <f>M19+M12+M18</f>
        <v>2329342</v>
      </c>
      <c r="N10" s="99">
        <f>K10+M10</f>
        <v>95428681</v>
      </c>
      <c r="O10" s="99">
        <f>L10</f>
        <v>7762910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</row>
    <row r="11" spans="1:39" s="101" customFormat="1" ht="30.75" customHeight="1" hidden="1" thickBot="1">
      <c r="A11" s="245"/>
      <c r="B11" s="246"/>
      <c r="C11" s="247" t="s">
        <v>66</v>
      </c>
      <c r="D11" s="248"/>
      <c r="E11" s="248"/>
      <c r="F11" s="249"/>
      <c r="G11" s="249"/>
      <c r="H11" s="250"/>
      <c r="I11" s="248"/>
      <c r="J11" s="251"/>
      <c r="K11" s="248"/>
      <c r="L11" s="248"/>
      <c r="M11" s="249"/>
      <c r="N11" s="248"/>
      <c r="O11" s="24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</row>
    <row r="12" spans="1:39" s="254" customFormat="1" ht="24.75" customHeight="1" thickTop="1">
      <c r="A12" s="252"/>
      <c r="B12" s="253"/>
      <c r="C12" s="256" t="s">
        <v>41</v>
      </c>
      <c r="D12" s="257">
        <v>75174900</v>
      </c>
      <c r="E12" s="257">
        <v>7385000</v>
      </c>
      <c r="F12" s="257">
        <f>F13</f>
        <v>60000</v>
      </c>
      <c r="G12" s="257">
        <f>D12+F12</f>
        <v>75234900</v>
      </c>
      <c r="H12" s="258"/>
      <c r="I12" s="257">
        <f>E12+F12</f>
        <v>7445000</v>
      </c>
      <c r="J12" s="258"/>
      <c r="K12" s="257">
        <v>74861900</v>
      </c>
      <c r="L12" s="257">
        <v>6426700</v>
      </c>
      <c r="M12" s="257">
        <f>M13</f>
        <v>60000</v>
      </c>
      <c r="N12" s="257">
        <f>K12+M12</f>
        <v>74921900</v>
      </c>
      <c r="O12" s="257">
        <f>L12</f>
        <v>6426700</v>
      </c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</row>
    <row r="13" spans="1:15" s="68" customFormat="1" ht="31.5" customHeight="1">
      <c r="A13" s="160">
        <v>926</v>
      </c>
      <c r="B13" s="506">
        <v>92604</v>
      </c>
      <c r="C13" s="161" t="s">
        <v>42</v>
      </c>
      <c r="D13" s="463">
        <v>6536200</v>
      </c>
      <c r="E13" s="231">
        <v>2200000</v>
      </c>
      <c r="F13" s="231">
        <v>60000</v>
      </c>
      <c r="G13" s="231">
        <f>D13+F13</f>
        <v>6596200</v>
      </c>
      <c r="H13" s="232"/>
      <c r="I13" s="231">
        <f>E13+F13</f>
        <v>2260000</v>
      </c>
      <c r="J13" s="464" t="s">
        <v>195</v>
      </c>
      <c r="K13" s="263">
        <v>6536200</v>
      </c>
      <c r="L13" s="264">
        <v>2725800</v>
      </c>
      <c r="M13" s="231">
        <v>60000</v>
      </c>
      <c r="N13" s="264">
        <f>K13+M13</f>
        <v>6596200</v>
      </c>
      <c r="O13" s="264">
        <f>L13</f>
        <v>2725800</v>
      </c>
    </row>
    <row r="14" spans="1:15" s="68" customFormat="1" ht="23.25" customHeight="1">
      <c r="A14" s="267"/>
      <c r="B14" s="269"/>
      <c r="C14" s="255" t="s">
        <v>106</v>
      </c>
      <c r="D14" s="270"/>
      <c r="E14" s="276">
        <v>16107114</v>
      </c>
      <c r="F14" s="276">
        <f>F15</f>
        <v>-60000</v>
      </c>
      <c r="G14" s="276"/>
      <c r="H14" s="276"/>
      <c r="I14" s="276">
        <f>E14+F14</f>
        <v>16047114</v>
      </c>
      <c r="J14" s="277"/>
      <c r="K14" s="276">
        <v>16107114</v>
      </c>
      <c r="L14" s="276"/>
      <c r="M14" s="276">
        <f>M15</f>
        <v>-60000</v>
      </c>
      <c r="N14" s="276">
        <f>K14+M14</f>
        <v>16047114</v>
      </c>
      <c r="O14" s="268"/>
    </row>
    <row r="15" spans="1:15" s="68" customFormat="1" ht="30.75" customHeight="1">
      <c r="A15" s="545">
        <v>926</v>
      </c>
      <c r="B15" s="546">
        <v>92604</v>
      </c>
      <c r="C15" s="547" t="s">
        <v>42</v>
      </c>
      <c r="D15" s="104"/>
      <c r="E15" s="231">
        <v>14362114</v>
      </c>
      <c r="F15" s="231">
        <f>F17</f>
        <v>-60000</v>
      </c>
      <c r="G15" s="231"/>
      <c r="H15" s="232"/>
      <c r="I15" s="231">
        <f>E15+F15</f>
        <v>14302114</v>
      </c>
      <c r="J15" s="105"/>
      <c r="K15" s="263">
        <v>14362114</v>
      </c>
      <c r="L15" s="264"/>
      <c r="M15" s="231">
        <f>M17</f>
        <v>-60000</v>
      </c>
      <c r="N15" s="264">
        <f>K15+M15</f>
        <v>14302114</v>
      </c>
      <c r="O15" s="264"/>
    </row>
    <row r="16" spans="1:15" s="68" customFormat="1" ht="17.25" customHeight="1">
      <c r="A16" s="102"/>
      <c r="B16" s="548"/>
      <c r="C16" s="549"/>
      <c r="D16" s="104"/>
      <c r="E16" s="550" t="s">
        <v>4</v>
      </c>
      <c r="F16" s="231"/>
      <c r="G16" s="231"/>
      <c r="H16" s="232"/>
      <c r="I16" s="231"/>
      <c r="J16" s="105"/>
      <c r="K16" s="231" t="s">
        <v>4</v>
      </c>
      <c r="L16" s="264"/>
      <c r="M16" s="231"/>
      <c r="N16" s="264"/>
      <c r="O16" s="264"/>
    </row>
    <row r="17" spans="1:15" s="68" customFormat="1" ht="21" customHeight="1">
      <c r="A17" s="102"/>
      <c r="B17" s="620"/>
      <c r="C17" s="161"/>
      <c r="D17" s="104"/>
      <c r="E17" s="263">
        <v>900000</v>
      </c>
      <c r="F17" s="231">
        <v>-60000</v>
      </c>
      <c r="G17" s="263"/>
      <c r="H17" s="232"/>
      <c r="I17" s="263">
        <f>E17+F17</f>
        <v>840000</v>
      </c>
      <c r="J17" s="105" t="s">
        <v>246</v>
      </c>
      <c r="K17" s="263">
        <v>900000</v>
      </c>
      <c r="L17" s="264"/>
      <c r="M17" s="231">
        <v>-60000</v>
      </c>
      <c r="N17" s="264">
        <f aca="true" t="shared" si="0" ref="N17:N25">K17+M17</f>
        <v>840000</v>
      </c>
      <c r="O17" s="103"/>
    </row>
    <row r="18" spans="1:15" s="106" customFormat="1" ht="25.5" customHeight="1">
      <c r="A18" s="318"/>
      <c r="B18" s="319"/>
      <c r="C18" s="621" t="s">
        <v>136</v>
      </c>
      <c r="D18" s="261">
        <v>3753254</v>
      </c>
      <c r="E18" s="261">
        <v>1272454</v>
      </c>
      <c r="F18" s="261"/>
      <c r="G18" s="261">
        <f>D18+F18</f>
        <v>3753254</v>
      </c>
      <c r="H18" s="262"/>
      <c r="I18" s="261">
        <f>E18+F18</f>
        <v>1272454</v>
      </c>
      <c r="J18" s="262"/>
      <c r="K18" s="261">
        <v>3781432</v>
      </c>
      <c r="L18" s="261">
        <v>1336210</v>
      </c>
      <c r="M18" s="261"/>
      <c r="N18" s="261">
        <f>K18+M18</f>
        <v>3781432</v>
      </c>
      <c r="O18" s="261">
        <f>L18</f>
        <v>1336210</v>
      </c>
    </row>
    <row r="19" spans="1:15" s="106" customFormat="1" ht="29.25" customHeight="1">
      <c r="A19" s="318"/>
      <c r="B19" s="319"/>
      <c r="C19" s="260" t="s">
        <v>89</v>
      </c>
      <c r="D19" s="261">
        <f>17661+14236356</f>
        <v>14254017</v>
      </c>
      <c r="E19" s="261"/>
      <c r="F19" s="261">
        <f>F20+F38+F41</f>
        <v>2102617</v>
      </c>
      <c r="G19" s="261">
        <f aca="true" t="shared" si="1" ref="G19:G30">D19+F19</f>
        <v>16356634</v>
      </c>
      <c r="H19" s="262"/>
      <c r="I19" s="261"/>
      <c r="J19" s="262"/>
      <c r="K19" s="261">
        <f>30479+14425528</f>
        <v>14456007</v>
      </c>
      <c r="L19" s="261"/>
      <c r="M19" s="261">
        <f>M20+M38+M41</f>
        <v>2269342</v>
      </c>
      <c r="N19" s="261">
        <f t="shared" si="0"/>
        <v>16725349</v>
      </c>
      <c r="O19" s="261"/>
    </row>
    <row r="20" spans="1:15" s="68" customFormat="1" ht="21" customHeight="1">
      <c r="A20" s="311"/>
      <c r="B20" s="312"/>
      <c r="C20" s="313" t="s">
        <v>66</v>
      </c>
      <c r="D20" s="311">
        <f>17661+13790449</f>
        <v>13808110</v>
      </c>
      <c r="E20" s="311"/>
      <c r="F20" s="311">
        <f>F21+F29+F31+F34</f>
        <v>2102617</v>
      </c>
      <c r="G20" s="311">
        <f t="shared" si="1"/>
        <v>15910727</v>
      </c>
      <c r="H20" s="314"/>
      <c r="I20" s="311"/>
      <c r="J20" s="314"/>
      <c r="K20" s="311">
        <f>30479+13979231</f>
        <v>14009710</v>
      </c>
      <c r="L20" s="311"/>
      <c r="M20" s="311">
        <f>M21+M29+M31+M34</f>
        <v>2269342</v>
      </c>
      <c r="N20" s="311">
        <f t="shared" si="0"/>
        <v>16279052</v>
      </c>
      <c r="O20" s="311"/>
    </row>
    <row r="21" spans="1:15" s="106" customFormat="1" ht="21" customHeight="1">
      <c r="A21" s="108">
        <v>801</v>
      </c>
      <c r="B21" s="107"/>
      <c r="C21" s="116" t="s">
        <v>18</v>
      </c>
      <c r="D21" s="117">
        <v>7367881</v>
      </c>
      <c r="E21" s="108"/>
      <c r="F21" s="108">
        <f>SUM(F22:F28)</f>
        <v>1641531</v>
      </c>
      <c r="G21" s="108">
        <f t="shared" si="1"/>
        <v>9009412</v>
      </c>
      <c r="H21" s="109"/>
      <c r="I21" s="108"/>
      <c r="J21" s="109"/>
      <c r="K21" s="118">
        <v>7417890</v>
      </c>
      <c r="L21" s="110"/>
      <c r="M21" s="108">
        <f>SUM(M22:M28)</f>
        <v>1800386</v>
      </c>
      <c r="N21" s="439">
        <f t="shared" si="0"/>
        <v>9218276</v>
      </c>
      <c r="O21" s="114"/>
    </row>
    <row r="22" spans="1:15" s="68" customFormat="1" ht="21" customHeight="1">
      <c r="A22" s="115"/>
      <c r="B22" s="112">
        <v>80101</v>
      </c>
      <c r="C22" s="266" t="s">
        <v>19</v>
      </c>
      <c r="D22" s="111">
        <v>1002674</v>
      </c>
      <c r="E22" s="111"/>
      <c r="F22" s="111">
        <v>471451</v>
      </c>
      <c r="G22" s="111">
        <f>D22+F22</f>
        <v>1474125</v>
      </c>
      <c r="H22" s="113"/>
      <c r="I22" s="111"/>
      <c r="J22" s="113"/>
      <c r="K22" s="114">
        <v>1026092</v>
      </c>
      <c r="L22" s="114"/>
      <c r="M22" s="111">
        <v>549696</v>
      </c>
      <c r="N22" s="114">
        <f>K22+M22</f>
        <v>1575788</v>
      </c>
      <c r="O22" s="114"/>
    </row>
    <row r="23" spans="1:15" s="68" customFormat="1" ht="21" customHeight="1">
      <c r="A23" s="115"/>
      <c r="B23" s="112">
        <v>80104</v>
      </c>
      <c r="C23" s="266" t="s">
        <v>202</v>
      </c>
      <c r="D23" s="111">
        <v>4089900</v>
      </c>
      <c r="E23" s="111"/>
      <c r="F23" s="111">
        <v>235556</v>
      </c>
      <c r="G23" s="111">
        <f>D23+F23</f>
        <v>4325456</v>
      </c>
      <c r="H23" s="113"/>
      <c r="I23" s="111"/>
      <c r="J23" s="113"/>
      <c r="K23" s="114">
        <v>4086991</v>
      </c>
      <c r="L23" s="114"/>
      <c r="M23" s="111">
        <v>277300</v>
      </c>
      <c r="N23" s="114">
        <f>K23+M23</f>
        <v>4364291</v>
      </c>
      <c r="O23" s="114"/>
    </row>
    <row r="24" spans="1:15" s="68" customFormat="1" ht="21" customHeight="1">
      <c r="A24" s="115"/>
      <c r="B24" s="112">
        <v>80110</v>
      </c>
      <c r="C24" s="266" t="s">
        <v>20</v>
      </c>
      <c r="D24" s="111">
        <v>692814</v>
      </c>
      <c r="E24" s="111"/>
      <c r="F24" s="111">
        <v>314870</v>
      </c>
      <c r="G24" s="111">
        <f t="shared" si="1"/>
        <v>1007684</v>
      </c>
      <c r="H24" s="113"/>
      <c r="I24" s="111"/>
      <c r="J24" s="113"/>
      <c r="K24" s="114">
        <v>715908</v>
      </c>
      <c r="L24" s="114"/>
      <c r="M24" s="111">
        <v>318230</v>
      </c>
      <c r="N24" s="114">
        <f>K24+M24</f>
        <v>1034138</v>
      </c>
      <c r="O24" s="114"/>
    </row>
    <row r="25" spans="1:15" s="68" customFormat="1" ht="21" customHeight="1">
      <c r="A25" s="115"/>
      <c r="B25" s="112">
        <v>80120</v>
      </c>
      <c r="C25" s="266" t="s">
        <v>21</v>
      </c>
      <c r="D25" s="111">
        <v>353606</v>
      </c>
      <c r="E25" s="111"/>
      <c r="F25" s="111">
        <v>150008</v>
      </c>
      <c r="G25" s="111">
        <f t="shared" si="1"/>
        <v>503614</v>
      </c>
      <c r="H25" s="113"/>
      <c r="I25" s="111"/>
      <c r="J25" s="113"/>
      <c r="K25" s="114">
        <v>353606</v>
      </c>
      <c r="L25" s="114"/>
      <c r="M25" s="111">
        <v>150008</v>
      </c>
      <c r="N25" s="114">
        <f t="shared" si="0"/>
        <v>503614</v>
      </c>
      <c r="O25" s="114"/>
    </row>
    <row r="26" spans="1:15" s="68" customFormat="1" ht="21" customHeight="1">
      <c r="A26" s="115"/>
      <c r="B26" s="112">
        <v>80123</v>
      </c>
      <c r="C26" s="266" t="s">
        <v>122</v>
      </c>
      <c r="D26" s="111"/>
      <c r="E26" s="111"/>
      <c r="F26" s="111">
        <v>15786</v>
      </c>
      <c r="G26" s="111">
        <f>D26+F26</f>
        <v>15786</v>
      </c>
      <c r="H26" s="113"/>
      <c r="I26" s="111"/>
      <c r="J26" s="113"/>
      <c r="K26" s="114"/>
      <c r="L26" s="114"/>
      <c r="M26" s="111">
        <v>15786</v>
      </c>
      <c r="N26" s="114">
        <f aca="true" t="shared" si="2" ref="N26:N40">K26+M26</f>
        <v>15786</v>
      </c>
      <c r="O26" s="114"/>
    </row>
    <row r="27" spans="1:15" s="68" customFormat="1" ht="21" customHeight="1">
      <c r="A27" s="115"/>
      <c r="B27" s="112">
        <v>80130</v>
      </c>
      <c r="C27" s="266" t="s">
        <v>22</v>
      </c>
      <c r="D27" s="111">
        <v>769449</v>
      </c>
      <c r="E27" s="111"/>
      <c r="F27" s="111">
        <v>273860</v>
      </c>
      <c r="G27" s="111">
        <f>D27+F27</f>
        <v>1043309</v>
      </c>
      <c r="H27" s="113"/>
      <c r="I27" s="111"/>
      <c r="J27" s="113"/>
      <c r="K27" s="114">
        <v>770160</v>
      </c>
      <c r="L27" s="114"/>
      <c r="M27" s="111">
        <v>309366</v>
      </c>
      <c r="N27" s="114">
        <f t="shared" si="2"/>
        <v>1079526</v>
      </c>
      <c r="O27" s="114"/>
    </row>
    <row r="28" spans="1:15" s="68" customFormat="1" ht="39" customHeight="1">
      <c r="A28" s="115"/>
      <c r="B28" s="112">
        <v>80140</v>
      </c>
      <c r="C28" s="266" t="s">
        <v>267</v>
      </c>
      <c r="D28" s="111">
        <v>427693</v>
      </c>
      <c r="E28" s="111"/>
      <c r="F28" s="111">
        <v>180000</v>
      </c>
      <c r="G28" s="111">
        <f>D28+F28</f>
        <v>607693</v>
      </c>
      <c r="H28" s="113"/>
      <c r="I28" s="111"/>
      <c r="J28" s="113"/>
      <c r="K28" s="114">
        <v>430388</v>
      </c>
      <c r="L28" s="114"/>
      <c r="M28" s="111">
        <v>180000</v>
      </c>
      <c r="N28" s="114">
        <f t="shared" si="2"/>
        <v>610388</v>
      </c>
      <c r="O28" s="114"/>
    </row>
    <row r="29" spans="1:15" s="106" customFormat="1" ht="21" customHeight="1">
      <c r="A29" s="118">
        <v>852</v>
      </c>
      <c r="B29" s="107"/>
      <c r="C29" s="116" t="s">
        <v>23</v>
      </c>
      <c r="D29" s="117">
        <f>17661+679853</f>
        <v>697514</v>
      </c>
      <c r="E29" s="108"/>
      <c r="F29" s="108">
        <f>F30</f>
        <v>6000</v>
      </c>
      <c r="G29" s="108">
        <f t="shared" si="1"/>
        <v>703514</v>
      </c>
      <c r="H29" s="109"/>
      <c r="I29" s="108"/>
      <c r="J29" s="109"/>
      <c r="K29" s="118">
        <f>30479+766942</f>
        <v>797421</v>
      </c>
      <c r="L29" s="110"/>
      <c r="M29" s="108">
        <f>M30</f>
        <v>8000</v>
      </c>
      <c r="N29" s="439">
        <f t="shared" si="2"/>
        <v>805421</v>
      </c>
      <c r="O29" s="114"/>
    </row>
    <row r="30" spans="1:15" s="68" customFormat="1" ht="21" customHeight="1">
      <c r="A30" s="115"/>
      <c r="B30" s="560">
        <v>85202</v>
      </c>
      <c r="C30" s="561" t="s">
        <v>159</v>
      </c>
      <c r="D30" s="562">
        <v>121565</v>
      </c>
      <c r="E30" s="562"/>
      <c r="F30" s="562">
        <v>6000</v>
      </c>
      <c r="G30" s="562">
        <f t="shared" si="1"/>
        <v>127565</v>
      </c>
      <c r="H30" s="563"/>
      <c r="I30" s="562"/>
      <c r="J30" s="563"/>
      <c r="K30" s="564">
        <v>139834</v>
      </c>
      <c r="L30" s="564"/>
      <c r="M30" s="562">
        <v>8000</v>
      </c>
      <c r="N30" s="564">
        <f t="shared" si="2"/>
        <v>147834</v>
      </c>
      <c r="O30" s="564"/>
    </row>
    <row r="31" spans="1:15" s="106" customFormat="1" ht="27" customHeight="1">
      <c r="A31" s="118">
        <v>853</v>
      </c>
      <c r="B31" s="529"/>
      <c r="C31" s="565" t="s">
        <v>135</v>
      </c>
      <c r="D31" s="566">
        <v>364095</v>
      </c>
      <c r="E31" s="118"/>
      <c r="F31" s="118">
        <f>F32</f>
        <v>30000</v>
      </c>
      <c r="G31" s="118">
        <f>D31+F31</f>
        <v>394095</v>
      </c>
      <c r="H31" s="567"/>
      <c r="I31" s="118"/>
      <c r="J31" s="567"/>
      <c r="K31" s="118">
        <v>364095</v>
      </c>
      <c r="L31" s="439"/>
      <c r="M31" s="118">
        <f>M32</f>
        <v>30000</v>
      </c>
      <c r="N31" s="439">
        <f>K31+M31</f>
        <v>394095</v>
      </c>
      <c r="O31" s="114"/>
    </row>
    <row r="32" spans="1:15" s="68" customFormat="1" ht="21" customHeight="1">
      <c r="A32" s="111"/>
      <c r="B32" s="112">
        <v>85305</v>
      </c>
      <c r="C32" s="266" t="s">
        <v>266</v>
      </c>
      <c r="D32" s="111">
        <v>359400</v>
      </c>
      <c r="E32" s="111"/>
      <c r="F32" s="111">
        <v>30000</v>
      </c>
      <c r="G32" s="111">
        <f>D32+F32</f>
        <v>389400</v>
      </c>
      <c r="H32" s="113"/>
      <c r="I32" s="111"/>
      <c r="J32" s="113"/>
      <c r="K32" s="114">
        <v>359400</v>
      </c>
      <c r="L32" s="114"/>
      <c r="M32" s="111">
        <v>30000</v>
      </c>
      <c r="N32" s="114">
        <f>K32+M32</f>
        <v>389400</v>
      </c>
      <c r="O32" s="114"/>
    </row>
    <row r="33" ht="21" customHeight="1"/>
    <row r="34" spans="1:15" s="106" customFormat="1" ht="19.5" customHeight="1">
      <c r="A34" s="118">
        <v>854</v>
      </c>
      <c r="B34" s="529"/>
      <c r="C34" s="565" t="s">
        <v>175</v>
      </c>
      <c r="D34" s="566">
        <v>5117008</v>
      </c>
      <c r="E34" s="118"/>
      <c r="F34" s="118">
        <f>SUM(F35:F37)</f>
        <v>425086</v>
      </c>
      <c r="G34" s="118">
        <f aca="true" t="shared" si="3" ref="G34:G40">D34+F34</f>
        <v>5542094</v>
      </c>
      <c r="H34" s="567"/>
      <c r="I34" s="118"/>
      <c r="J34" s="567"/>
      <c r="K34" s="118">
        <v>5139660</v>
      </c>
      <c r="L34" s="439"/>
      <c r="M34" s="118">
        <f>SUM(M35:M37)</f>
        <v>430956</v>
      </c>
      <c r="N34" s="439">
        <f t="shared" si="2"/>
        <v>5570616</v>
      </c>
      <c r="O34" s="114"/>
    </row>
    <row r="35" spans="1:15" s="68" customFormat="1" ht="19.5" customHeight="1">
      <c r="A35" s="115"/>
      <c r="B35" s="112">
        <v>85403</v>
      </c>
      <c r="C35" s="266" t="s">
        <v>248</v>
      </c>
      <c r="D35" s="111">
        <v>275433</v>
      </c>
      <c r="E35" s="111"/>
      <c r="F35" s="111">
        <v>48176</v>
      </c>
      <c r="G35" s="111">
        <f t="shared" si="3"/>
        <v>323609</v>
      </c>
      <c r="H35" s="113"/>
      <c r="I35" s="111"/>
      <c r="J35" s="113"/>
      <c r="K35" s="114">
        <v>297001</v>
      </c>
      <c r="L35" s="114"/>
      <c r="M35" s="111">
        <v>48176</v>
      </c>
      <c r="N35" s="114">
        <f t="shared" si="2"/>
        <v>345177</v>
      </c>
      <c r="O35" s="114"/>
    </row>
    <row r="36" spans="1:15" s="68" customFormat="1" ht="19.5" customHeight="1">
      <c r="A36" s="115"/>
      <c r="B36" s="112">
        <v>85410</v>
      </c>
      <c r="C36" s="266" t="s">
        <v>200</v>
      </c>
      <c r="D36" s="111">
        <v>90190</v>
      </c>
      <c r="E36" s="111"/>
      <c r="F36" s="111">
        <v>40410</v>
      </c>
      <c r="G36" s="111">
        <f t="shared" si="3"/>
        <v>130600</v>
      </c>
      <c r="H36" s="113"/>
      <c r="I36" s="111"/>
      <c r="J36" s="113"/>
      <c r="K36" s="114">
        <v>90190</v>
      </c>
      <c r="L36" s="114"/>
      <c r="M36" s="111">
        <v>40410</v>
      </c>
      <c r="N36" s="114">
        <f t="shared" si="2"/>
        <v>130600</v>
      </c>
      <c r="O36" s="114"/>
    </row>
    <row r="37" spans="1:15" s="68" customFormat="1" ht="19.5" customHeight="1">
      <c r="A37" s="115"/>
      <c r="B37" s="112">
        <v>85495</v>
      </c>
      <c r="C37" s="266" t="s">
        <v>6</v>
      </c>
      <c r="D37" s="111">
        <v>4722485</v>
      </c>
      <c r="E37" s="111"/>
      <c r="F37" s="111">
        <v>336500</v>
      </c>
      <c r="G37" s="111">
        <f t="shared" si="3"/>
        <v>5058985</v>
      </c>
      <c r="H37" s="113"/>
      <c r="I37" s="111"/>
      <c r="J37" s="113"/>
      <c r="K37" s="114">
        <v>4723569</v>
      </c>
      <c r="L37" s="114"/>
      <c r="M37" s="111">
        <v>342370</v>
      </c>
      <c r="N37" s="114">
        <f t="shared" si="2"/>
        <v>5065939</v>
      </c>
      <c r="O37" s="114"/>
    </row>
    <row r="38" spans="1:15" s="68" customFormat="1" ht="19.5" customHeight="1">
      <c r="A38" s="556"/>
      <c r="B38" s="557"/>
      <c r="C38" s="313" t="s">
        <v>93</v>
      </c>
      <c r="D38" s="311">
        <v>300</v>
      </c>
      <c r="E38" s="311"/>
      <c r="F38" s="311"/>
      <c r="G38" s="311">
        <f t="shared" si="3"/>
        <v>300</v>
      </c>
      <c r="H38" s="314"/>
      <c r="I38" s="311"/>
      <c r="J38" s="314"/>
      <c r="K38" s="311">
        <v>690</v>
      </c>
      <c r="L38" s="311"/>
      <c r="M38" s="311"/>
      <c r="N38" s="311">
        <f t="shared" si="2"/>
        <v>690</v>
      </c>
      <c r="O38" s="311"/>
    </row>
    <row r="39" spans="1:15" s="106" customFormat="1" ht="19.5" customHeight="1" hidden="1">
      <c r="A39" s="551">
        <v>852</v>
      </c>
      <c r="B39" s="558"/>
      <c r="C39" s="116" t="s">
        <v>23</v>
      </c>
      <c r="D39" s="117"/>
      <c r="E39" s="108"/>
      <c r="F39" s="108">
        <f>F40</f>
        <v>0</v>
      </c>
      <c r="G39" s="108">
        <f t="shared" si="3"/>
        <v>0</v>
      </c>
      <c r="H39" s="109"/>
      <c r="I39" s="108"/>
      <c r="J39" s="109"/>
      <c r="K39" s="118"/>
      <c r="L39" s="110"/>
      <c r="M39" s="108">
        <f>M40</f>
        <v>0</v>
      </c>
      <c r="N39" s="439">
        <f t="shared" si="2"/>
        <v>0</v>
      </c>
      <c r="O39" s="114"/>
    </row>
    <row r="40" spans="1:15" s="68" customFormat="1" ht="22.5" customHeight="1" hidden="1">
      <c r="A40" s="115"/>
      <c r="B40" s="559">
        <v>85203</v>
      </c>
      <c r="C40" s="266" t="s">
        <v>131</v>
      </c>
      <c r="D40" s="111"/>
      <c r="E40" s="111"/>
      <c r="F40" s="111"/>
      <c r="G40" s="111">
        <f t="shared" si="3"/>
        <v>0</v>
      </c>
      <c r="H40" s="113"/>
      <c r="I40" s="111"/>
      <c r="J40" s="113"/>
      <c r="K40" s="114"/>
      <c r="L40" s="114"/>
      <c r="M40" s="111"/>
      <c r="N40" s="114">
        <f t="shared" si="2"/>
        <v>0</v>
      </c>
      <c r="O40" s="114"/>
    </row>
    <row r="41" spans="1:15" s="68" customFormat="1" ht="26.25" customHeight="1">
      <c r="A41" s="311"/>
      <c r="B41" s="312"/>
      <c r="C41" s="313" t="s">
        <v>45</v>
      </c>
      <c r="D41" s="311">
        <v>445607</v>
      </c>
      <c r="E41" s="311"/>
      <c r="F41" s="311"/>
      <c r="G41" s="311">
        <f>D41</f>
        <v>445607</v>
      </c>
      <c r="H41" s="314"/>
      <c r="I41" s="311"/>
      <c r="J41" s="314"/>
      <c r="K41" s="311">
        <v>445607</v>
      </c>
      <c r="L41" s="311"/>
      <c r="M41" s="311"/>
      <c r="N41" s="311">
        <f>K41</f>
        <v>445607</v>
      </c>
      <c r="O41" s="311"/>
    </row>
    <row r="42" spans="1:10" s="68" customFormat="1" ht="12.75">
      <c r="A42" s="65"/>
      <c r="B42" s="66"/>
      <c r="C42" s="67"/>
      <c r="H42" s="69"/>
      <c r="I42" s="69"/>
      <c r="J42" s="69"/>
    </row>
    <row r="43" spans="1:10" s="68" customFormat="1" ht="12.75">
      <c r="A43" s="65"/>
      <c r="B43" s="66"/>
      <c r="C43" s="67"/>
      <c r="H43" s="69"/>
      <c r="I43" s="69"/>
      <c r="J43" s="69"/>
    </row>
    <row r="44" spans="1:10" s="68" customFormat="1" ht="12.75">
      <c r="A44" s="65"/>
      <c r="B44" s="66"/>
      <c r="C44" s="67"/>
      <c r="H44" s="69"/>
      <c r="I44" s="69"/>
      <c r="J44" s="69"/>
    </row>
    <row r="45" spans="1:10" s="68" customFormat="1" ht="12.75">
      <c r="A45" s="65"/>
      <c r="B45" s="66"/>
      <c r="C45" s="67"/>
      <c r="H45" s="69"/>
      <c r="I45" s="69"/>
      <c r="J45" s="69"/>
    </row>
    <row r="46" spans="1:10" s="68" customFormat="1" ht="12.75">
      <c r="A46" s="65"/>
      <c r="B46" s="66"/>
      <c r="C46" s="67"/>
      <c r="H46" s="69"/>
      <c r="I46" s="69"/>
      <c r="J46" s="69"/>
    </row>
    <row r="47" spans="1:10" s="68" customFormat="1" ht="12.75">
      <c r="A47" s="65"/>
      <c r="B47" s="66"/>
      <c r="C47" s="67"/>
      <c r="H47" s="69"/>
      <c r="I47" s="69"/>
      <c r="J47" s="69"/>
    </row>
    <row r="48" spans="1:10" s="68" customFormat="1" ht="12.75">
      <c r="A48" s="65"/>
      <c r="B48" s="66"/>
      <c r="C48" s="67"/>
      <c r="H48" s="69"/>
      <c r="I48" s="69"/>
      <c r="J48" s="69"/>
    </row>
    <row r="49" spans="1:10" s="68" customFormat="1" ht="12.75">
      <c r="A49" s="65"/>
      <c r="B49" s="66"/>
      <c r="C49" s="67"/>
      <c r="H49" s="69"/>
      <c r="I49" s="69"/>
      <c r="J49" s="69"/>
    </row>
    <row r="50" spans="1:10" s="68" customFormat="1" ht="12.75">
      <c r="A50" s="65"/>
      <c r="B50" s="66"/>
      <c r="C50" s="67"/>
      <c r="H50" s="69"/>
      <c r="I50" s="69"/>
      <c r="J50" s="69"/>
    </row>
    <row r="51" spans="1:10" s="68" customFormat="1" ht="12.75">
      <c r="A51" s="65"/>
      <c r="B51" s="66"/>
      <c r="C51" s="67"/>
      <c r="H51" s="69"/>
      <c r="I51" s="69"/>
      <c r="J51" s="69"/>
    </row>
    <row r="52" spans="1:10" s="68" customFormat="1" ht="12.75">
      <c r="A52" s="65"/>
      <c r="B52" s="66"/>
      <c r="C52" s="67"/>
      <c r="H52" s="69"/>
      <c r="I52" s="69"/>
      <c r="J52" s="69"/>
    </row>
    <row r="53" spans="1:10" s="68" customFormat="1" ht="12.75">
      <c r="A53" s="65"/>
      <c r="B53" s="66"/>
      <c r="C53" s="67"/>
      <c r="H53" s="69"/>
      <c r="I53" s="69"/>
      <c r="J53" s="69"/>
    </row>
    <row r="54" spans="1:10" s="68" customFormat="1" ht="12.75">
      <c r="A54" s="65"/>
      <c r="B54" s="66"/>
      <c r="C54" s="67"/>
      <c r="H54" s="69"/>
      <c r="I54" s="69"/>
      <c r="J54" s="69"/>
    </row>
    <row r="55" spans="1:10" s="68" customFormat="1" ht="12.75">
      <c r="A55" s="65"/>
      <c r="B55" s="66"/>
      <c r="C55" s="67"/>
      <c r="H55" s="69"/>
      <c r="I55" s="69"/>
      <c r="J55" s="69"/>
    </row>
    <row r="56" spans="1:10" s="68" customFormat="1" ht="12.75">
      <c r="A56" s="65"/>
      <c r="B56" s="66"/>
      <c r="C56" s="67"/>
      <c r="H56" s="69"/>
      <c r="I56" s="69"/>
      <c r="J56" s="69"/>
    </row>
    <row r="57" spans="1:10" s="68" customFormat="1" ht="12.75">
      <c r="A57" s="65"/>
      <c r="B57" s="66"/>
      <c r="C57" s="67"/>
      <c r="H57" s="69"/>
      <c r="I57" s="69"/>
      <c r="J57" s="69"/>
    </row>
    <row r="58" spans="1:10" s="68" customFormat="1" ht="12.75">
      <c r="A58" s="65"/>
      <c r="B58" s="66"/>
      <c r="C58" s="67"/>
      <c r="H58" s="69"/>
      <c r="I58" s="69"/>
      <c r="J58" s="69"/>
    </row>
    <row r="59" spans="1:10" s="68" customFormat="1" ht="12.75">
      <c r="A59" s="65"/>
      <c r="B59" s="66"/>
      <c r="C59" s="67"/>
      <c r="H59" s="69"/>
      <c r="I59" s="69"/>
      <c r="J59" s="69"/>
    </row>
    <row r="60" spans="1:10" s="68" customFormat="1" ht="12.75">
      <c r="A60" s="65"/>
      <c r="B60" s="66"/>
      <c r="C60" s="67"/>
      <c r="H60" s="69"/>
      <c r="I60" s="69"/>
      <c r="J60" s="69"/>
    </row>
    <row r="61" spans="1:10" s="68" customFormat="1" ht="12.75">
      <c r="A61" s="65"/>
      <c r="B61" s="66"/>
      <c r="C61" s="67"/>
      <c r="H61" s="69"/>
      <c r="I61" s="69"/>
      <c r="J61" s="69"/>
    </row>
    <row r="62" spans="1:10" s="68" customFormat="1" ht="12.75">
      <c r="A62" s="65"/>
      <c r="B62" s="66"/>
      <c r="C62" s="67"/>
      <c r="H62" s="69"/>
      <c r="I62" s="69"/>
      <c r="J62" s="69"/>
    </row>
    <row r="63" spans="1:10" s="68" customFormat="1" ht="12.75">
      <c r="A63" s="65"/>
      <c r="B63" s="66"/>
      <c r="C63" s="67"/>
      <c r="H63" s="69"/>
      <c r="I63" s="69"/>
      <c r="J63" s="69"/>
    </row>
    <row r="64" spans="1:10" s="68" customFormat="1" ht="12.75">
      <c r="A64" s="65"/>
      <c r="B64" s="66"/>
      <c r="C64" s="67"/>
      <c r="H64" s="69"/>
      <c r="I64" s="69"/>
      <c r="J64" s="69"/>
    </row>
    <row r="65" spans="1:10" s="68" customFormat="1" ht="12.75">
      <c r="A65" s="65"/>
      <c r="B65" s="66"/>
      <c r="C65" s="67"/>
      <c r="H65" s="69"/>
      <c r="I65" s="69"/>
      <c r="J65" s="69"/>
    </row>
    <row r="66" spans="1:10" s="68" customFormat="1" ht="12.75">
      <c r="A66" s="65"/>
      <c r="B66" s="66"/>
      <c r="C66" s="67"/>
      <c r="H66" s="69"/>
      <c r="I66" s="69"/>
      <c r="J66" s="69"/>
    </row>
    <row r="67" spans="1:10" s="68" customFormat="1" ht="12.75">
      <c r="A67" s="65"/>
      <c r="B67" s="66"/>
      <c r="C67" s="67"/>
      <c r="H67" s="69"/>
      <c r="I67" s="69"/>
      <c r="J67" s="69"/>
    </row>
    <row r="68" spans="1:10" s="68" customFormat="1" ht="12.75">
      <c r="A68" s="65"/>
      <c r="B68" s="66"/>
      <c r="C68" s="67"/>
      <c r="H68" s="69"/>
      <c r="I68" s="69"/>
      <c r="J68" s="69"/>
    </row>
    <row r="69" spans="1:10" s="68" customFormat="1" ht="12.75">
      <c r="A69" s="65"/>
      <c r="B69" s="66"/>
      <c r="C69" s="67"/>
      <c r="H69" s="69"/>
      <c r="I69" s="69"/>
      <c r="J69" s="69"/>
    </row>
    <row r="70" spans="1:10" s="68" customFormat="1" ht="12.75">
      <c r="A70" s="65"/>
      <c r="B70" s="66"/>
      <c r="C70" s="67"/>
      <c r="H70" s="69"/>
      <c r="I70" s="69"/>
      <c r="J70" s="69"/>
    </row>
    <row r="71" spans="1:10" s="68" customFormat="1" ht="12.75">
      <c r="A71" s="65"/>
      <c r="B71" s="66"/>
      <c r="C71" s="67"/>
      <c r="H71" s="69"/>
      <c r="I71" s="69"/>
      <c r="J71" s="69"/>
    </row>
    <row r="72" spans="1:10" s="68" customFormat="1" ht="12.75">
      <c r="A72" s="65"/>
      <c r="B72" s="66"/>
      <c r="C72" s="67"/>
      <c r="H72" s="69"/>
      <c r="I72" s="69"/>
      <c r="J72" s="69"/>
    </row>
    <row r="73" spans="1:10" s="68" customFormat="1" ht="12.75">
      <c r="A73" s="65"/>
      <c r="B73" s="66"/>
      <c r="C73" s="67"/>
      <c r="H73" s="69"/>
      <c r="I73" s="69"/>
      <c r="J73" s="69"/>
    </row>
    <row r="74" spans="1:10" s="68" customFormat="1" ht="12.75">
      <c r="A74" s="65"/>
      <c r="B74" s="66"/>
      <c r="C74" s="67"/>
      <c r="H74" s="69"/>
      <c r="I74" s="69"/>
      <c r="J74" s="69"/>
    </row>
    <row r="75" spans="1:10" s="68" customFormat="1" ht="12.75">
      <c r="A75" s="65"/>
      <c r="B75" s="66"/>
      <c r="C75" s="67"/>
      <c r="H75" s="69"/>
      <c r="I75" s="69"/>
      <c r="J75" s="69"/>
    </row>
    <row r="76" spans="1:10" s="68" customFormat="1" ht="12.75">
      <c r="A76" s="65"/>
      <c r="B76" s="66"/>
      <c r="C76" s="67"/>
      <c r="H76" s="69"/>
      <c r="I76" s="69"/>
      <c r="J76" s="69"/>
    </row>
    <row r="77" spans="1:10" s="68" customFormat="1" ht="12.75">
      <c r="A77" s="65"/>
      <c r="B77" s="66"/>
      <c r="C77" s="67"/>
      <c r="H77" s="69"/>
      <c r="I77" s="69"/>
      <c r="J77" s="69"/>
    </row>
    <row r="78" spans="1:10" s="68" customFormat="1" ht="12.75">
      <c r="A78" s="65"/>
      <c r="B78" s="66"/>
      <c r="C78" s="67"/>
      <c r="H78" s="69"/>
      <c r="I78" s="69"/>
      <c r="J78" s="69"/>
    </row>
    <row r="79" spans="1:10" s="68" customFormat="1" ht="12.75">
      <c r="A79" s="65"/>
      <c r="B79" s="66"/>
      <c r="C79" s="67"/>
      <c r="H79" s="69"/>
      <c r="I79" s="69"/>
      <c r="J79" s="69"/>
    </row>
    <row r="80" spans="1:10" s="68" customFormat="1" ht="12.75">
      <c r="A80" s="65"/>
      <c r="B80" s="66"/>
      <c r="C80" s="67"/>
      <c r="H80" s="69"/>
      <c r="I80" s="69"/>
      <c r="J80" s="69"/>
    </row>
    <row r="81" spans="1:10" s="68" customFormat="1" ht="12.75">
      <c r="A81" s="65"/>
      <c r="B81" s="66"/>
      <c r="C81" s="67"/>
      <c r="H81" s="69"/>
      <c r="I81" s="69"/>
      <c r="J81" s="69"/>
    </row>
    <row r="82" spans="1:10" s="68" customFormat="1" ht="12.75">
      <c r="A82" s="65"/>
      <c r="B82" s="66"/>
      <c r="C82" s="67"/>
      <c r="H82" s="69"/>
      <c r="I82" s="69"/>
      <c r="J82" s="69"/>
    </row>
    <row r="83" spans="1:10" s="68" customFormat="1" ht="12.75">
      <c r="A83" s="65"/>
      <c r="B83" s="66"/>
      <c r="C83" s="67"/>
      <c r="H83" s="69"/>
      <c r="I83" s="69"/>
      <c r="J83" s="69"/>
    </row>
    <row r="84" spans="1:10" s="68" customFormat="1" ht="12.75">
      <c r="A84" s="65"/>
      <c r="B84" s="66"/>
      <c r="C84" s="67"/>
      <c r="H84" s="69"/>
      <c r="I84" s="69"/>
      <c r="J84" s="69"/>
    </row>
  </sheetData>
  <mergeCells count="4">
    <mergeCell ref="D7:E7"/>
    <mergeCell ref="G7:I7"/>
    <mergeCell ref="K7:L7"/>
    <mergeCell ref="N7:O7"/>
  </mergeCells>
  <printOptions/>
  <pageMargins left="0.2755905511811024" right="0.2755905511811024" top="0.7086614173228347" bottom="0.5118110236220472" header="0.5118110236220472" footer="0.4330708661417323"/>
  <pageSetup firstPageNumber="10" useFirstPageNumber="1" horizontalDpi="600" verticalDpi="600" orientation="landscape" paperSize="9" scale="6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72"/>
  <sheetViews>
    <sheetView tabSelected="1" zoomScale="85" zoomScaleNormal="85" workbookViewId="0" topLeftCell="A31">
      <selection activeCell="C35" sqref="C35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4.00390625" style="0" customWidth="1"/>
    <col min="4" max="4" width="22.75390625" style="0" customWidth="1"/>
    <col min="5" max="5" width="15.75390625" style="0" customWidth="1"/>
    <col min="6" max="6" width="16.00390625" style="0" customWidth="1"/>
    <col min="7" max="7" width="43.625" style="0" customWidth="1"/>
  </cols>
  <sheetData>
    <row r="1" ht="12.75">
      <c r="G1" s="315" t="s">
        <v>259</v>
      </c>
    </row>
    <row r="2" spans="1:7" ht="15.75">
      <c r="A2" s="25" t="s">
        <v>152</v>
      </c>
      <c r="G2" s="315" t="s">
        <v>236</v>
      </c>
    </row>
    <row r="3" spans="1:36" s="26" customFormat="1" ht="16.5" customHeight="1">
      <c r="A3" s="25" t="s">
        <v>12</v>
      </c>
      <c r="G3" s="315" t="s">
        <v>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26" customFormat="1" ht="14.25" customHeight="1">
      <c r="A4" s="25"/>
      <c r="G4" s="315" t="s">
        <v>233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ht="13.5" thickBot="1">
      <c r="G5" s="408" t="s">
        <v>13</v>
      </c>
    </row>
    <row r="6" spans="1:36" s="29" customFormat="1" ht="66" customHeight="1" thickBot="1" thickTop="1">
      <c r="A6" s="24" t="s">
        <v>1</v>
      </c>
      <c r="B6" s="27" t="s">
        <v>14</v>
      </c>
      <c r="C6" s="27" t="s">
        <v>15</v>
      </c>
      <c r="D6" s="28" t="s">
        <v>107</v>
      </c>
      <c r="E6" s="28" t="s">
        <v>25</v>
      </c>
      <c r="F6" s="28" t="s">
        <v>230</v>
      </c>
      <c r="G6" s="28" t="s">
        <v>16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9" customFormat="1" ht="15.75" customHeight="1" thickBot="1" thickTop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32" customFormat="1" ht="21" customHeight="1" thickTop="1">
      <c r="A8" s="31"/>
      <c r="B8" s="31"/>
      <c r="C8" s="235" t="s">
        <v>137</v>
      </c>
      <c r="D8" s="236">
        <v>32818156</v>
      </c>
      <c r="E8" s="236">
        <f>E9+E41+E51+E56</f>
        <v>1054682</v>
      </c>
      <c r="F8" s="236">
        <f>E8+D8</f>
        <v>33872838</v>
      </c>
      <c r="G8" s="31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63" customFormat="1" ht="18" customHeight="1" thickBot="1">
      <c r="A9" s="237"/>
      <c r="B9" s="237"/>
      <c r="C9" s="238" t="s">
        <v>85</v>
      </c>
      <c r="D9" s="239">
        <v>20990536</v>
      </c>
      <c r="E9" s="239">
        <f>E31+E10</f>
        <v>1064682</v>
      </c>
      <c r="F9" s="239">
        <f aca="true" t="shared" si="0" ref="F9:F41">D9+E9</f>
        <v>22055218</v>
      </c>
      <c r="G9" s="2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s="29" customFormat="1" ht="27.75" customHeight="1" thickBot="1">
      <c r="A10" s="40"/>
      <c r="B10" s="40"/>
      <c r="C10" s="52" t="s">
        <v>88</v>
      </c>
      <c r="D10" s="53">
        <v>20539075</v>
      </c>
      <c r="E10" s="53">
        <f>E11+E26</f>
        <v>1006522</v>
      </c>
      <c r="F10" s="53">
        <f t="shared" si="0"/>
        <v>21545597</v>
      </c>
      <c r="G10" s="5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29" customFormat="1" ht="18.75" customHeight="1" thickTop="1">
      <c r="A11" s="34">
        <v>801</v>
      </c>
      <c r="B11" s="34"/>
      <c r="C11" s="166" t="s">
        <v>18</v>
      </c>
      <c r="D11" s="338">
        <v>19291475</v>
      </c>
      <c r="E11" s="338">
        <f>E12+E14+E16+E18+E22+E20+E24</f>
        <v>1012990</v>
      </c>
      <c r="F11" s="338">
        <f t="shared" si="0"/>
        <v>20304465</v>
      </c>
      <c r="G11" s="33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63" customFormat="1" ht="19.5" customHeight="1">
      <c r="A12" s="237"/>
      <c r="B12" s="403">
        <v>80101</v>
      </c>
      <c r="C12" s="45" t="s">
        <v>19</v>
      </c>
      <c r="D12" s="241">
        <v>1059462</v>
      </c>
      <c r="E12" s="241">
        <f>E13</f>
        <v>102325</v>
      </c>
      <c r="F12" s="241">
        <f t="shared" si="0"/>
        <v>1161787</v>
      </c>
      <c r="G12" s="24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s="370" customFormat="1" ht="36" customHeight="1">
      <c r="A13" s="369"/>
      <c r="B13" s="369"/>
      <c r="C13" s="281" t="s">
        <v>193</v>
      </c>
      <c r="D13" s="340">
        <v>1059462</v>
      </c>
      <c r="E13" s="340">
        <v>102325</v>
      </c>
      <c r="F13" s="340">
        <f t="shared" si="0"/>
        <v>1161787</v>
      </c>
      <c r="G13" s="371" t="s">
        <v>194</v>
      </c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</row>
    <row r="14" spans="1:36" s="163" customFormat="1" ht="19.5" customHeight="1">
      <c r="A14" s="237"/>
      <c r="B14" s="403">
        <v>80104</v>
      </c>
      <c r="C14" s="45" t="s">
        <v>202</v>
      </c>
      <c r="D14" s="241">
        <v>4639543</v>
      </c>
      <c r="E14" s="241">
        <f>E15</f>
        <v>150000</v>
      </c>
      <c r="F14" s="241">
        <f t="shared" si="0"/>
        <v>4789543</v>
      </c>
      <c r="G14" s="242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s="370" customFormat="1" ht="37.5" customHeight="1">
      <c r="A15" s="369"/>
      <c r="B15" s="369"/>
      <c r="C15" s="281" t="s">
        <v>203</v>
      </c>
      <c r="D15" s="340">
        <v>4639543</v>
      </c>
      <c r="E15" s="340">
        <v>150000</v>
      </c>
      <c r="F15" s="340">
        <f t="shared" si="0"/>
        <v>4789543</v>
      </c>
      <c r="G15" s="371" t="s">
        <v>206</v>
      </c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</row>
    <row r="16" spans="1:36" s="163" customFormat="1" ht="19.5" customHeight="1">
      <c r="A16" s="237"/>
      <c r="B16" s="403">
        <v>80110</v>
      </c>
      <c r="C16" s="45" t="s">
        <v>20</v>
      </c>
      <c r="D16" s="241">
        <v>3211970</v>
      </c>
      <c r="E16" s="241">
        <f>E17</f>
        <v>183591</v>
      </c>
      <c r="F16" s="241">
        <f t="shared" si="0"/>
        <v>3395561</v>
      </c>
      <c r="G16" s="242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s="370" customFormat="1" ht="38.25" customHeight="1">
      <c r="A17" s="369"/>
      <c r="B17" s="369"/>
      <c r="C17" s="281" t="s">
        <v>204</v>
      </c>
      <c r="D17" s="340">
        <v>3211970</v>
      </c>
      <c r="E17" s="340">
        <v>183591</v>
      </c>
      <c r="F17" s="340">
        <f t="shared" si="0"/>
        <v>3395561</v>
      </c>
      <c r="G17" s="371" t="s">
        <v>207</v>
      </c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</row>
    <row r="18" spans="1:36" s="163" customFormat="1" ht="19.5" customHeight="1">
      <c r="A18" s="237"/>
      <c r="B18" s="403">
        <v>80120</v>
      </c>
      <c r="C18" s="45" t="s">
        <v>21</v>
      </c>
      <c r="D18" s="241">
        <v>4253000</v>
      </c>
      <c r="E18" s="241">
        <f>E19</f>
        <v>224590</v>
      </c>
      <c r="F18" s="241">
        <f t="shared" si="0"/>
        <v>4477590</v>
      </c>
      <c r="G18" s="242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s="370" customFormat="1" ht="37.5" customHeight="1">
      <c r="A19" s="369"/>
      <c r="B19" s="369"/>
      <c r="C19" s="281" t="s">
        <v>196</v>
      </c>
      <c r="D19" s="340">
        <v>4253000</v>
      </c>
      <c r="E19" s="340">
        <v>224590</v>
      </c>
      <c r="F19" s="340">
        <f t="shared" si="0"/>
        <v>4477590</v>
      </c>
      <c r="G19" s="371" t="s">
        <v>208</v>
      </c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</row>
    <row r="20" spans="1:36" s="163" customFormat="1" ht="19.5" customHeight="1">
      <c r="A20" s="237"/>
      <c r="B20" s="403">
        <v>80123</v>
      </c>
      <c r="C20" s="45" t="s">
        <v>122</v>
      </c>
      <c r="D20" s="241">
        <v>548000</v>
      </c>
      <c r="E20" s="241">
        <f>E21</f>
        <v>-13928</v>
      </c>
      <c r="F20" s="241">
        <f>D20+E20</f>
        <v>534072</v>
      </c>
      <c r="G20" s="242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s="370" customFormat="1" ht="36" customHeight="1">
      <c r="A21" s="369"/>
      <c r="B21" s="369"/>
      <c r="C21" s="281" t="s">
        <v>247</v>
      </c>
      <c r="D21" s="340">
        <v>548000</v>
      </c>
      <c r="E21" s="340">
        <v>-13928</v>
      </c>
      <c r="F21" s="340">
        <f>D21+E21</f>
        <v>534072</v>
      </c>
      <c r="G21" s="371" t="s">
        <v>249</v>
      </c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</row>
    <row r="22" spans="1:36" s="163" customFormat="1" ht="19.5" customHeight="1">
      <c r="A22" s="237"/>
      <c r="B22" s="403">
        <v>80130</v>
      </c>
      <c r="C22" s="45" t="s">
        <v>22</v>
      </c>
      <c r="D22" s="241">
        <v>5572000</v>
      </c>
      <c r="E22" s="241">
        <f>E23</f>
        <v>366703</v>
      </c>
      <c r="F22" s="241">
        <f t="shared" si="0"/>
        <v>5938703</v>
      </c>
      <c r="G22" s="242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s="370" customFormat="1" ht="37.5" customHeight="1">
      <c r="A23" s="369"/>
      <c r="B23" s="520"/>
      <c r="C23" s="281" t="s">
        <v>197</v>
      </c>
      <c r="D23" s="340">
        <v>5572000</v>
      </c>
      <c r="E23" s="340">
        <v>366703</v>
      </c>
      <c r="F23" s="340">
        <f t="shared" si="0"/>
        <v>5938703</v>
      </c>
      <c r="G23" s="371" t="s">
        <v>209</v>
      </c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</row>
    <row r="24" spans="1:36" s="163" customFormat="1" ht="19.5" customHeight="1">
      <c r="A24" s="237"/>
      <c r="B24" s="403">
        <v>80195</v>
      </c>
      <c r="C24" s="45" t="s">
        <v>6</v>
      </c>
      <c r="D24" s="241">
        <v>7500</v>
      </c>
      <c r="E24" s="241">
        <f>E25</f>
        <v>-291</v>
      </c>
      <c r="F24" s="241">
        <f>D24+E24</f>
        <v>7209</v>
      </c>
      <c r="G24" s="242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s="370" customFormat="1" ht="26.25" customHeight="1">
      <c r="A25" s="520"/>
      <c r="B25" s="520"/>
      <c r="C25" s="281" t="s">
        <v>250</v>
      </c>
      <c r="D25" s="340">
        <v>7500</v>
      </c>
      <c r="E25" s="340">
        <v>-291</v>
      </c>
      <c r="F25" s="340">
        <f>D25+E25</f>
        <v>7209</v>
      </c>
      <c r="G25" s="371" t="s">
        <v>251</v>
      </c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</row>
    <row r="26" spans="1:36" s="29" customFormat="1" ht="22.5" customHeight="1">
      <c r="A26" s="34">
        <v>854</v>
      </c>
      <c r="B26" s="34"/>
      <c r="C26" s="166" t="s">
        <v>186</v>
      </c>
      <c r="D26" s="568">
        <v>1247600</v>
      </c>
      <c r="E26" s="568">
        <f>E27+E29</f>
        <v>-6468</v>
      </c>
      <c r="F26" s="568">
        <f t="shared" si="0"/>
        <v>1241132</v>
      </c>
      <c r="G26" s="16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63" customFormat="1" ht="19.5" customHeight="1">
      <c r="A27" s="237"/>
      <c r="B27" s="403">
        <v>85403</v>
      </c>
      <c r="C27" s="45" t="s">
        <v>182</v>
      </c>
      <c r="D27" s="241">
        <v>559000</v>
      </c>
      <c r="E27" s="241">
        <f>E28</f>
        <v>-3460</v>
      </c>
      <c r="F27" s="241">
        <f t="shared" si="0"/>
        <v>555540</v>
      </c>
      <c r="G27" s="242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s="370" customFormat="1" ht="37.5" customHeight="1">
      <c r="A28" s="369"/>
      <c r="B28" s="520"/>
      <c r="C28" s="281" t="s">
        <v>201</v>
      </c>
      <c r="D28" s="340">
        <v>559000</v>
      </c>
      <c r="E28" s="340">
        <v>-3460</v>
      </c>
      <c r="F28" s="340">
        <f t="shared" si="0"/>
        <v>555540</v>
      </c>
      <c r="G28" s="371" t="s">
        <v>210</v>
      </c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</row>
    <row r="29" spans="1:36" s="163" customFormat="1" ht="19.5" customHeight="1">
      <c r="A29" s="237"/>
      <c r="B29" s="403">
        <v>85410</v>
      </c>
      <c r="C29" s="36" t="s">
        <v>200</v>
      </c>
      <c r="D29" s="241">
        <v>686000</v>
      </c>
      <c r="E29" s="241">
        <f>E30</f>
        <v>-3008</v>
      </c>
      <c r="F29" s="241">
        <f t="shared" si="0"/>
        <v>682992</v>
      </c>
      <c r="G29" s="242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s="370" customFormat="1" ht="39" customHeight="1" thickBot="1">
      <c r="A30" s="369"/>
      <c r="B30" s="369"/>
      <c r="C30" s="281" t="s">
        <v>205</v>
      </c>
      <c r="D30" s="340">
        <v>686000</v>
      </c>
      <c r="E30" s="340">
        <v>-3008</v>
      </c>
      <c r="F30" s="340">
        <f t="shared" si="0"/>
        <v>682992</v>
      </c>
      <c r="G30" s="371" t="s">
        <v>211</v>
      </c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</row>
    <row r="31" spans="1:36" s="29" customFormat="1" ht="23.25" customHeight="1" thickBot="1">
      <c r="A31" s="40"/>
      <c r="B31" s="40"/>
      <c r="C31" s="54" t="s">
        <v>270</v>
      </c>
      <c r="D31" s="53">
        <v>451461</v>
      </c>
      <c r="E31" s="53">
        <f>E35+E32</f>
        <v>58160</v>
      </c>
      <c r="F31" s="53">
        <f t="shared" si="0"/>
        <v>509621</v>
      </c>
      <c r="G31" s="54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9" customFormat="1" ht="18.75" customHeight="1" thickTop="1">
      <c r="A32" s="34">
        <v>801</v>
      </c>
      <c r="B32" s="34"/>
      <c r="C32" s="166" t="s">
        <v>18</v>
      </c>
      <c r="D32" s="338">
        <v>384736</v>
      </c>
      <c r="E32" s="338">
        <f>E33</f>
        <v>29000</v>
      </c>
      <c r="F32" s="338">
        <f>D32+E32</f>
        <v>413736</v>
      </c>
      <c r="G32" s="339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63" customFormat="1" ht="19.5" customHeight="1">
      <c r="A33" s="237"/>
      <c r="B33" s="403">
        <v>80104</v>
      </c>
      <c r="C33" s="45" t="s">
        <v>202</v>
      </c>
      <c r="D33" s="241">
        <v>384736</v>
      </c>
      <c r="E33" s="241">
        <f>E34</f>
        <v>29000</v>
      </c>
      <c r="F33" s="241">
        <f>D33+E33</f>
        <v>413736</v>
      </c>
      <c r="G33" s="242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s="370" customFormat="1" ht="37.5" customHeight="1">
      <c r="A34" s="369"/>
      <c r="B34" s="369"/>
      <c r="C34" s="281" t="s">
        <v>203</v>
      </c>
      <c r="D34" s="340">
        <v>384736</v>
      </c>
      <c r="E34" s="340">
        <v>29000</v>
      </c>
      <c r="F34" s="340">
        <f>D34+E34</f>
        <v>413736</v>
      </c>
      <c r="G34" s="371" t="s">
        <v>212</v>
      </c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</row>
    <row r="35" spans="1:36" s="29" customFormat="1" ht="18.75" customHeight="1">
      <c r="A35" s="34">
        <v>854</v>
      </c>
      <c r="B35" s="34"/>
      <c r="C35" s="166" t="s">
        <v>186</v>
      </c>
      <c r="D35" s="338">
        <v>66725</v>
      </c>
      <c r="E35" s="338">
        <f>E36</f>
        <v>29160</v>
      </c>
      <c r="F35" s="338">
        <f t="shared" si="0"/>
        <v>95885</v>
      </c>
      <c r="G35" s="339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63" customFormat="1" ht="19.5" customHeight="1">
      <c r="A36" s="237"/>
      <c r="B36" s="403">
        <v>85415</v>
      </c>
      <c r="C36" s="45" t="s">
        <v>176</v>
      </c>
      <c r="D36" s="241">
        <v>66725</v>
      </c>
      <c r="E36" s="241">
        <f>E37</f>
        <v>29160</v>
      </c>
      <c r="F36" s="241">
        <f t="shared" si="0"/>
        <v>95885</v>
      </c>
      <c r="G36" s="242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s="370" customFormat="1" ht="27.75" customHeight="1">
      <c r="A37" s="369"/>
      <c r="B37" s="369"/>
      <c r="C37" s="281" t="s">
        <v>213</v>
      </c>
      <c r="D37" s="340"/>
      <c r="E37" s="340">
        <v>29160</v>
      </c>
      <c r="F37" s="340">
        <f t="shared" si="0"/>
        <v>29160</v>
      </c>
      <c r="G37" s="371" t="s">
        <v>187</v>
      </c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</row>
    <row r="38" spans="1:36" s="29" customFormat="1" ht="18.75" customHeight="1" hidden="1">
      <c r="A38" s="34">
        <v>854</v>
      </c>
      <c r="B38" s="34"/>
      <c r="C38" s="166" t="s">
        <v>186</v>
      </c>
      <c r="D38" s="338"/>
      <c r="E38" s="338">
        <f>E39</f>
        <v>0</v>
      </c>
      <c r="F38" s="338">
        <f t="shared" si="0"/>
        <v>0</v>
      </c>
      <c r="G38" s="33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63" customFormat="1" ht="19.5" customHeight="1" hidden="1">
      <c r="A39" s="237"/>
      <c r="B39" s="403">
        <v>85415</v>
      </c>
      <c r="C39" s="45" t="s">
        <v>176</v>
      </c>
      <c r="D39" s="241"/>
      <c r="E39" s="241">
        <f>E40</f>
        <v>0</v>
      </c>
      <c r="F39" s="241">
        <f t="shared" si="0"/>
        <v>0</v>
      </c>
      <c r="G39" s="242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s="370" customFormat="1" ht="30.75" customHeight="1" hidden="1">
      <c r="A40" s="369"/>
      <c r="B40" s="369"/>
      <c r="C40" s="281" t="s">
        <v>213</v>
      </c>
      <c r="D40" s="340"/>
      <c r="E40" s="340"/>
      <c r="F40" s="340">
        <f t="shared" si="0"/>
        <v>0</v>
      </c>
      <c r="G40" s="371" t="s">
        <v>187</v>
      </c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</row>
    <row r="41" spans="1:36" s="163" customFormat="1" ht="18.75" customHeight="1" thickBot="1">
      <c r="A41" s="237"/>
      <c r="B41" s="237"/>
      <c r="C41" s="278" t="s">
        <v>86</v>
      </c>
      <c r="D41" s="279">
        <v>6685690</v>
      </c>
      <c r="E41" s="279">
        <f>E42+E47</f>
        <v>-10000</v>
      </c>
      <c r="F41" s="279">
        <f t="shared" si="0"/>
        <v>6675690</v>
      </c>
      <c r="G41" s="28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s="29" customFormat="1" ht="29.25" customHeight="1" thickBot="1">
      <c r="A42" s="40"/>
      <c r="B42" s="40"/>
      <c r="C42" s="52" t="s">
        <v>138</v>
      </c>
      <c r="D42" s="53">
        <v>3406000</v>
      </c>
      <c r="E42" s="53">
        <f>E43</f>
        <v>0</v>
      </c>
      <c r="F42" s="53">
        <f>E42+D42</f>
        <v>3406000</v>
      </c>
      <c r="G42" s="5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9" customFormat="1" ht="18.75" customHeight="1" thickTop="1">
      <c r="A43" s="34">
        <v>852</v>
      </c>
      <c r="B43" s="34"/>
      <c r="C43" s="166" t="s">
        <v>23</v>
      </c>
      <c r="D43" s="48">
        <v>3406000</v>
      </c>
      <c r="E43" s="48">
        <f>E44</f>
        <v>0</v>
      </c>
      <c r="F43" s="48">
        <f>E43+D43</f>
        <v>3406000</v>
      </c>
      <c r="G43" s="4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39" customFormat="1" ht="18.75" customHeight="1">
      <c r="A44" s="35"/>
      <c r="B44" s="36">
        <v>85295</v>
      </c>
      <c r="C44" s="37" t="s">
        <v>6</v>
      </c>
      <c r="D44" s="47">
        <v>1206000</v>
      </c>
      <c r="E44" s="47">
        <f>E46+E45</f>
        <v>0</v>
      </c>
      <c r="F44" s="47">
        <f>E44+D44</f>
        <v>1206000</v>
      </c>
      <c r="G44" s="3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39" customFormat="1" ht="39" customHeight="1">
      <c r="A45" s="35"/>
      <c r="B45" s="46"/>
      <c r="C45" s="243" t="s">
        <v>237</v>
      </c>
      <c r="D45" s="532">
        <v>1141000</v>
      </c>
      <c r="E45" s="532">
        <v>13500</v>
      </c>
      <c r="F45" s="532">
        <f>D45+E45</f>
        <v>1154500</v>
      </c>
      <c r="G45" s="531" t="s">
        <v>239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9" customFormat="1" ht="20.25" customHeight="1" thickBot="1">
      <c r="A46" s="35"/>
      <c r="B46" s="35"/>
      <c r="C46" s="516" t="s">
        <v>238</v>
      </c>
      <c r="D46" s="533">
        <v>18000</v>
      </c>
      <c r="E46" s="533">
        <v>-13500</v>
      </c>
      <c r="F46" s="533">
        <f>E46+D46</f>
        <v>4500</v>
      </c>
      <c r="G46" s="516" t="s">
        <v>240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9" customFormat="1" ht="27.75" customHeight="1" thickBot="1">
      <c r="A47" s="40"/>
      <c r="B47" s="40"/>
      <c r="C47" s="54" t="s">
        <v>45</v>
      </c>
      <c r="D47" s="53">
        <v>2428690</v>
      </c>
      <c r="E47" s="53">
        <f>E48</f>
        <v>-10000</v>
      </c>
      <c r="F47" s="53">
        <f>D47+E47</f>
        <v>2418690</v>
      </c>
      <c r="G47" s="5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9" customFormat="1" ht="18.75" customHeight="1" thickTop="1">
      <c r="A48" s="34">
        <v>852</v>
      </c>
      <c r="B48" s="34"/>
      <c r="C48" s="166" t="s">
        <v>189</v>
      </c>
      <c r="D48" s="338">
        <v>2428690</v>
      </c>
      <c r="E48" s="338">
        <f>E49</f>
        <v>-10000</v>
      </c>
      <c r="F48" s="338">
        <f>D48+E48</f>
        <v>2418690</v>
      </c>
      <c r="G48" s="33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63" customFormat="1" ht="19.5" customHeight="1">
      <c r="A49" s="237"/>
      <c r="B49" s="403">
        <v>85203</v>
      </c>
      <c r="C49" s="45" t="s">
        <v>131</v>
      </c>
      <c r="D49" s="241">
        <v>2428690</v>
      </c>
      <c r="E49" s="241">
        <f>E50</f>
        <v>-10000</v>
      </c>
      <c r="F49" s="241">
        <f>D49+E49</f>
        <v>2418690</v>
      </c>
      <c r="G49" s="242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s="370" customFormat="1" ht="26.25" customHeight="1">
      <c r="A50" s="369"/>
      <c r="B50" s="369"/>
      <c r="C50" s="535" t="s">
        <v>244</v>
      </c>
      <c r="D50" s="340">
        <v>2213690</v>
      </c>
      <c r="E50" s="340">
        <v>-10000</v>
      </c>
      <c r="F50" s="340">
        <f>D50+E50</f>
        <v>2203690</v>
      </c>
      <c r="G50" s="530" t="s">
        <v>245</v>
      </c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</row>
    <row r="51" spans="1:36" s="163" customFormat="1" ht="27" customHeight="1" thickBot="1">
      <c r="A51" s="237"/>
      <c r="B51" s="237"/>
      <c r="C51" s="528" t="s">
        <v>139</v>
      </c>
      <c r="D51" s="239">
        <v>66000</v>
      </c>
      <c r="E51" s="239"/>
      <c r="F51" s="239">
        <f aca="true" t="shared" si="1" ref="F51:F56">D51+E51</f>
        <v>66000</v>
      </c>
      <c r="G51" s="24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s="29" customFormat="1" ht="23.25" customHeight="1" hidden="1" thickBot="1">
      <c r="A52" s="40"/>
      <c r="B52" s="40"/>
      <c r="C52" s="421" t="s">
        <v>140</v>
      </c>
      <c r="D52" s="53"/>
      <c r="E52" s="53">
        <f>E53</f>
        <v>0</v>
      </c>
      <c r="F52" s="53">
        <f t="shared" si="1"/>
        <v>0</v>
      </c>
      <c r="G52" s="5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9" customFormat="1" ht="18.75" customHeight="1" hidden="1" thickTop="1">
      <c r="A53" s="34">
        <v>853</v>
      </c>
      <c r="B53" s="34"/>
      <c r="C53" s="166" t="s">
        <v>135</v>
      </c>
      <c r="D53" s="48"/>
      <c r="E53" s="48">
        <f>E54</f>
        <v>0</v>
      </c>
      <c r="F53" s="48">
        <f t="shared" si="1"/>
        <v>0</v>
      </c>
      <c r="G53" s="44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39" customFormat="1" ht="20.25" customHeight="1" hidden="1">
      <c r="A54" s="35"/>
      <c r="B54" s="36">
        <v>85395</v>
      </c>
      <c r="C54" s="37" t="s">
        <v>6</v>
      </c>
      <c r="D54" s="47"/>
      <c r="E54" s="47">
        <f>E55</f>
        <v>0</v>
      </c>
      <c r="F54" s="47">
        <f t="shared" si="1"/>
        <v>0</v>
      </c>
      <c r="G54" s="3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9" customFormat="1" ht="26.25" customHeight="1" hidden="1">
      <c r="A55" s="45"/>
      <c r="B55" s="36"/>
      <c r="C55" s="281" t="s">
        <v>141</v>
      </c>
      <c r="D55" s="42"/>
      <c r="E55" s="42"/>
      <c r="F55" s="42">
        <f t="shared" si="1"/>
        <v>0</v>
      </c>
      <c r="G55" s="41" t="s">
        <v>142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63" customFormat="1" ht="19.5" customHeight="1" thickBot="1">
      <c r="A56" s="237"/>
      <c r="B56" s="237"/>
      <c r="C56" s="278" t="s">
        <v>87</v>
      </c>
      <c r="D56" s="279">
        <v>1025000</v>
      </c>
      <c r="E56" s="279"/>
      <c r="F56" s="279">
        <f t="shared" si="1"/>
        <v>1025000</v>
      </c>
      <c r="G56" s="280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9" customFormat="1" ht="27" customHeight="1" hidden="1" thickBot="1">
      <c r="A57" s="40"/>
      <c r="B57" s="40"/>
      <c r="C57" s="52" t="s">
        <v>88</v>
      </c>
      <c r="D57" s="53"/>
      <c r="E57" s="53">
        <f>E58</f>
        <v>0</v>
      </c>
      <c r="F57" s="53">
        <f>E57+D57</f>
        <v>0</v>
      </c>
      <c r="G57" s="54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9" customFormat="1" ht="18.75" customHeight="1" hidden="1" thickTop="1">
      <c r="A58" s="43">
        <v>921</v>
      </c>
      <c r="B58" s="43"/>
      <c r="C58" s="43" t="s">
        <v>53</v>
      </c>
      <c r="D58" s="48"/>
      <c r="E58" s="48">
        <f>E59</f>
        <v>0</v>
      </c>
      <c r="F58" s="48">
        <f>E58+D58</f>
        <v>0</v>
      </c>
      <c r="G58" s="44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39" customFormat="1" ht="19.5" customHeight="1" hidden="1">
      <c r="A59" s="46"/>
      <c r="B59" s="36">
        <v>92120</v>
      </c>
      <c r="C59" s="36" t="s">
        <v>96</v>
      </c>
      <c r="D59" s="47"/>
      <c r="E59" s="47">
        <f>E60</f>
        <v>0</v>
      </c>
      <c r="F59" s="47">
        <f>E59+D59</f>
        <v>0</v>
      </c>
      <c r="G59" s="3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9" customFormat="1" ht="24.75" customHeight="1" hidden="1">
      <c r="A60" s="35"/>
      <c r="B60" s="33"/>
      <c r="C60" s="41" t="s">
        <v>188</v>
      </c>
      <c r="D60" s="42"/>
      <c r="E60" s="42"/>
      <c r="F60" s="42">
        <f>E60+D60</f>
        <v>0</v>
      </c>
      <c r="G60" s="41" t="s">
        <v>231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7" s="406" customFormat="1" ht="21.75" customHeight="1" hidden="1">
      <c r="A61" s="404"/>
      <c r="B61" s="405"/>
      <c r="C61" s="478" t="s">
        <v>143</v>
      </c>
      <c r="D61" s="479"/>
      <c r="E61" s="479"/>
      <c r="F61" s="479">
        <f>D61+E61</f>
        <v>0</v>
      </c>
      <c r="G61" s="478"/>
    </row>
    <row r="62" spans="1:36" s="29" customFormat="1" ht="21" customHeight="1" hidden="1">
      <c r="A62" s="35"/>
      <c r="B62" s="33"/>
      <c r="C62" s="480" t="s">
        <v>129</v>
      </c>
      <c r="D62" s="42"/>
      <c r="E62" s="479"/>
      <c r="F62" s="479">
        <f>D62+E62</f>
        <v>0</v>
      </c>
      <c r="G62" s="478" t="s">
        <v>130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7" ht="27" customHeight="1" hidden="1">
      <c r="A63" s="124"/>
      <c r="B63" s="124"/>
      <c r="C63" s="480" t="s">
        <v>129</v>
      </c>
      <c r="D63" s="480"/>
      <c r="E63" s="480"/>
      <c r="F63" s="479"/>
      <c r="G63" s="478" t="s">
        <v>144</v>
      </c>
    </row>
    <row r="64" spans="1:7" ht="36" customHeight="1" hidden="1">
      <c r="A64" s="124"/>
      <c r="B64" s="124"/>
      <c r="C64" s="480" t="s">
        <v>129</v>
      </c>
      <c r="D64" s="480"/>
      <c r="E64" s="480"/>
      <c r="F64" s="479"/>
      <c r="G64" s="478" t="s">
        <v>145</v>
      </c>
    </row>
    <row r="65" spans="1:7" ht="28.5" customHeight="1" hidden="1">
      <c r="A65" s="124"/>
      <c r="B65" s="124"/>
      <c r="C65" s="480" t="s">
        <v>146</v>
      </c>
      <c r="D65" s="480"/>
      <c r="E65" s="480"/>
      <c r="F65" s="479"/>
      <c r="G65" s="478" t="s">
        <v>156</v>
      </c>
    </row>
    <row r="66" spans="1:7" ht="41.25" customHeight="1" hidden="1">
      <c r="A66" s="124"/>
      <c r="B66" s="124"/>
      <c r="C66" s="480" t="s">
        <v>147</v>
      </c>
      <c r="D66" s="480"/>
      <c r="E66" s="480"/>
      <c r="F66" s="479"/>
      <c r="G66" s="478" t="s">
        <v>157</v>
      </c>
    </row>
    <row r="67" spans="1:7" ht="24.75" customHeight="1" hidden="1">
      <c r="A67" s="124"/>
      <c r="B67" s="124"/>
      <c r="C67" s="480" t="s">
        <v>148</v>
      </c>
      <c r="D67" s="479"/>
      <c r="E67" s="480"/>
      <c r="F67" s="479"/>
      <c r="G67" s="478"/>
    </row>
    <row r="68" spans="1:7" ht="38.25" customHeight="1" hidden="1">
      <c r="A68" s="124"/>
      <c r="B68" s="124"/>
      <c r="C68" s="480" t="s">
        <v>132</v>
      </c>
      <c r="D68" s="481"/>
      <c r="E68" s="481"/>
      <c r="F68" s="479"/>
      <c r="G68" s="478" t="s">
        <v>149</v>
      </c>
    </row>
    <row r="69" spans="1:36" s="163" customFormat="1" ht="26.25" customHeight="1">
      <c r="A69" s="407"/>
      <c r="B69" s="407"/>
      <c r="C69" s="482" t="s">
        <v>150</v>
      </c>
      <c r="D69" s="241">
        <v>4050930</v>
      </c>
      <c r="E69" s="241"/>
      <c r="F69" s="241">
        <v>4050930</v>
      </c>
      <c r="G69" s="242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2" ht="12.75">
      <c r="D72" s="64"/>
    </row>
  </sheetData>
  <printOptions horizontalCentered="1"/>
  <pageMargins left="0.5118110236220472" right="0.5118110236220472" top="0.4724409448818898" bottom="0.7086614173228347" header="0.5118110236220472" footer="0.5118110236220472"/>
  <pageSetup firstPageNumber="12" useFirstPageNumber="1" horizontalDpi="600" verticalDpi="6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2006-12-05T13:21:10Z</cp:lastPrinted>
  <dcterms:created xsi:type="dcterms:W3CDTF">2005-02-11T08:38:29Z</dcterms:created>
  <dcterms:modified xsi:type="dcterms:W3CDTF">2006-12-05T13:25:24Z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