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wydatki" sheetId="1" r:id="rId1"/>
    <sheet name="jednostki" sheetId="2" r:id="rId2"/>
    <sheet name="harm wyd" sheetId="3" r:id="rId3"/>
  </sheets>
  <definedNames>
    <definedName name="_xlnm.Print_Titles" localSheetId="2">'harm wyd'!$9:$9</definedName>
    <definedName name="_xlnm.Print_Titles" localSheetId="1">'jednostki'!$9:$9</definedName>
    <definedName name="_xlnm.Print_Titles" localSheetId="0">'wydatki'!$8:$8</definedName>
  </definedNames>
  <calcPr fullCalcOnLoad="1"/>
</workbook>
</file>

<file path=xl/sharedStrings.xml><?xml version="1.0" encoding="utf-8"?>
<sst xmlns="http://schemas.openxmlformats.org/spreadsheetml/2006/main" count="117" uniqueCount="63">
  <si>
    <t>Dział</t>
  </si>
  <si>
    <t>z tego:</t>
  </si>
  <si>
    <t>Pozostała działalność</t>
  </si>
  <si>
    <t>Załącznik nr 1</t>
  </si>
  <si>
    <t>w złotych</t>
  </si>
  <si>
    <t>Rozdz.</t>
  </si>
  <si>
    <t>Oświata i wychowanie</t>
  </si>
  <si>
    <t>Wydatki ogółem</t>
  </si>
  <si>
    <t>Załącznik nr 2</t>
  </si>
  <si>
    <t>Plan
 po zmianach</t>
  </si>
  <si>
    <t>Wydatki na zadania własne</t>
  </si>
  <si>
    <t xml:space="preserve">Wydatki na zadania realizowane na podstawie porozumień 
i umów </t>
  </si>
  <si>
    <t>Wydatki na zadania zlecone</t>
  </si>
  <si>
    <t>Plan według uchwały
nr 583/XXV/2004
Rady Miasta Lublin
z 30.12.2004 r.
z późn. zm.</t>
  </si>
  <si>
    <t>Wydatki</t>
  </si>
  <si>
    <t>Wydatki budżetu miasta na 2005 rok</t>
  </si>
  <si>
    <t>Szkoły podstawowe</t>
  </si>
  <si>
    <t>Zakłady gospodarki mieszkaniowej</t>
  </si>
  <si>
    <t>remonty budynków komunalnych</t>
  </si>
  <si>
    <t>Gospodarka mieszkaniowa</t>
  </si>
  <si>
    <t>wydatki rzeczowe</t>
  </si>
  <si>
    <t>Gospodarka komunalna i ochrona środowiska</t>
  </si>
  <si>
    <t>inwestycje realizowane przy udziale mieszkańców 
i innych podmiotów</t>
  </si>
  <si>
    <t>Prezydenta Miasta Lublin</t>
  </si>
  <si>
    <t>§</t>
  </si>
  <si>
    <t>Treść                                                                                                                              
 (nazwa działu, rozdziału, zadania, paragrafu)</t>
  </si>
  <si>
    <t>Zmniejszenia</t>
  </si>
  <si>
    <t>Zwiększenia</t>
  </si>
  <si>
    <t>Zakup pomocy naukowych, dydaktycznych i książek</t>
  </si>
  <si>
    <t>Dotacja przedmiotowa z budżetu dla zakładu budżetowego</t>
  </si>
  <si>
    <t>Wydatki inwestycyjne jednostek budżetowych</t>
  </si>
  <si>
    <t>Załącznik nr 3</t>
  </si>
  <si>
    <t>na 2005 rok według jednostek organizacyjnych realizujących budżet</t>
  </si>
  <si>
    <t xml:space="preserve">Rozdz.      </t>
  </si>
  <si>
    <t xml:space="preserve">Treść   </t>
  </si>
  <si>
    <t>Ogółem</t>
  </si>
  <si>
    <t>1. Urząd Miasta</t>
  </si>
  <si>
    <t>dotacja dla Zarządu Nieruchomości Komunalnych</t>
  </si>
  <si>
    <t>inwestycje, w tym:</t>
  </si>
  <si>
    <t xml:space="preserve">Gospodarka komunalna i ochrona środowiska </t>
  </si>
  <si>
    <t>inwestycje realizowane przy udziale mieszkańców i innych podmiotów</t>
  </si>
  <si>
    <t>1.1 Wydział Spraw Społecznych</t>
  </si>
  <si>
    <t xml:space="preserve">1.2 Wydział Strategii i Rozwoju </t>
  </si>
  <si>
    <t>2. Szkoły i placówki oświatowe</t>
  </si>
  <si>
    <t>Harmonogram realizacji wydatków budżetu miasta w 2005 roku</t>
  </si>
  <si>
    <t>Treść
(Nazwa działu, rozdziału)</t>
  </si>
  <si>
    <t>Plan
na 2005 rok
z późn. zm.</t>
  </si>
  <si>
    <t>I kwartał</t>
  </si>
  <si>
    <t>II kwartał</t>
  </si>
  <si>
    <t>III kwartał</t>
  </si>
  <si>
    <t>IV kwartał</t>
  </si>
  <si>
    <t>w tym:</t>
  </si>
  <si>
    <t>1.2 Wydział Strategii i Rozwoju</t>
  </si>
  <si>
    <t>do zarządzenia nr 409/2005</t>
  </si>
  <si>
    <t>z dnia 26 października 2005 roku</t>
  </si>
  <si>
    <t xml:space="preserve">Podział planowanych wydatków budżetu miasta </t>
  </si>
  <si>
    <t>Zespół Szkół nr 4</t>
  </si>
  <si>
    <t>Z up. Skarbnika Miasta Lublin</t>
  </si>
  <si>
    <t>mgr Mirosława Puton</t>
  </si>
  <si>
    <t>Z-ca Dyrektora Wydziału Finansowego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</si>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</sst>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i/>
      <sz val="10"/>
      <color indexed="8"/>
      <name val="Arial CE"/>
      <family val="2"/>
    </font>
    <font>
      <i/>
      <sz val="10"/>
      <color indexed="8"/>
      <name val="Arial CE"/>
      <family val="2"/>
    </font>
    <font>
      <b/>
      <sz val="11"/>
      <color indexed="8"/>
      <name val="Arial CE"/>
      <family val="2"/>
    </font>
    <font>
      <sz val="8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3" borderId="8" xfId="0" applyFont="1" applyFill="1" applyBorder="1" applyAlignment="1">
      <alignment wrapText="1"/>
    </xf>
    <xf numFmtId="3" fontId="3" fillId="3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5" fillId="3" borderId="3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5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3" fontId="5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right" vertical="center"/>
    </xf>
    <xf numFmtId="3" fontId="8" fillId="4" borderId="7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0" fillId="4" borderId="1" xfId="0" applyFill="1" applyBorder="1" applyAlignment="1">
      <alignment/>
    </xf>
    <xf numFmtId="0" fontId="3" fillId="4" borderId="8" xfId="0" applyFont="1" applyFill="1" applyBorder="1" applyAlignment="1">
      <alignment/>
    </xf>
    <xf numFmtId="3" fontId="3" fillId="4" borderId="8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 wrapText="1"/>
    </xf>
    <xf numFmtId="0" fontId="5" fillId="4" borderId="1" xfId="0" applyFont="1" applyFill="1" applyBorder="1" applyAlignment="1">
      <alignment/>
    </xf>
    <xf numFmtId="0" fontId="0" fillId="0" borderId="3" xfId="0" applyFont="1" applyBorder="1" applyAlignment="1">
      <alignment/>
    </xf>
    <xf numFmtId="3" fontId="5" fillId="3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5" fillId="3" borderId="10" xfId="0" applyNumberFormat="1" applyFont="1" applyFill="1" applyBorder="1" applyAlignment="1">
      <alignment horizontal="right" wrapText="1"/>
    </xf>
    <xf numFmtId="3" fontId="1" fillId="0" borderId="4" xfId="0" applyNumberFormat="1" applyFont="1" applyBorder="1" applyAlignment="1">
      <alignment/>
    </xf>
    <xf numFmtId="3" fontId="5" fillId="4" borderId="12" xfId="0" applyNumberFormat="1" applyFont="1" applyFill="1" applyBorder="1" applyAlignment="1">
      <alignment horizontal="right"/>
    </xf>
    <xf numFmtId="3" fontId="5" fillId="4" borderId="16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wrapText="1"/>
    </xf>
    <xf numFmtId="0" fontId="0" fillId="4" borderId="1" xfId="0" applyFont="1" applyFill="1" applyBorder="1" applyAlignment="1">
      <alignment/>
    </xf>
    <xf numFmtId="0" fontId="12" fillId="0" borderId="3" xfId="0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4" borderId="18" xfId="0" applyFont="1" applyFill="1" applyBorder="1" applyAlignment="1">
      <alignment/>
    </xf>
    <xf numFmtId="3" fontId="5" fillId="4" borderId="18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 horizontal="right"/>
    </xf>
    <xf numFmtId="0" fontId="13" fillId="0" borderId="0" xfId="0" applyAlignment="1">
      <alignment/>
    </xf>
    <xf numFmtId="3" fontId="13" fillId="0" borderId="0" xfId="0" applyAlignment="1">
      <alignment/>
    </xf>
    <xf numFmtId="3" fontId="14" fillId="0" borderId="0" xfId="0" applyFont="1" applyAlignment="1">
      <alignment/>
    </xf>
    <xf numFmtId="3" fontId="14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0" xfId="0" applyAlignment="1">
      <alignment/>
    </xf>
    <xf numFmtId="0" fontId="16" fillId="0" borderId="0" xfId="0" applyFont="1" applyFill="1" applyBorder="1" applyAlignment="1">
      <alignment wrapText="1"/>
    </xf>
    <xf numFmtId="3" fontId="17" fillId="0" borderId="0" xfId="0" applyFont="1" applyAlignment="1">
      <alignment horizontal="right"/>
    </xf>
    <xf numFmtId="0" fontId="18" fillId="0" borderId="19" xfId="0" applyAlignment="1">
      <alignment/>
    </xf>
    <xf numFmtId="0" fontId="18" fillId="0" borderId="20" xfId="0" applyAlignment="1">
      <alignment horizontal="center" vertical="top" wrapText="1"/>
    </xf>
    <xf numFmtId="0" fontId="19" fillId="0" borderId="21" xfId="0" applyAlignment="1">
      <alignment horizontal="center" vertical="center"/>
    </xf>
    <xf numFmtId="3" fontId="19" fillId="0" borderId="21" xfId="0" applyAlignment="1">
      <alignment horizontal="center" vertical="center"/>
    </xf>
    <xf numFmtId="0" fontId="6" fillId="5" borderId="22" xfId="0" applyFont="1" applyFill="1" applyAlignment="1">
      <alignment horizontal="center" vertical="center"/>
    </xf>
    <xf numFmtId="0" fontId="8" fillId="5" borderId="23" xfId="0" applyFont="1" applyFill="1" applyAlignment="1">
      <alignment horizontal="center" vertical="center"/>
    </xf>
    <xf numFmtId="3" fontId="8" fillId="5" borderId="23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0" fillId="5" borderId="24" xfId="0" applyFont="1" applyFill="1" applyAlignment="1">
      <alignment horizontal="center" vertical="center"/>
    </xf>
    <xf numFmtId="0" fontId="0" fillId="5" borderId="24" xfId="0" applyFont="1" applyFill="1" applyAlignment="1">
      <alignment horizontal="left" vertical="center"/>
    </xf>
    <xf numFmtId="3" fontId="0" fillId="5" borderId="25" xfId="0" applyNumberFormat="1" applyFont="1" applyFill="1" applyAlignment="1">
      <alignment horizontal="center" vertical="center"/>
    </xf>
    <xf numFmtId="3" fontId="12" fillId="4" borderId="24" xfId="0" applyNumberFormat="1" applyFont="1" applyFill="1" applyAlignment="1">
      <alignment horizontal="center" vertical="center"/>
    </xf>
    <xf numFmtId="0" fontId="0" fillId="4" borderId="24" xfId="0" applyFont="1" applyFill="1" applyAlignment="1">
      <alignment horizontal="center" vertical="center"/>
    </xf>
    <xf numFmtId="0" fontId="12" fillId="4" borderId="24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2" fillId="4" borderId="3" xfId="0" applyFont="1" applyFill="1" applyBorder="1" applyAlignment="1">
      <alignment horizontal="center"/>
    </xf>
    <xf numFmtId="3" fontId="12" fillId="4" borderId="3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2" fillId="4" borderId="3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3" fontId="1" fillId="3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" fillId="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3" fontId="18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8" fillId="0" borderId="19" xfId="0" applyFont="1" applyAlignment="1">
      <alignment horizontal="center" vertical="center" wrapText="1"/>
    </xf>
    <xf numFmtId="3" fontId="18" fillId="0" borderId="1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104900" y="23812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" name="AutoShape 1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" name="AutoShape 1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2" name="AutoShape 1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4" name="AutoShape 1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5" name="AutoShape 1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8" name="AutoShape 1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9" name="AutoShape 1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2" name="AutoShape 2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3" name="AutoShape 2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4" name="AutoShape 2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7" name="AutoShape 2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28" name="AutoShape 2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0" name="AutoShape 3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1" name="AutoShape 3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2" name="AutoShape 3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4" name="AutoShape 3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5" name="AutoShape 3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6" name="AutoShape 3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8" name="AutoShape 3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39" name="AutoShape 3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0" name="AutoShape 4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2" name="AutoShape 4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3" name="AutoShape 4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4" name="AutoShape 4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6" name="AutoShape 4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7" name="AutoShape 4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48" name="AutoShape 4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0" name="AutoShape 5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1" name="AutoShape 5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2" name="AutoShape 5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4" name="AutoShape 5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5" name="AutoShape 5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6" name="AutoShape 5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8" name="AutoShape 5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59" name="AutoShape 5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0" name="AutoShape 6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2" name="AutoShape 6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3" name="AutoShape 6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4" name="AutoShape 6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6" name="AutoShape 6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7" name="AutoShape 6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68" name="AutoShape 6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0" name="AutoShape 7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1" name="AutoShape 7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2" name="AutoShape 7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4" name="AutoShape 7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5" name="AutoShape 7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6" name="AutoShape 7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8" name="AutoShape 7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79" name="AutoShape 7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0" name="AutoShape 8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2" name="AutoShape 8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3" name="AutoShape 8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4" name="AutoShape 8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6" name="AutoShape 8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7" name="AutoShape 8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88" name="AutoShape 8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0" name="AutoShape 9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1" name="AutoShape 9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2" name="AutoShape 9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4" name="AutoShape 9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5" name="AutoShape 9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6" name="AutoShape 9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8" name="AutoShape 9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99" name="AutoShape 9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0" name="AutoShape 10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2" name="AutoShape 10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3" name="AutoShape 10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4" name="AutoShape 10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6" name="AutoShape 10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7" name="AutoShape 10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08" name="AutoShape 10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0" name="AutoShape 11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1" name="AutoShape 11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2" name="AutoShape 11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4" name="AutoShape 11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5" name="AutoShape 11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6" name="AutoShape 11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8" name="AutoShape 11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19" name="AutoShape 119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20" name="AutoShape 12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22" name="AutoShape 12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23" name="AutoShape 123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238125</xdr:rowOff>
    </xdr:from>
    <xdr:to>
      <xdr:col>1</xdr:col>
      <xdr:colOff>447675</xdr:colOff>
      <xdr:row>11</xdr:row>
      <xdr:rowOff>238125</xdr:rowOff>
    </xdr:to>
    <xdr:sp>
      <xdr:nvSpPr>
        <xdr:cNvPr id="124" name="AutoShape 12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6" name="Rysowanie 11"/>
        <xdr:cNvSpPr>
          <a:spLocks/>
        </xdr:cNvSpPr>
      </xdr:nvSpPr>
      <xdr:spPr>
        <a:xfrm>
          <a:off x="1104900" y="2619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7" name="Rysowanie 11"/>
        <xdr:cNvSpPr>
          <a:spLocks/>
        </xdr:cNvSpPr>
      </xdr:nvSpPr>
      <xdr:spPr>
        <a:xfrm>
          <a:off x="1104900" y="2619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8" name="Rysowanie 11"/>
        <xdr:cNvSpPr>
          <a:spLocks/>
        </xdr:cNvSpPr>
      </xdr:nvSpPr>
      <xdr:spPr>
        <a:xfrm>
          <a:off x="1104900" y="2619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="75" zoomScaleNormal="75" workbookViewId="0" topLeftCell="A19">
      <selection activeCell="E30" sqref="E30:E32"/>
    </sheetView>
  </sheetViews>
  <sheetFormatPr defaultColWidth="9.00390625" defaultRowHeight="12.75"/>
  <cols>
    <col min="1" max="1" width="6.25390625" style="0" customWidth="1"/>
    <col min="2" max="2" width="8.75390625" style="0" customWidth="1"/>
    <col min="3" max="3" width="8.375" style="0" customWidth="1"/>
    <col min="4" max="4" width="55.875" style="0" customWidth="1"/>
    <col min="5" max="5" width="23.00390625" style="0" customWidth="1"/>
    <col min="6" max="6" width="17.25390625" style="0" customWidth="1"/>
    <col min="7" max="7" width="16.25390625" style="0" customWidth="1"/>
    <col min="8" max="8" width="19.00390625" style="0" customWidth="1"/>
    <col min="9" max="9" width="11.875" style="0" customWidth="1"/>
    <col min="10" max="10" width="12.375" style="0" customWidth="1"/>
    <col min="11" max="11" width="11.625" style="0" customWidth="1"/>
    <col min="12" max="12" width="11.00390625" style="0" customWidth="1"/>
  </cols>
  <sheetData>
    <row r="1" spans="6:7" ht="15" customHeight="1">
      <c r="F1" s="20" t="s">
        <v>3</v>
      </c>
      <c r="G1" s="20"/>
    </row>
    <row r="2" ht="15" customHeight="1">
      <c r="F2" t="s">
        <v>53</v>
      </c>
    </row>
    <row r="3" spans="6:7" ht="15" customHeight="1">
      <c r="F3" s="21" t="s">
        <v>23</v>
      </c>
      <c r="G3" s="21"/>
    </row>
    <row r="4" spans="4:6" ht="15" customHeight="1">
      <c r="D4" s="3" t="s">
        <v>15</v>
      </c>
      <c r="F4" t="s">
        <v>54</v>
      </c>
    </row>
    <row r="5" spans="4:7" ht="7.5" customHeight="1">
      <c r="D5" s="3"/>
      <c r="F5" s="21"/>
      <c r="G5" s="21"/>
    </row>
    <row r="6" ht="15" customHeight="1" thickBot="1">
      <c r="H6" s="22" t="s">
        <v>4</v>
      </c>
    </row>
    <row r="7" spans="1:8" ht="69.75" customHeight="1" thickBot="1" thickTop="1">
      <c r="A7" s="5" t="s">
        <v>0</v>
      </c>
      <c r="B7" s="5" t="s">
        <v>5</v>
      </c>
      <c r="C7" s="5" t="s">
        <v>24</v>
      </c>
      <c r="D7" s="2" t="s">
        <v>25</v>
      </c>
      <c r="E7" s="2" t="s">
        <v>13</v>
      </c>
      <c r="F7" s="2" t="s">
        <v>26</v>
      </c>
      <c r="G7" s="2" t="s">
        <v>27</v>
      </c>
      <c r="H7" s="2" t="s">
        <v>9</v>
      </c>
    </row>
    <row r="8" spans="1:19" s="24" customFormat="1" ht="16.5" customHeight="1" thickBot="1" thickTop="1">
      <c r="A8" s="7">
        <v>1</v>
      </c>
      <c r="B8" s="7">
        <v>2</v>
      </c>
      <c r="C8" s="7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/>
      <c r="J8"/>
      <c r="K8"/>
      <c r="L8"/>
      <c r="M8"/>
      <c r="N8"/>
      <c r="O8"/>
      <c r="P8"/>
      <c r="Q8"/>
      <c r="R8"/>
      <c r="S8"/>
    </row>
    <row r="9" spans="1:11" ht="19.5" customHeight="1" thickBot="1" thickTop="1">
      <c r="A9" s="17"/>
      <c r="B9" s="25"/>
      <c r="C9" s="25"/>
      <c r="D9" s="26" t="s">
        <v>7</v>
      </c>
      <c r="E9" s="27">
        <v>791230081</v>
      </c>
      <c r="F9" s="27">
        <f>F11+F26+F27</f>
        <v>720000</v>
      </c>
      <c r="G9" s="27">
        <f>G11+G26+G27</f>
        <v>720000</v>
      </c>
      <c r="H9" s="27">
        <f>E9-F9+G9</f>
        <v>791230081</v>
      </c>
      <c r="I9" s="18"/>
      <c r="J9" s="18"/>
      <c r="K9" s="18"/>
    </row>
    <row r="10" spans="1:8" ht="12.75">
      <c r="A10" s="19"/>
      <c r="B10" s="19"/>
      <c r="C10" s="19"/>
      <c r="D10" s="19" t="s">
        <v>1</v>
      </c>
      <c r="E10" s="28"/>
      <c r="F10" s="28"/>
      <c r="G10" s="28"/>
      <c r="H10" s="28"/>
    </row>
    <row r="11" spans="1:10" ht="19.5" customHeight="1" thickBot="1">
      <c r="A11" s="16"/>
      <c r="B11" s="16"/>
      <c r="C11" s="16"/>
      <c r="D11" s="29" t="s">
        <v>10</v>
      </c>
      <c r="E11" s="30">
        <v>706263786</v>
      </c>
      <c r="F11" s="30">
        <f>F12+F17+F21</f>
        <v>720000</v>
      </c>
      <c r="G11" s="30">
        <f>G12+G17+G21</f>
        <v>720000</v>
      </c>
      <c r="H11" s="30">
        <f aca="true" t="shared" si="0" ref="H11:H27">E11-F11+G11</f>
        <v>706263786</v>
      </c>
      <c r="I11" s="18"/>
      <c r="J11" s="18"/>
    </row>
    <row r="12" spans="1:10" ht="18.75" customHeight="1" thickTop="1">
      <c r="A12" s="12">
        <v>700</v>
      </c>
      <c r="B12" s="12"/>
      <c r="C12" s="12"/>
      <c r="D12" s="12" t="s">
        <v>19</v>
      </c>
      <c r="E12" s="31">
        <v>14145586</v>
      </c>
      <c r="F12" s="31"/>
      <c r="G12" s="31">
        <f>G13</f>
        <v>720000</v>
      </c>
      <c r="H12" s="31">
        <f t="shared" si="0"/>
        <v>14865586</v>
      </c>
      <c r="J12" s="18"/>
    </row>
    <row r="13" spans="1:10" ht="18.75" customHeight="1">
      <c r="A13" s="8"/>
      <c r="B13" s="14">
        <v>70001</v>
      </c>
      <c r="C13" s="14"/>
      <c r="D13" s="14" t="s">
        <v>17</v>
      </c>
      <c r="E13" s="32">
        <v>5480000</v>
      </c>
      <c r="F13" s="32"/>
      <c r="G13" s="32">
        <f>G14</f>
        <v>720000</v>
      </c>
      <c r="H13" s="32">
        <f t="shared" si="0"/>
        <v>6200000</v>
      </c>
      <c r="J13" s="18"/>
    </row>
    <row r="14" spans="1:10" ht="18.75" customHeight="1">
      <c r="A14" s="8"/>
      <c r="B14" s="15"/>
      <c r="C14" s="15"/>
      <c r="D14" s="50" t="s">
        <v>37</v>
      </c>
      <c r="E14" s="51">
        <v>5480000</v>
      </c>
      <c r="F14" s="51"/>
      <c r="G14" s="51">
        <f>G16</f>
        <v>720000</v>
      </c>
      <c r="H14" s="51">
        <f t="shared" si="0"/>
        <v>6200000</v>
      </c>
      <c r="J14" s="18"/>
    </row>
    <row r="15" spans="1:10" s="33" customFormat="1" ht="18.75" customHeight="1">
      <c r="A15" s="57"/>
      <c r="B15" s="58"/>
      <c r="C15" s="58"/>
      <c r="D15" s="60" t="s">
        <v>18</v>
      </c>
      <c r="E15" s="61">
        <v>1805000</v>
      </c>
      <c r="F15" s="61"/>
      <c r="G15" s="61">
        <v>720000</v>
      </c>
      <c r="H15" s="61">
        <f t="shared" si="0"/>
        <v>2525000</v>
      </c>
      <c r="J15" s="56"/>
    </row>
    <row r="16" spans="1:10" s="33" customFormat="1" ht="18.75" customHeight="1">
      <c r="A16" s="59"/>
      <c r="B16" s="54"/>
      <c r="C16" s="43">
        <v>2650</v>
      </c>
      <c r="D16" s="53" t="s">
        <v>29</v>
      </c>
      <c r="E16" s="55">
        <v>4480000</v>
      </c>
      <c r="F16" s="55"/>
      <c r="G16" s="55">
        <f>G15</f>
        <v>720000</v>
      </c>
      <c r="H16" s="55">
        <f t="shared" si="0"/>
        <v>5200000</v>
      </c>
      <c r="J16" s="56"/>
    </row>
    <row r="17" spans="1:10" ht="18.75" customHeight="1">
      <c r="A17" s="12">
        <v>801</v>
      </c>
      <c r="B17" s="12"/>
      <c r="C17" s="12"/>
      <c r="D17" s="12" t="s">
        <v>6</v>
      </c>
      <c r="E17" s="31">
        <v>324847928</v>
      </c>
      <c r="F17" s="31">
        <f>F18</f>
        <v>20000</v>
      </c>
      <c r="G17" s="31"/>
      <c r="H17" s="31">
        <f t="shared" si="0"/>
        <v>324827928</v>
      </c>
      <c r="I17" s="18"/>
      <c r="J17" s="18"/>
    </row>
    <row r="18" spans="1:10" ht="18.75" customHeight="1">
      <c r="A18" s="15"/>
      <c r="B18" s="42">
        <v>80101</v>
      </c>
      <c r="C18" s="42"/>
      <c r="D18" s="14" t="s">
        <v>16</v>
      </c>
      <c r="E18" s="32">
        <v>91048125</v>
      </c>
      <c r="F18" s="32">
        <f>F19</f>
        <v>20000</v>
      </c>
      <c r="G18" s="32"/>
      <c r="H18" s="32">
        <f t="shared" si="0"/>
        <v>91028125</v>
      </c>
      <c r="I18" s="18"/>
      <c r="J18" s="18"/>
    </row>
    <row r="19" spans="1:10" ht="18.75" customHeight="1">
      <c r="A19" s="9"/>
      <c r="B19" s="52"/>
      <c r="C19" s="52"/>
      <c r="D19" s="50" t="s">
        <v>20</v>
      </c>
      <c r="E19" s="51">
        <v>12031138</v>
      </c>
      <c r="F19" s="51">
        <f>F20</f>
        <v>20000</v>
      </c>
      <c r="G19" s="51"/>
      <c r="H19" s="51">
        <f t="shared" si="0"/>
        <v>12011138</v>
      </c>
      <c r="I19" s="18"/>
      <c r="J19" s="18"/>
    </row>
    <row r="20" spans="1:10" s="33" customFormat="1" ht="18.75" customHeight="1">
      <c r="A20" s="54"/>
      <c r="B20" s="43"/>
      <c r="C20" s="43">
        <v>4240</v>
      </c>
      <c r="D20" s="53" t="s">
        <v>28</v>
      </c>
      <c r="E20" s="55">
        <v>286840</v>
      </c>
      <c r="F20" s="55">
        <v>20000</v>
      </c>
      <c r="G20" s="55"/>
      <c r="H20" s="55">
        <f t="shared" si="0"/>
        <v>266840</v>
      </c>
      <c r="I20" s="56"/>
      <c r="J20" s="56"/>
    </row>
    <row r="21" spans="1:10" ht="18.75" customHeight="1">
      <c r="A21" s="1">
        <v>900</v>
      </c>
      <c r="B21" s="12"/>
      <c r="C21" s="12"/>
      <c r="D21" s="13" t="s">
        <v>21</v>
      </c>
      <c r="E21" s="31">
        <v>46216000</v>
      </c>
      <c r="F21" s="31">
        <f>F22</f>
        <v>700000</v>
      </c>
      <c r="G21" s="31"/>
      <c r="H21" s="31">
        <f t="shared" si="0"/>
        <v>45516000</v>
      </c>
      <c r="I21" s="18"/>
      <c r="J21" s="18"/>
    </row>
    <row r="22" spans="1:10" ht="18.75" customHeight="1">
      <c r="A22" s="15"/>
      <c r="B22" s="14">
        <v>90095</v>
      </c>
      <c r="C22" s="14"/>
      <c r="D22" s="10" t="s">
        <v>2</v>
      </c>
      <c r="E22" s="32">
        <v>14093000</v>
      </c>
      <c r="F22" s="32">
        <f>F23</f>
        <v>700000</v>
      </c>
      <c r="G22" s="32"/>
      <c r="H22" s="32">
        <f t="shared" si="0"/>
        <v>13393000</v>
      </c>
      <c r="I22" s="18"/>
      <c r="J22" s="18"/>
    </row>
    <row r="23" spans="1:10" ht="18.75" customHeight="1">
      <c r="A23" s="9"/>
      <c r="B23" s="40"/>
      <c r="C23" s="40"/>
      <c r="D23" s="50" t="s">
        <v>38</v>
      </c>
      <c r="E23" s="51">
        <v>14010000</v>
      </c>
      <c r="F23" s="51">
        <f>F25</f>
        <v>700000</v>
      </c>
      <c r="G23" s="51"/>
      <c r="H23" s="51">
        <f t="shared" si="0"/>
        <v>13310000</v>
      </c>
      <c r="I23" s="18"/>
      <c r="J23" s="18"/>
    </row>
    <row r="24" spans="1:10" s="33" customFormat="1" ht="25.5" customHeight="1">
      <c r="A24" s="57"/>
      <c r="B24" s="52"/>
      <c r="C24" s="52"/>
      <c r="D24" s="62" t="s">
        <v>22</v>
      </c>
      <c r="E24" s="63">
        <v>4900000</v>
      </c>
      <c r="F24" s="63">
        <v>700000</v>
      </c>
      <c r="G24" s="63"/>
      <c r="H24" s="63">
        <f>E24+G24-F24</f>
        <v>4200000</v>
      </c>
      <c r="I24" s="56"/>
      <c r="J24" s="56"/>
    </row>
    <row r="25" spans="1:10" s="33" customFormat="1" ht="18.75" customHeight="1">
      <c r="A25" s="57"/>
      <c r="B25" s="52"/>
      <c r="C25" s="59">
        <v>6050</v>
      </c>
      <c r="D25" s="53" t="s">
        <v>30</v>
      </c>
      <c r="E25" s="55">
        <v>14010000</v>
      </c>
      <c r="F25" s="55">
        <f>F24</f>
        <v>700000</v>
      </c>
      <c r="G25" s="55"/>
      <c r="H25" s="55">
        <f>E25+G25-F25</f>
        <v>13310000</v>
      </c>
      <c r="I25" s="56"/>
      <c r="J25" s="56"/>
    </row>
    <row r="26" spans="1:19" s="36" customFormat="1" ht="28.5" customHeight="1" thickBot="1">
      <c r="A26" s="41"/>
      <c r="B26" s="38"/>
      <c r="C26" s="38"/>
      <c r="D26" s="34" t="s">
        <v>11</v>
      </c>
      <c r="E26" s="35">
        <v>5263913</v>
      </c>
      <c r="F26" s="35"/>
      <c r="G26" s="35"/>
      <c r="H26" s="35">
        <f t="shared" si="0"/>
        <v>5263913</v>
      </c>
      <c r="I26"/>
      <c r="J26"/>
      <c r="K26"/>
      <c r="L26"/>
      <c r="M26"/>
      <c r="N26"/>
      <c r="O26"/>
      <c r="P26"/>
      <c r="Q26"/>
      <c r="R26"/>
      <c r="S26"/>
    </row>
    <row r="27" spans="1:19" s="33" customFormat="1" ht="18" customHeight="1" thickTop="1">
      <c r="A27" s="44"/>
      <c r="B27" s="45"/>
      <c r="C27" s="45"/>
      <c r="D27" s="46" t="s">
        <v>12</v>
      </c>
      <c r="E27" s="47">
        <v>79702382</v>
      </c>
      <c r="F27" s="47"/>
      <c r="G27" s="47"/>
      <c r="H27" s="47">
        <f t="shared" si="0"/>
        <v>79702382</v>
      </c>
      <c r="I27"/>
      <c r="J27"/>
      <c r="K27"/>
      <c r="L27"/>
      <c r="M27"/>
      <c r="N27"/>
      <c r="O27"/>
      <c r="P27"/>
      <c r="Q27"/>
      <c r="R27"/>
      <c r="S27"/>
    </row>
    <row r="30" spans="3:5" ht="12.75">
      <c r="C30" t="s">
        <v>57</v>
      </c>
      <c r="E30" t="s">
        <v>60</v>
      </c>
    </row>
    <row r="31" spans="3:22" ht="12.75">
      <c r="C31" t="s">
        <v>58</v>
      </c>
      <c r="E31" s="18" t="s">
        <v>61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3:22" ht="12.75">
      <c r="C32" t="s">
        <v>59</v>
      </c>
      <c r="E32" s="18" t="s">
        <v>62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5:22" ht="12.75"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5:22" ht="12.75"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5:22" ht="12.75"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5:22" ht="12.75"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5:22" ht="12.75"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5:22" ht="12.75"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5:22" ht="12.75"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5:22" ht="12.75"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5:22" ht="12.75"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5:22" ht="12.75"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5:22" ht="12.7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5:22" ht="12.75"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5:22" ht="12.75"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5:22" ht="12.75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</sheetData>
  <printOptions horizontalCentered="1"/>
  <pageMargins left="0.4724409448818898" right="0.4330708661417323" top="0.3937007874015748" bottom="0.3937007874015748" header="0.5118110236220472" footer="0.31496062992125984"/>
  <pageSetup firstPageNumber="2" useFirstPageNumber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28">
      <selection activeCell="D45" sqref="D45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7.125" style="0" customWidth="1"/>
    <col min="4" max="4" width="78.125" style="0" customWidth="1"/>
    <col min="5" max="6" width="20.75390625" style="0" customWidth="1"/>
    <col min="7" max="7" width="11.125" style="0" customWidth="1"/>
    <col min="8" max="8" width="12.125" style="0" customWidth="1"/>
  </cols>
  <sheetData>
    <row r="1" ht="19.5" customHeight="1">
      <c r="E1" s="37" t="s">
        <v>8</v>
      </c>
    </row>
    <row r="2" spans="1:5" ht="19.5" customHeight="1">
      <c r="A2" s="64"/>
      <c r="E2" s="6" t="s">
        <v>53</v>
      </c>
    </row>
    <row r="3" spans="1:5" ht="19.5" customHeight="1">
      <c r="A3" s="64"/>
      <c r="C3" s="4"/>
      <c r="D3" s="3" t="s">
        <v>55</v>
      </c>
      <c r="E3" s="6" t="s">
        <v>23</v>
      </c>
    </row>
    <row r="4" spans="3:5" ht="19.5" customHeight="1">
      <c r="C4" s="4"/>
      <c r="D4" s="3" t="s">
        <v>32</v>
      </c>
      <c r="E4" s="6" t="s">
        <v>54</v>
      </c>
    </row>
    <row r="5" ht="13.5" customHeight="1"/>
    <row r="6" ht="18.75" customHeight="1" thickBot="1">
      <c r="F6" s="65" t="s">
        <v>4</v>
      </c>
    </row>
    <row r="7" spans="1:6" ht="21" customHeight="1" thickTop="1">
      <c r="A7" s="146" t="s">
        <v>0</v>
      </c>
      <c r="B7" s="148" t="s">
        <v>33</v>
      </c>
      <c r="C7" s="148" t="s">
        <v>24</v>
      </c>
      <c r="D7" s="146" t="s">
        <v>34</v>
      </c>
      <c r="E7" s="144" t="s">
        <v>14</v>
      </c>
      <c r="F7" s="145"/>
    </row>
    <row r="8" spans="1:6" ht="21" customHeight="1" thickBot="1">
      <c r="A8" s="147"/>
      <c r="B8" s="147"/>
      <c r="C8" s="147"/>
      <c r="D8" s="149"/>
      <c r="E8" s="67" t="s">
        <v>26</v>
      </c>
      <c r="F8" s="66" t="s">
        <v>27</v>
      </c>
    </row>
    <row r="9" spans="1:6" ht="15.75" customHeight="1" thickBot="1" thickTop="1">
      <c r="A9" s="68">
        <v>1</v>
      </c>
      <c r="B9" s="68">
        <v>2</v>
      </c>
      <c r="C9" s="68">
        <v>3</v>
      </c>
      <c r="D9" s="68">
        <v>4</v>
      </c>
      <c r="E9" s="69">
        <v>5</v>
      </c>
      <c r="F9" s="69">
        <v>6</v>
      </c>
    </row>
    <row r="10" spans="1:9" ht="21" customHeight="1" thickBot="1" thickTop="1">
      <c r="A10" s="70"/>
      <c r="B10" s="70"/>
      <c r="C10" s="70"/>
      <c r="D10" s="71" t="s">
        <v>35</v>
      </c>
      <c r="E10" s="72">
        <f>E11+E28</f>
        <v>720000</v>
      </c>
      <c r="F10" s="72">
        <f>F11+F28</f>
        <v>720000</v>
      </c>
      <c r="G10" s="18">
        <f>F10-E10</f>
        <v>0</v>
      </c>
      <c r="H10" s="18"/>
      <c r="I10" s="18"/>
    </row>
    <row r="11" spans="1:7" ht="18" customHeight="1">
      <c r="A11" s="73"/>
      <c r="B11" s="73"/>
      <c r="C11" s="73"/>
      <c r="D11" s="74" t="s">
        <v>36</v>
      </c>
      <c r="E11" s="75">
        <f>E12+E19</f>
        <v>700000</v>
      </c>
      <c r="F11" s="75">
        <f>F12+F19</f>
        <v>720000</v>
      </c>
      <c r="G11" s="18"/>
    </row>
    <row r="12" spans="1:7" ht="23.25" customHeight="1">
      <c r="A12" s="76"/>
      <c r="B12" s="76"/>
      <c r="C12" s="77"/>
      <c r="D12" s="74" t="s">
        <v>41</v>
      </c>
      <c r="E12" s="75"/>
      <c r="F12" s="75">
        <f>F13</f>
        <v>720000</v>
      </c>
      <c r="G12" s="18"/>
    </row>
    <row r="13" spans="1:6" s="33" customFormat="1" ht="18.75" customHeight="1" thickBot="1">
      <c r="A13" s="85"/>
      <c r="B13" s="85"/>
      <c r="C13" s="85"/>
      <c r="D13" s="80" t="s">
        <v>10</v>
      </c>
      <c r="E13" s="81"/>
      <c r="F13" s="81">
        <f>F14</f>
        <v>720000</v>
      </c>
    </row>
    <row r="14" spans="1:6" ht="18.75" customHeight="1" thickTop="1">
      <c r="A14" s="12">
        <v>700</v>
      </c>
      <c r="B14" s="12"/>
      <c r="C14" s="12"/>
      <c r="D14" s="12" t="s">
        <v>19</v>
      </c>
      <c r="E14" s="88"/>
      <c r="F14" s="88">
        <f>F15</f>
        <v>720000</v>
      </c>
    </row>
    <row r="15" spans="1:6" ht="18.75" customHeight="1">
      <c r="A15" s="8"/>
      <c r="B15" s="10">
        <v>70001</v>
      </c>
      <c r="C15" s="10"/>
      <c r="D15" s="14" t="s">
        <v>17</v>
      </c>
      <c r="E15" s="89"/>
      <c r="F15" s="89">
        <f>F16</f>
        <v>720000</v>
      </c>
    </row>
    <row r="16" spans="1:6" ht="18.75" customHeight="1">
      <c r="A16" s="8"/>
      <c r="B16" s="8"/>
      <c r="C16" s="8"/>
      <c r="D16" s="50" t="s">
        <v>37</v>
      </c>
      <c r="E16" s="84"/>
      <c r="F16" s="84">
        <f>F18</f>
        <v>720000</v>
      </c>
    </row>
    <row r="17" spans="1:6" ht="18.75" customHeight="1">
      <c r="A17" s="8"/>
      <c r="B17" s="8"/>
      <c r="C17" s="57"/>
      <c r="D17" s="60" t="s">
        <v>18</v>
      </c>
      <c r="E17" s="90"/>
      <c r="F17" s="90">
        <v>720000</v>
      </c>
    </row>
    <row r="18" spans="1:6" ht="18.75" customHeight="1">
      <c r="A18" s="8"/>
      <c r="B18" s="8"/>
      <c r="C18" s="59">
        <v>2650</v>
      </c>
      <c r="D18" s="53" t="s">
        <v>29</v>
      </c>
      <c r="E18" s="87"/>
      <c r="F18" s="87">
        <f>F17</f>
        <v>720000</v>
      </c>
    </row>
    <row r="19" spans="1:7" ht="19.5" customHeight="1">
      <c r="A19" s="76"/>
      <c r="B19" s="76"/>
      <c r="C19" s="77"/>
      <c r="D19" s="74" t="s">
        <v>42</v>
      </c>
      <c r="E19" s="75">
        <f>E20</f>
        <v>700000</v>
      </c>
      <c r="F19" s="75"/>
      <c r="G19" s="18"/>
    </row>
    <row r="20" spans="1:6" ht="19.5" customHeight="1" thickBot="1">
      <c r="A20" s="79"/>
      <c r="B20" s="79"/>
      <c r="C20" s="79"/>
      <c r="D20" s="80" t="s">
        <v>10</v>
      </c>
      <c r="E20" s="81">
        <f>E21</f>
        <v>700000</v>
      </c>
      <c r="F20" s="81"/>
    </row>
    <row r="21" spans="1:6" ht="19.5" customHeight="1" thickTop="1">
      <c r="A21" s="48">
        <v>900</v>
      </c>
      <c r="B21" s="48"/>
      <c r="C21" s="48"/>
      <c r="D21" s="48" t="s">
        <v>39</v>
      </c>
      <c r="E21" s="88">
        <f>E22</f>
        <v>700000</v>
      </c>
      <c r="F21" s="88"/>
    </row>
    <row r="22" spans="1:6" ht="19.5" customHeight="1">
      <c r="A22" s="8"/>
      <c r="B22" s="10">
        <v>90095</v>
      </c>
      <c r="C22" s="10"/>
      <c r="D22" s="10" t="s">
        <v>2</v>
      </c>
      <c r="E22" s="89">
        <f>E23</f>
        <v>700000</v>
      </c>
      <c r="F22" s="89"/>
    </row>
    <row r="23" spans="1:6" ht="19.5" customHeight="1">
      <c r="A23" s="8"/>
      <c r="B23" s="8"/>
      <c r="C23" s="8"/>
      <c r="D23" s="50" t="s">
        <v>38</v>
      </c>
      <c r="E23" s="84">
        <f>E25</f>
        <v>700000</v>
      </c>
      <c r="F23" s="84"/>
    </row>
    <row r="24" spans="1:6" ht="19.5" customHeight="1">
      <c r="A24" s="8"/>
      <c r="B24" s="77"/>
      <c r="C24" s="77"/>
      <c r="D24" s="95" t="s">
        <v>40</v>
      </c>
      <c r="E24" s="92">
        <v>700000</v>
      </c>
      <c r="F24" s="92"/>
    </row>
    <row r="25" spans="1:6" ht="19.5" customHeight="1">
      <c r="A25" s="11"/>
      <c r="B25" s="85"/>
      <c r="C25" s="85">
        <v>6050</v>
      </c>
      <c r="D25" s="85" t="s">
        <v>30</v>
      </c>
      <c r="E25" s="93">
        <f>E24</f>
        <v>700000</v>
      </c>
      <c r="F25" s="93"/>
    </row>
    <row r="26" spans="1:6" ht="19.5" customHeight="1">
      <c r="A26" s="106"/>
      <c r="B26" s="107"/>
      <c r="C26" s="107"/>
      <c r="D26" s="107"/>
      <c r="E26" s="108"/>
      <c r="F26" s="108"/>
    </row>
    <row r="27" spans="1:6" ht="19.5" customHeight="1">
      <c r="A27" s="109"/>
      <c r="B27" s="110"/>
      <c r="C27" s="110"/>
      <c r="D27" s="110"/>
      <c r="E27" s="111"/>
      <c r="F27" s="111"/>
    </row>
    <row r="28" spans="1:6" ht="19.5" customHeight="1">
      <c r="A28" s="19"/>
      <c r="B28" s="19"/>
      <c r="C28" s="19"/>
      <c r="D28" s="97" t="s">
        <v>43</v>
      </c>
      <c r="E28" s="98">
        <f aca="true" t="shared" si="0" ref="E28:E33">E29</f>
        <v>20000</v>
      </c>
      <c r="F28" s="98"/>
    </row>
    <row r="29" spans="1:8" s="6" customFormat="1" ht="19.5" customHeight="1">
      <c r="A29" s="8"/>
      <c r="B29" s="8"/>
      <c r="C29" s="8"/>
      <c r="D29" s="104" t="s">
        <v>56</v>
      </c>
      <c r="E29" s="105">
        <f t="shared" si="0"/>
        <v>20000</v>
      </c>
      <c r="F29" s="105"/>
      <c r="H29" s="37"/>
    </row>
    <row r="30" spans="1:21" ht="19.5" customHeight="1" thickBot="1">
      <c r="A30" s="99"/>
      <c r="B30" s="99"/>
      <c r="C30" s="99"/>
      <c r="D30" s="101" t="s">
        <v>10</v>
      </c>
      <c r="E30" s="100">
        <f t="shared" si="0"/>
        <v>20000</v>
      </c>
      <c r="F30" s="100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6" ht="19.5" customHeight="1" thickTop="1">
      <c r="A31" s="12">
        <v>801</v>
      </c>
      <c r="B31" s="12"/>
      <c r="C31" s="12"/>
      <c r="D31" s="12" t="s">
        <v>6</v>
      </c>
      <c r="E31" s="82">
        <f t="shared" si="0"/>
        <v>20000</v>
      </c>
      <c r="F31" s="82"/>
    </row>
    <row r="32" spans="1:6" ht="19.5" customHeight="1">
      <c r="A32" s="8"/>
      <c r="B32" s="14">
        <v>80101</v>
      </c>
      <c r="C32" s="14"/>
      <c r="D32" s="78" t="s">
        <v>16</v>
      </c>
      <c r="E32" s="91">
        <f t="shared" si="0"/>
        <v>20000</v>
      </c>
      <c r="F32" s="91"/>
    </row>
    <row r="33" spans="1:6" ht="19.5" customHeight="1">
      <c r="A33" s="8"/>
      <c r="B33" s="8"/>
      <c r="C33" s="8"/>
      <c r="D33" s="102" t="s">
        <v>20</v>
      </c>
      <c r="E33" s="103">
        <f t="shared" si="0"/>
        <v>20000</v>
      </c>
      <c r="F33" s="103"/>
    </row>
    <row r="34" spans="1:6" s="39" customFormat="1" ht="19.5" customHeight="1">
      <c r="A34" s="49"/>
      <c r="B34" s="49"/>
      <c r="C34" s="59">
        <v>4240</v>
      </c>
      <c r="D34" s="53" t="s">
        <v>28</v>
      </c>
      <c r="E34" s="83">
        <v>20000</v>
      </c>
      <c r="F34" s="83"/>
    </row>
    <row r="37" spans="2:5" ht="12.75">
      <c r="B37" t="s">
        <v>57</v>
      </c>
      <c r="E37" t="s">
        <v>60</v>
      </c>
    </row>
    <row r="38" spans="2:5" ht="12.75">
      <c r="B38" t="s">
        <v>58</v>
      </c>
      <c r="E38" s="18" t="s">
        <v>61</v>
      </c>
    </row>
    <row r="39" spans="2:5" ht="12.75">
      <c r="B39" t="s">
        <v>59</v>
      </c>
      <c r="E39" s="18" t="s">
        <v>62</v>
      </c>
    </row>
  </sheetData>
  <mergeCells count="5">
    <mergeCell ref="E7:F7"/>
    <mergeCell ref="A7:A8"/>
    <mergeCell ref="B7:B8"/>
    <mergeCell ref="C7:C8"/>
    <mergeCell ref="D7:D8"/>
  </mergeCells>
  <printOptions horizontalCentered="1"/>
  <pageMargins left="0.5905511811023623" right="0.5905511811023623" top="0.984251968503937" bottom="0.7874015748031497" header="0.5118110236220472" footer="0.5118110236220472"/>
  <pageSetup firstPageNumber="3" useFirstPageNumber="1" horizontalDpi="600" verticalDpi="6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25">
      <selection activeCell="D30" sqref="D30:D32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10" width="13.375" style="18" customWidth="1"/>
    <col min="11" max="11" width="15.375" style="18" customWidth="1"/>
    <col min="12" max="16384" width="11.375" style="0" customWidth="1"/>
  </cols>
  <sheetData>
    <row r="1" spans="1:9" ht="15">
      <c r="A1" s="112"/>
      <c r="B1" s="112"/>
      <c r="C1" s="112"/>
      <c r="D1" s="113"/>
      <c r="E1" s="113"/>
      <c r="F1" s="113"/>
      <c r="G1" s="114" t="s">
        <v>31</v>
      </c>
      <c r="H1" s="113"/>
      <c r="I1" s="115"/>
    </row>
    <row r="2" spans="1:9" ht="15" customHeight="1">
      <c r="A2" s="112"/>
      <c r="B2" s="112"/>
      <c r="C2" s="112"/>
      <c r="D2" s="113"/>
      <c r="E2" s="113"/>
      <c r="F2" s="113"/>
      <c r="G2" s="6" t="s">
        <v>53</v>
      </c>
      <c r="H2" s="113"/>
      <c r="I2" s="115"/>
    </row>
    <row r="3" spans="1:9" ht="15.75">
      <c r="A3" s="112"/>
      <c r="B3" s="112"/>
      <c r="C3" s="116" t="s">
        <v>44</v>
      </c>
      <c r="D3" s="113"/>
      <c r="E3" s="113"/>
      <c r="F3" s="113"/>
      <c r="G3" s="6" t="s">
        <v>23</v>
      </c>
      <c r="H3" s="113"/>
      <c r="I3" s="115"/>
    </row>
    <row r="4" spans="1:9" ht="15.75">
      <c r="A4" s="112"/>
      <c r="B4" s="112"/>
      <c r="C4" s="117"/>
      <c r="D4" s="113"/>
      <c r="E4" s="113"/>
      <c r="F4" s="113"/>
      <c r="G4" s="6" t="s">
        <v>54</v>
      </c>
      <c r="H4" s="113"/>
      <c r="I4" s="115"/>
    </row>
    <row r="5" spans="1:9" ht="15">
      <c r="A5" s="112"/>
      <c r="B5" s="112"/>
      <c r="C5" s="118"/>
      <c r="D5" s="113"/>
      <c r="E5" s="113"/>
      <c r="F5" s="113"/>
      <c r="G5" s="113"/>
      <c r="H5" s="113"/>
      <c r="I5" s="115"/>
    </row>
    <row r="6" spans="1:9" ht="15.75" thickBot="1">
      <c r="A6" s="112"/>
      <c r="B6" s="112"/>
      <c r="C6" s="112"/>
      <c r="D6" s="113"/>
      <c r="E6" s="113"/>
      <c r="F6" s="113"/>
      <c r="G6" s="113"/>
      <c r="H6" s="119" t="s">
        <v>4</v>
      </c>
      <c r="I6" s="115"/>
    </row>
    <row r="7" spans="1:11" ht="15.75" thickTop="1">
      <c r="A7" s="120"/>
      <c r="B7" s="120"/>
      <c r="C7" s="152" t="s">
        <v>45</v>
      </c>
      <c r="D7" s="153" t="s">
        <v>46</v>
      </c>
      <c r="E7" s="150" t="s">
        <v>47</v>
      </c>
      <c r="F7" s="150" t="s">
        <v>48</v>
      </c>
      <c r="G7" s="150" t="s">
        <v>49</v>
      </c>
      <c r="H7" s="150" t="s">
        <v>50</v>
      </c>
      <c r="I7"/>
      <c r="J7"/>
      <c r="K7"/>
    </row>
    <row r="8" spans="1:11" ht="30.75" customHeight="1" thickBot="1">
      <c r="A8" s="121" t="s">
        <v>0</v>
      </c>
      <c r="B8" s="121" t="s">
        <v>5</v>
      </c>
      <c r="C8" s="151"/>
      <c r="D8" s="151"/>
      <c r="E8" s="151"/>
      <c r="F8" s="151"/>
      <c r="G8" s="151"/>
      <c r="H8" s="151"/>
      <c r="I8"/>
      <c r="J8"/>
      <c r="K8"/>
    </row>
    <row r="9" spans="1:11" ht="14.25" customHeight="1" thickBot="1" thickTop="1">
      <c r="A9" s="122">
        <v>1</v>
      </c>
      <c r="B9" s="122">
        <v>2</v>
      </c>
      <c r="C9" s="122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  <c r="I9"/>
      <c r="J9"/>
      <c r="K9"/>
    </row>
    <row r="10" spans="1:12" s="127" customFormat="1" ht="19.5" customHeight="1" thickBot="1" thickTop="1">
      <c r="A10" s="124"/>
      <c r="B10" s="124"/>
      <c r="C10" s="125" t="s">
        <v>7</v>
      </c>
      <c r="D10" s="126">
        <f>SUM(E10:H10)</f>
        <v>791230081</v>
      </c>
      <c r="E10" s="126">
        <f>182696050+E17+E22+E27</f>
        <v>182696050</v>
      </c>
      <c r="F10" s="126">
        <f>195837340+F17+F22+F27</f>
        <v>195837340</v>
      </c>
      <c r="G10" s="126">
        <f>223926140+G17+G22+G27</f>
        <v>223926140</v>
      </c>
      <c r="H10" s="126">
        <f>188770551+H17+H22+H27</f>
        <v>188770551</v>
      </c>
      <c r="I10" s="18"/>
      <c r="J10" s="18"/>
      <c r="K10"/>
      <c r="L10"/>
    </row>
    <row r="11" spans="1:11" ht="15">
      <c r="A11" s="128"/>
      <c r="B11" s="128"/>
      <c r="C11" s="129" t="s">
        <v>51</v>
      </c>
      <c r="D11" s="130"/>
      <c r="E11" s="131"/>
      <c r="F11" s="131"/>
      <c r="G11" s="131"/>
      <c r="H11" s="131"/>
      <c r="I11"/>
      <c r="K11"/>
    </row>
    <row r="12" spans="1:12" s="134" customFormat="1" ht="18.75" customHeight="1">
      <c r="A12" s="132"/>
      <c r="B12" s="132"/>
      <c r="C12" s="133" t="s">
        <v>36</v>
      </c>
      <c r="D12" s="131">
        <f aca="true" t="shared" si="0" ref="D12:D19">SUM(E12:H12)</f>
        <v>311115448</v>
      </c>
      <c r="E12" s="131">
        <f>51408244+E17+E22</f>
        <v>51408244</v>
      </c>
      <c r="F12" s="131">
        <f>69554804+F17+F22</f>
        <v>69554804</v>
      </c>
      <c r="G12" s="131">
        <f>101413335+G17+G22</f>
        <v>101413335</v>
      </c>
      <c r="H12" s="131">
        <f>88719065+H17+H22</f>
        <v>88739065</v>
      </c>
      <c r="I12" s="18"/>
      <c r="J12" s="18"/>
      <c r="K12"/>
      <c r="L12"/>
    </row>
    <row r="13" spans="1:12" s="134" customFormat="1" ht="19.5" customHeight="1">
      <c r="A13" s="76"/>
      <c r="B13" s="76"/>
      <c r="C13" s="135" t="s">
        <v>41</v>
      </c>
      <c r="D13" s="136">
        <f t="shared" si="0"/>
        <v>52213005</v>
      </c>
      <c r="E13" s="136">
        <f>12001664+E17</f>
        <v>12001664</v>
      </c>
      <c r="F13" s="136">
        <f>12653195+F17</f>
        <v>12653195</v>
      </c>
      <c r="G13" s="136">
        <f>14331899+G17</f>
        <v>14331899</v>
      </c>
      <c r="H13" s="136">
        <f>12506247+H17</f>
        <v>13226247</v>
      </c>
      <c r="I13"/>
      <c r="J13"/>
      <c r="K13"/>
      <c r="L13"/>
    </row>
    <row r="14" spans="1:12" s="134" customFormat="1" ht="19.5" customHeight="1" thickBot="1">
      <c r="A14" s="96"/>
      <c r="B14" s="96"/>
      <c r="C14" s="80" t="s">
        <v>10</v>
      </c>
      <c r="D14" s="81">
        <f t="shared" si="0"/>
        <v>51392705</v>
      </c>
      <c r="E14" s="81">
        <f>11862200+E17</f>
        <v>11862200</v>
      </c>
      <c r="F14" s="81">
        <f>12531020+F17</f>
        <v>12531020</v>
      </c>
      <c r="G14" s="81">
        <f>14159385+G17</f>
        <v>14159385</v>
      </c>
      <c r="H14" s="81">
        <f>12120100+H17</f>
        <v>12840100</v>
      </c>
      <c r="I14"/>
      <c r="J14"/>
      <c r="K14"/>
      <c r="L14"/>
    </row>
    <row r="15" spans="1:12" ht="18.75" customHeight="1" thickTop="1">
      <c r="A15" s="12">
        <v>700</v>
      </c>
      <c r="B15" s="12"/>
      <c r="C15" s="12" t="s">
        <v>19</v>
      </c>
      <c r="D15" s="88">
        <f t="shared" si="0"/>
        <v>6425000</v>
      </c>
      <c r="E15" s="88">
        <f>550000+E17</f>
        <v>550000</v>
      </c>
      <c r="F15" s="88">
        <f>1437500+F17</f>
        <v>1437500</v>
      </c>
      <c r="G15" s="88">
        <f>1817500+G17</f>
        <v>1817500</v>
      </c>
      <c r="H15" s="88">
        <f>1900000+H17</f>
        <v>2620000</v>
      </c>
      <c r="I15"/>
      <c r="L15" s="18"/>
    </row>
    <row r="16" spans="1:12" ht="18.75" customHeight="1">
      <c r="A16" s="57"/>
      <c r="B16" s="86">
        <v>70001</v>
      </c>
      <c r="C16" s="8" t="s">
        <v>17</v>
      </c>
      <c r="D16" s="137">
        <f t="shared" si="0"/>
        <v>5480000</v>
      </c>
      <c r="E16" s="137">
        <v>500000</v>
      </c>
      <c r="F16" s="137">
        <v>1300000</v>
      </c>
      <c r="G16" s="137">
        <v>1800000</v>
      </c>
      <c r="H16" s="137">
        <v>1880000</v>
      </c>
      <c r="I16"/>
      <c r="L16" s="18"/>
    </row>
    <row r="17" spans="1:12" ht="18.75" customHeight="1">
      <c r="A17" s="57"/>
      <c r="B17" s="43"/>
      <c r="C17" s="59"/>
      <c r="D17" s="94">
        <f t="shared" si="0"/>
        <v>720000</v>
      </c>
      <c r="E17" s="94"/>
      <c r="F17" s="94"/>
      <c r="G17" s="94"/>
      <c r="H17" s="94">
        <v>720000</v>
      </c>
      <c r="I17"/>
      <c r="L17" s="18"/>
    </row>
    <row r="18" spans="1:13" s="109" customFormat="1" ht="19.5" customHeight="1">
      <c r="A18" s="8"/>
      <c r="B18" s="8"/>
      <c r="C18" s="97" t="s">
        <v>52</v>
      </c>
      <c r="D18" s="138">
        <f t="shared" si="0"/>
        <v>74403339</v>
      </c>
      <c r="E18" s="138">
        <f>6660368+E22</f>
        <v>6660368</v>
      </c>
      <c r="F18" s="138">
        <f>9238232+F22</f>
        <v>9238232</v>
      </c>
      <c r="G18" s="138">
        <f>35621739+G22</f>
        <v>35621739</v>
      </c>
      <c r="H18" s="138">
        <f>23583000+H22</f>
        <v>22883000</v>
      </c>
      <c r="I18"/>
      <c r="J18"/>
      <c r="K18"/>
      <c r="L18"/>
      <c r="M18"/>
    </row>
    <row r="19" spans="1:13" s="109" customFormat="1" ht="19.5" customHeight="1" thickBot="1">
      <c r="A19" s="11"/>
      <c r="B19" s="11"/>
      <c r="C19" s="29" t="s">
        <v>10</v>
      </c>
      <c r="D19" s="100">
        <f t="shared" si="0"/>
        <v>74403339</v>
      </c>
      <c r="E19" s="100">
        <f>6660368+E22</f>
        <v>6660368</v>
      </c>
      <c r="F19" s="100">
        <f>9238232+F22</f>
        <v>9238232</v>
      </c>
      <c r="G19" s="100">
        <f>35621739+G22</f>
        <v>35621739</v>
      </c>
      <c r="H19" s="100">
        <f>23583000+H22</f>
        <v>22883000</v>
      </c>
      <c r="I19"/>
      <c r="J19"/>
      <c r="K19"/>
      <c r="L19"/>
      <c r="M19"/>
    </row>
    <row r="20" spans="1:13" s="109" customFormat="1" ht="19.5" customHeight="1" thickTop="1">
      <c r="A20" s="48">
        <v>900</v>
      </c>
      <c r="B20" s="48"/>
      <c r="C20" s="12" t="s">
        <v>21</v>
      </c>
      <c r="D20" s="82">
        <f>SUM(E20:H20)</f>
        <v>15210000</v>
      </c>
      <c r="E20" s="139">
        <f>755832+E22</f>
        <v>755832</v>
      </c>
      <c r="F20" s="139">
        <f>1499972+F22</f>
        <v>1499972</v>
      </c>
      <c r="G20" s="139">
        <f>6924196+G22</f>
        <v>6924196</v>
      </c>
      <c r="H20" s="139">
        <f>6730000+H22</f>
        <v>6030000</v>
      </c>
      <c r="I20"/>
      <c r="J20"/>
      <c r="K20"/>
      <c r="L20"/>
      <c r="M20"/>
    </row>
    <row r="21" spans="1:12" ht="19.5" customHeight="1">
      <c r="A21" s="57"/>
      <c r="B21" s="86">
        <v>90095</v>
      </c>
      <c r="C21" s="8" t="s">
        <v>2</v>
      </c>
      <c r="D21" s="137">
        <f aca="true" t="shared" si="1" ref="D21:D27">SUM(E21:H21)</f>
        <v>9900000</v>
      </c>
      <c r="E21" s="137">
        <v>652780</v>
      </c>
      <c r="F21" s="137">
        <v>1370522</v>
      </c>
      <c r="G21" s="137">
        <v>3526698</v>
      </c>
      <c r="H21" s="137">
        <v>4350000</v>
      </c>
      <c r="I21"/>
      <c r="L21" s="18"/>
    </row>
    <row r="22" spans="1:12" ht="19.5" customHeight="1">
      <c r="A22" s="57"/>
      <c r="B22" s="43"/>
      <c r="C22" s="59"/>
      <c r="D22" s="94">
        <f t="shared" si="1"/>
        <v>-700000</v>
      </c>
      <c r="E22" s="94"/>
      <c r="F22" s="94"/>
      <c r="G22" s="94"/>
      <c r="H22" s="94">
        <v>-700000</v>
      </c>
      <c r="I22"/>
      <c r="L22" s="18"/>
    </row>
    <row r="23" spans="1:12" ht="18.75" customHeight="1">
      <c r="A23" s="76"/>
      <c r="B23" s="76"/>
      <c r="C23" s="135" t="s">
        <v>43</v>
      </c>
      <c r="D23" s="140">
        <f t="shared" si="1"/>
        <v>328099685</v>
      </c>
      <c r="E23" s="140">
        <f>92581527+E27</f>
        <v>92581527</v>
      </c>
      <c r="F23" s="140">
        <f>88480407+F27</f>
        <v>88480407</v>
      </c>
      <c r="G23" s="140">
        <f>86143712+G27</f>
        <v>86143712</v>
      </c>
      <c r="H23" s="140">
        <f>60914039+H27</f>
        <v>60894039</v>
      </c>
      <c r="L23" s="18"/>
    </row>
    <row r="24" spans="1:12" ht="17.25" customHeight="1" thickBot="1">
      <c r="A24" s="11"/>
      <c r="B24" s="11"/>
      <c r="C24" s="29" t="s">
        <v>10</v>
      </c>
      <c r="D24" s="141">
        <f t="shared" si="1"/>
        <v>326368719</v>
      </c>
      <c r="E24" s="141">
        <f>92581279+E27</f>
        <v>92581279</v>
      </c>
      <c r="F24" s="141">
        <f>86865985+F27</f>
        <v>86865985</v>
      </c>
      <c r="G24" s="141">
        <f>86028058+G27</f>
        <v>86028058</v>
      </c>
      <c r="H24" s="141">
        <f>60913397+H27</f>
        <v>60893397</v>
      </c>
      <c r="L24" s="18"/>
    </row>
    <row r="25" spans="1:12" ht="19.5" customHeight="1" thickTop="1">
      <c r="A25" s="142">
        <v>801</v>
      </c>
      <c r="B25" s="48"/>
      <c r="C25" s="48" t="s">
        <v>6</v>
      </c>
      <c r="D25" s="88">
        <f t="shared" si="1"/>
        <v>288983505</v>
      </c>
      <c r="E25" s="88">
        <f>82436088+E27</f>
        <v>82436088</v>
      </c>
      <c r="F25" s="88">
        <f>77164460+F27</f>
        <v>77164460</v>
      </c>
      <c r="G25" s="88">
        <f>74781925+G27</f>
        <v>74781925</v>
      </c>
      <c r="H25" s="88">
        <f>54621032+H27</f>
        <v>54601032</v>
      </c>
      <c r="L25" s="18"/>
    </row>
    <row r="26" spans="1:12" ht="19.5" customHeight="1">
      <c r="A26" s="40"/>
      <c r="B26" s="40">
        <v>80101</v>
      </c>
      <c r="C26" s="40" t="s">
        <v>16</v>
      </c>
      <c r="D26" s="143">
        <f t="shared" si="1"/>
        <v>79207886</v>
      </c>
      <c r="E26" s="143">
        <v>22865092</v>
      </c>
      <c r="F26" s="143">
        <v>20237087</v>
      </c>
      <c r="G26" s="143">
        <v>20303759</v>
      </c>
      <c r="H26" s="143">
        <v>15801948</v>
      </c>
      <c r="L26" s="18"/>
    </row>
    <row r="27" spans="1:12" ht="19.5" customHeight="1">
      <c r="A27" s="59"/>
      <c r="B27" s="43"/>
      <c r="C27" s="59"/>
      <c r="D27" s="94">
        <f t="shared" si="1"/>
        <v>-20000</v>
      </c>
      <c r="E27" s="94"/>
      <c r="F27" s="94"/>
      <c r="G27" s="94"/>
      <c r="H27" s="94">
        <v>-20000</v>
      </c>
      <c r="L27" s="18"/>
    </row>
    <row r="30" spans="2:4" ht="12.75">
      <c r="B30" t="s">
        <v>57</v>
      </c>
      <c r="D30" t="s">
        <v>60</v>
      </c>
    </row>
    <row r="31" spans="2:4" ht="12.75">
      <c r="B31" t="s">
        <v>58</v>
      </c>
      <c r="D31" s="18" t="s">
        <v>61</v>
      </c>
    </row>
    <row r="32" spans="2:4" ht="12.75">
      <c r="B32" t="s">
        <v>59</v>
      </c>
      <c r="D32" s="18" t="s">
        <v>62</v>
      </c>
    </row>
  </sheetData>
  <mergeCells count="6">
    <mergeCell ref="G7:G8"/>
    <mergeCell ref="H7:H8"/>
    <mergeCell ref="C7:C8"/>
    <mergeCell ref="D7:D8"/>
    <mergeCell ref="E7:E8"/>
    <mergeCell ref="F7:F8"/>
  </mergeCells>
  <printOptions horizontalCentered="1"/>
  <pageMargins left="0.5905511811023623" right="0.5905511811023623" top="0.7874015748031497" bottom="0.7874015748031497" header="0.5118110236220472" footer="0.5118110236220472"/>
  <pageSetup firstPageNumber="5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2005-11-21T10:03:23Z</cp:lastPrinted>
  <dcterms:created xsi:type="dcterms:W3CDTF">2005-02-11T08:38:29Z</dcterms:created>
  <dcterms:modified xsi:type="dcterms:W3CDTF">2005-05-03T18:05:48Z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