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2020" sheetId="1" r:id="rId1"/>
    <sheet name="2019" sheetId="2" r:id="rId2"/>
    <sheet name="2018" sheetId="3" r:id="rId3"/>
  </sheets>
  <definedNames>
    <definedName name="_xlnm.Print_Area" localSheetId="2">'2018'!$A$1:$M$195</definedName>
    <definedName name="_xlnm.Print_Area" localSheetId="1">'2019'!$A$1:$M$246</definedName>
    <definedName name="_xlnm.Print_Area" localSheetId="0">'2020'!$A$1:$M$246</definedName>
    <definedName name="Excel_BuiltIn_Print_Area_1">#REF!</definedName>
    <definedName name="Excel_BuiltIn_Print_Area" localSheetId="0">'2020'!$A$1:$M$246</definedName>
    <definedName name="Excel_BuiltIn_Print_Area" localSheetId="1">'2019'!$A$1:$M$246</definedName>
    <definedName name="Excel_BuiltIn_Print_Area" localSheetId="2">'2018'!$A$1:$M$195</definedName>
  </definedNames>
  <calcPr fullCalcOnLoad="1"/>
</workbook>
</file>

<file path=xl/sharedStrings.xml><?xml version="1.0" encoding="utf-8"?>
<sst xmlns="http://schemas.openxmlformats.org/spreadsheetml/2006/main" count="1110" uniqueCount="330">
  <si>
    <t>INFORMACJA DODATKOWA do sprawozdania finansowego za 2020 rok</t>
  </si>
  <si>
    <t>I.</t>
  </si>
  <si>
    <t>Wprowadzenie do sprawozdania finansowego, obejmuje w szczególności:</t>
  </si>
  <si>
    <t>1.</t>
  </si>
  <si>
    <t>1.1</t>
  </si>
  <si>
    <t>nazwę jednostki</t>
  </si>
  <si>
    <t xml:space="preserve">Urząd Miasta Lublin </t>
  </si>
  <si>
    <t>1.2</t>
  </si>
  <si>
    <t>siedzibę jednostki</t>
  </si>
  <si>
    <t xml:space="preserve">plac Króla Władysława Łokietka 1, 20-109 Lublin </t>
  </si>
  <si>
    <t>1.3</t>
  </si>
  <si>
    <t>adres jednostki</t>
  </si>
  <si>
    <t>ul. Wieniawska 14, 20-071 Lublin</t>
  </si>
  <si>
    <t>1.4</t>
  </si>
  <si>
    <t>podstawowy przedmiot działalności jednostki</t>
  </si>
  <si>
    <t>Prowadzenie ewidencji finansowo-księgowej Urzędu obejmującej wydatki budżetu realizowane przez Urząd oraz sporządzanie sprawozdawczości finansowej i budżetowej.</t>
  </si>
  <si>
    <t>2.</t>
  </si>
  <si>
    <t>wskazanie okresu objętego sprawozdaniem</t>
  </si>
  <si>
    <t>Roczne sprawozdanie finansowe jednostki budżetowej zostało sporządzone za 2020 rok</t>
  </si>
  <si>
    <t>3.</t>
  </si>
  <si>
    <t>wskazanie, że sprawozdanie finansowe zawiera dane łączne</t>
  </si>
  <si>
    <t>Nie dotyczy jednostkowych informacji dodatkowych .</t>
  </si>
  <si>
    <t>4.</t>
  </si>
  <si>
    <t>omówienie przyjętych zasad (polityki) rachunkowości, w tym metod wyceny aktywów i pasywów (także amortyzacji)</t>
  </si>
  <si>
    <t>Aktywa i pasywa wyceniono według zasad określonych w ustawie o rachunkowości z uwzględnieniem przepisów rozporządzenia w sprawie planów kont dla budżetu państwa, budżetów jednostek samorządu terytorialnego, samorządowych jednostek budżetowych, samorządowych zakładów budżetowych, państwowych funduszy celowych oraz państwowych jednostek budżetowych mających siedzibę poza granicami Rzeczypospolitej Polskiej oraz zgodnie z zarządzeniem nr 95/12/2017 Prezydenta Miasta Lublin z dnia 29 grudnia 2017 r. w sprawie określenia zasad prowadzenia rachunkowości dla jednostek budżetowych Gminy Lublin.</t>
  </si>
  <si>
    <t>5.</t>
  </si>
  <si>
    <t>inne informacje</t>
  </si>
  <si>
    <r>
      <rPr>
        <sz val="16"/>
        <rFont val="Arial"/>
        <family val="2"/>
      </rPr>
      <t>Wyłączenia wzajemnych rozliczeń pomiędzy samorządowymi jednostkami budżetowymi i samorządowym zakładem budżetowym jednostkami księgowymi Urzędu Miasta Lublin w: 
1)</t>
    </r>
    <r>
      <rPr>
        <b/>
        <sz val="16"/>
        <rFont val="Arial"/>
        <family val="2"/>
      </rPr>
      <t xml:space="preserve"> bilansie: należności na kwotę: 4 945 787,54 zł</t>
    </r>
    <r>
      <rPr>
        <sz val="16"/>
        <rFont val="Arial"/>
        <family val="2"/>
      </rPr>
      <t xml:space="preserve"> (poz. B.II.1. kwota: 17 266,89 zł; poz. B.II.2. kwota: 4 103 702,80 zł; poz. B.II.4.  kwota: 824 817,85 zł) </t>
    </r>
    <r>
      <rPr>
        <b/>
        <sz val="16"/>
        <rFont val="Arial"/>
        <family val="2"/>
      </rPr>
      <t xml:space="preserve">i zobowiązania na kwotę: 6 136,63 zł </t>
    </r>
    <r>
      <rPr>
        <sz val="16"/>
        <rFont val="Arial"/>
        <family val="2"/>
      </rPr>
      <t xml:space="preserve">(poz. D.II.1. kwota: 6 076,63 zł; poz. D.II.5. kwota: 60,00 zł)
2) rachunku zysków i strat: </t>
    </r>
    <r>
      <rPr>
        <b/>
        <sz val="16"/>
        <rFont val="Arial"/>
        <family val="2"/>
      </rPr>
      <t xml:space="preserve">przychody na kwotę: 642 510,90 zł </t>
    </r>
    <r>
      <rPr>
        <sz val="16"/>
        <rFont val="Arial"/>
        <family val="2"/>
      </rPr>
      <t>(poz. A.VI. Kwota: 642 510,90 zł) i</t>
    </r>
    <r>
      <rPr>
        <b/>
        <sz val="16"/>
        <rFont val="Arial"/>
        <family val="2"/>
      </rPr>
      <t xml:space="preserve"> koszty na kwotę: 155 571,38 zł</t>
    </r>
    <r>
      <rPr>
        <sz val="16"/>
        <rFont val="Arial"/>
        <family val="2"/>
      </rPr>
      <t xml:space="preserve"> (poz. B.II. kwota: 29 134,43; poz. B.III. kwota:  
117 411,10 zł; B.IV. kwota: 9 025,85 zł)
3) zestawieniu zmian w funduszu jednostki:</t>
    </r>
    <r>
      <rPr>
        <b/>
        <sz val="16"/>
        <rFont val="Arial"/>
        <family val="2"/>
      </rPr>
      <t xml:space="preserve"> zwiększenia na kwotę 50 579 657,80 zł </t>
    </r>
    <r>
      <rPr>
        <sz val="16"/>
        <rFont val="Arial"/>
        <family val="2"/>
      </rPr>
      <t xml:space="preserve">(poz. I.1.6. kwota: 32 138 821,53 zł; poz. I.1.10. Kwota: 18 440 836,27 zł)  i </t>
    </r>
    <r>
      <rPr>
        <b/>
        <sz val="16"/>
        <rFont val="Arial"/>
        <family val="2"/>
      </rPr>
      <t xml:space="preserve">zmniejszenia na kwotę: 
195 927 457,20 zł </t>
    </r>
    <r>
      <rPr>
        <sz val="16"/>
        <rFont val="Arial"/>
        <family val="2"/>
      </rPr>
      <t>(poz. I.2.4. kwota: 3 974 196,00 zł; poz. I.2.6. kwota: 191 951 187,76; poz. I.2.7. kwota: 2 073,44) oraz w informacji dodatkowej:</t>
    </r>
    <r>
      <rPr>
        <b/>
        <sz val="16"/>
        <rFont val="Arial"/>
        <family val="2"/>
      </rPr>
      <t xml:space="preserve"> nieodpłatnie otrzymane środki trwałe stanowią kwotę: 47 279 936,58  zł;</t>
    </r>
    <r>
      <rPr>
        <sz val="16"/>
        <rFont val="Arial"/>
        <family val="2"/>
      </rPr>
      <t xml:space="preserve"> </t>
    </r>
    <r>
      <rPr>
        <b/>
        <sz val="16"/>
        <rFont val="Arial"/>
        <family val="2"/>
      </rPr>
      <t xml:space="preserve">nieodpłatnie przekazane środki trwałe stanowią kwotę: 17 463 803,72 zł i umorzenia na kwotę: 1 371 257,40  zł </t>
    </r>
    <r>
      <rPr>
        <sz val="16"/>
        <rFont val="Arial"/>
        <family val="2"/>
      </rPr>
      <t>(w tym od nieodpłatnie otrzymanych ŚT kwota: 636 987,15 zł oraz od nieodpłatnie przekazanych ŚT kwota: 734 270,25 zł)</t>
    </r>
  </si>
  <si>
    <t>II.</t>
  </si>
  <si>
    <t>Dodatkowe informacje i objaśnienia obejmują w szczególności:</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</si>
  <si>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dotychczasowej amortyzacji lub umorzenia</t>
  </si>
  <si>
    <t>a) środki trwałe (w tym dobra kultury) oraz wartości niematerialne i prawne, które są umarzane stopniowo</t>
  </si>
  <si>
    <t>Lp.</t>
  </si>
  <si>
    <t>Tytuł</t>
  </si>
  <si>
    <t>Nazwa składnika aktywów według układu w bilansie</t>
  </si>
  <si>
    <t>Grunty (w tym prawo wieczystego  użytkowania)</t>
  </si>
  <si>
    <t xml:space="preserve">Budynki, lokale 
i obiekty inżynierii lądowej i wodnej </t>
  </si>
  <si>
    <t xml:space="preserve">Urządzenia techniczne 
i maszyny </t>
  </si>
  <si>
    <t>Środki transportu</t>
  </si>
  <si>
    <t>Inne środki trwałe (w tym dobra kultury)</t>
  </si>
  <si>
    <t>Razem środki trwałe (3+4+5+6+7)</t>
  </si>
  <si>
    <t xml:space="preserve">Wartości niematerialne 
i prawne </t>
  </si>
  <si>
    <t>1</t>
  </si>
  <si>
    <t>2</t>
  </si>
  <si>
    <t>3</t>
  </si>
  <si>
    <t>Wartość początkowa (brutto) - stan na 01.01.2020 r.</t>
  </si>
  <si>
    <t>Zwiększenia wartości początkowej</t>
  </si>
  <si>
    <t>nabycie (z zakupu)</t>
  </si>
  <si>
    <t>nabycie (przemieszczenie wewnętrzne ze środków trwałych w budowie)</t>
  </si>
  <si>
    <t>nieodpłatne otrzymanie (na podstawie dowodu OT)</t>
  </si>
  <si>
    <t>nieodpłatne otrzymanie (na podstawie dowodu PT)</t>
  </si>
  <si>
    <t>nadwyżki inwentaryzacyjne</t>
  </si>
  <si>
    <t>aktualizacja wyceny</t>
  </si>
  <si>
    <t>inne zwiększenia</t>
  </si>
  <si>
    <t>Zmniejszenia wartości początkowej</t>
  </si>
  <si>
    <t>sprzedaż</t>
  </si>
  <si>
    <t>nieodpłatne przekazanie</t>
  </si>
  <si>
    <t>likwidacja</t>
  </si>
  <si>
    <t>wniesienie aportem do spółki</t>
  </si>
  <si>
    <t>niedobory inwentaryzacyjne</t>
  </si>
  <si>
    <t>utrata przydatności gospodarczej</t>
  </si>
  <si>
    <t>inne zmniejszenia</t>
  </si>
  <si>
    <t>4</t>
  </si>
  <si>
    <t>Wartość początkowa (brutto) (1+2-3)  - stan na 31.12.2020 r.</t>
  </si>
  <si>
    <t>5</t>
  </si>
  <si>
    <t>Stan umorzeń na 01.01.2020r.</t>
  </si>
  <si>
    <t>6</t>
  </si>
  <si>
    <t>Zwiększenia umorzeń</t>
  </si>
  <si>
    <t>amortyzacja okresu bieżącego</t>
  </si>
  <si>
    <t>dotychczasowe umorzenie składników aktywów otrzymanych nieodpłatnie (na dzień otrzymania)</t>
  </si>
  <si>
    <t>7</t>
  </si>
  <si>
    <t>Zmniejszenia umorzeń</t>
  </si>
  <si>
    <t>umorzenie sprzedanych składników aktywów</t>
  </si>
  <si>
    <t>umorzenie nieodpłatnie przekazanych składników aktywów</t>
  </si>
  <si>
    <t>umorzenie zlikwidowanych składników aktywów</t>
  </si>
  <si>
    <t>umorzenie składników aktywów  wniesionych aportem do spółki</t>
  </si>
  <si>
    <t>umorzenie składników aktywów stanowiących niedobory inwentaryzacyjne</t>
  </si>
  <si>
    <t>umorzenie składników aktywów aktualizowanych</t>
  </si>
  <si>
    <t>umorzenie składników aktywów, które utraciły przydatność gospodarczą</t>
  </si>
  <si>
    <t>8</t>
  </si>
  <si>
    <t>Stan umorzeń (5+6-7) na dzień  31.12.2020 r.</t>
  </si>
  <si>
    <t>9</t>
  </si>
  <si>
    <t>Wartość netto (1-5) na 01.01.2020 r.</t>
  </si>
  <si>
    <t>10</t>
  </si>
  <si>
    <t>Wartość netto (4-8) na 31.12.2020 r.</t>
  </si>
  <si>
    <t>b) środki trwałe oraz wartości niematerialne i prawne, które są umarzane jednorazowo w miesiącu przyjęcia do używania</t>
  </si>
  <si>
    <t xml:space="preserve">Budynki, lokale  i obiekty inżynierii lądowej 
 i wodnej </t>
  </si>
  <si>
    <t xml:space="preserve">Urządzenia techniczne  
 i maszyny </t>
  </si>
  <si>
    <t>Inne środki trwałe</t>
  </si>
  <si>
    <t>Razem środki trwałe (3+4+5+6)</t>
  </si>
  <si>
    <t>nabycie (przemieszczenie wewnętrzne ze środków trwałych w budowie - pierwsze wyposażenie)</t>
  </si>
  <si>
    <t>Wartość początkowa (brutto) (1+2-3)  - stan na 31.12.2020r.</t>
  </si>
  <si>
    <t>aktualną wartość rynkową środków trwałych, w tym dóbr kultury – o ile jednostka dysponuje takimi informacjami</t>
  </si>
  <si>
    <t>Jednostka nie dysponuje takimi informacjami.</t>
  </si>
  <si>
    <t>kwotę dokonanych w trakcie roku obrotowego odpisów aktualizujących wartość aktywów trwałych odrębnie dla długoterminowych aktywów niefinansowych oraz długoterminowych aktywów finansowych</t>
  </si>
  <si>
    <t>Specyfikacja</t>
  </si>
  <si>
    <t>Wartość prezentowana w bilansie                                         (w złotych i groszach)</t>
  </si>
  <si>
    <t>Wartość odpisów aktualizujących                                       dokonanych w trakcie roku obrotowego                                         (w złotych i groszach)</t>
  </si>
  <si>
    <t>Długoterminowe aktywa niefinansowe, w tym:</t>
  </si>
  <si>
    <t>Środków trwałych, w tym:</t>
  </si>
  <si>
    <t>1.1.1</t>
  </si>
  <si>
    <t>gruntów oddanych w użytkowanie wieczyste</t>
  </si>
  <si>
    <t>Wartości niematerialnych i prawnych</t>
  </si>
  <si>
    <t>Środków trwałych w budowie</t>
  </si>
  <si>
    <t>Zaliczki na środki trwałe w budowie</t>
  </si>
  <si>
    <t>Długoterminowe aktywa finansowe, w tym:</t>
  </si>
  <si>
    <t>2.1</t>
  </si>
  <si>
    <t>Udziałów i akcji</t>
  </si>
  <si>
    <t>SUMA</t>
  </si>
  <si>
    <t>wartość gruntów użytkowanych wieczyście</t>
  </si>
  <si>
    <t>Powierzchnia gruntów (w ha)</t>
  </si>
  <si>
    <t>Wartość gruntów (w złotych i groszach)</t>
  </si>
  <si>
    <t>1.5</t>
  </si>
  <si>
    <t>wartość nieamortyzowanych lub nieumarzanych przez jednostkę środków trwałych, używanych na podstawie umów najmu, dzierżawy i innych umów, w tym z tytułu umów leasingu</t>
  </si>
  <si>
    <t>Grupa według KŚT</t>
  </si>
  <si>
    <t>Stan na początek roku obrotowego</t>
  </si>
  <si>
    <t>Zmiany w trakcie roku obrotowego</t>
  </si>
  <si>
    <t>Stan na koniec roku obrotowego (3+4-5)</t>
  </si>
  <si>
    <t>zwiększenia</t>
  </si>
  <si>
    <t>zmniejszenia</t>
  </si>
  <si>
    <t>Grunty (w tym prawo wieczystego użytkowania)</t>
  </si>
  <si>
    <t>Budynki, lokale i obiekty inżynierii lądowej i wodnej</t>
  </si>
  <si>
    <t>Urządzenia techniczne i maszyny</t>
  </si>
  <si>
    <t>Wartości niematerialne i prawne</t>
  </si>
  <si>
    <t>Razem</t>
  </si>
  <si>
    <t>1.6</t>
  </si>
  <si>
    <t>liczbę oraz wartość posiadanych papierów wartościowych, w tym akcji i udziałów oraz dłużnych papierów wartościowych</t>
  </si>
  <si>
    <t>w złotych i groszach</t>
  </si>
  <si>
    <t>Papiery wartościowe</t>
  </si>
  <si>
    <t>Stan na początek roku</t>
  </si>
  <si>
    <t>Zmniejszenia</t>
  </si>
  <si>
    <t>Zwiększenia</t>
  </si>
  <si>
    <t>Stan na dzień bilansowy</t>
  </si>
  <si>
    <t>Ilość</t>
  </si>
  <si>
    <t>Wartość</t>
  </si>
  <si>
    <t>wykazana w bilansie *</t>
  </si>
  <si>
    <t>wg ceny nabycia</t>
  </si>
  <si>
    <t>1. Akcje i udziały</t>
  </si>
  <si>
    <t>długoterminowe</t>
  </si>
  <si>
    <t>krótkoterminowe</t>
  </si>
  <si>
    <t>2. Inne papiery wartościowe</t>
  </si>
  <si>
    <r>
      <rPr>
        <sz val="16"/>
        <color indexed="10"/>
        <rFont val="Arial"/>
        <family val="2"/>
      </rPr>
      <t xml:space="preserve"> </t>
    </r>
    <r>
      <rPr>
        <sz val="16"/>
        <rFont val="Arial"/>
        <family val="2"/>
      </rPr>
      <t>*) łączna wartość odpisów aktualizujących długoterminowe aktywa finansowe wynosi 658.500 zł</t>
    </r>
  </si>
  <si>
    <t>Uwaga: dane wykazuje Urząd</t>
  </si>
  <si>
    <t>1.7</t>
  </si>
  <si>
    <t>dane o odpisach aktualizujących wartość należności, ze wskazaniem stanu na początek roku obrotowego, zwiększeniach, wykorzystaniu, rozwiązaniu i stanie na koniec roku obrotowego, z uwzględnieniem należności finansowych jednostek samorządu terytorialnego (stan pożyczek zagrożonych)</t>
  </si>
  <si>
    <t>Rodzaj należności</t>
  </si>
  <si>
    <t>Zmiany stanu odpisów w ciągu roku obrotowego</t>
  </si>
  <si>
    <t>Stan na koniec roku obrotowego</t>
  </si>
  <si>
    <t>wykorzystanie</t>
  </si>
  <si>
    <t>rozwiązanie</t>
  </si>
  <si>
    <t>Należności jednostek i samorządowego zakładu budżetowego</t>
  </si>
  <si>
    <t>Należności długoterminowe</t>
  </si>
  <si>
    <t>Należności krótkoterminowe, z tego:</t>
  </si>
  <si>
    <t>1.2.1</t>
  </si>
  <si>
    <t>należności z tytułu dostaw i usług</t>
  </si>
  <si>
    <t>1.2.2</t>
  </si>
  <si>
    <t>należności od budżetów</t>
  </si>
  <si>
    <t>1.2.3</t>
  </si>
  <si>
    <t xml:space="preserve">należności z tytułu ubezpieczeń społecznych
  i innych świadczeń </t>
  </si>
  <si>
    <t>1.2.4</t>
  </si>
  <si>
    <t>pozostałe należności, w tym z tytułu podatków</t>
  </si>
  <si>
    <t>Należności finansowe budżetu z tytułu udzielonych pożyczek wskazanych w bilansie z wykonania budżetu</t>
  </si>
  <si>
    <t>1.8</t>
  </si>
  <si>
    <t>dane o stanie rezerw według celu ich utworzenia na początek roku obrotowego, zwiększeniach, wykorzystaniu, rozwiązaniu i stanie końcowym</t>
  </si>
  <si>
    <t>Rezerwy według celu ich utworzenia</t>
  </si>
  <si>
    <t>Zwiększenia            w roku obrotowym</t>
  </si>
  <si>
    <t>Wykorzystanie</t>
  </si>
  <si>
    <t>Rozwiązanie</t>
  </si>
  <si>
    <t>Stan na koniec roku</t>
  </si>
  <si>
    <t>Rezerwy na zobowiązania, z tego:</t>
  </si>
  <si>
    <t>I.1</t>
  </si>
  <si>
    <t>na sprawy sądowe</t>
  </si>
  <si>
    <t>I.2</t>
  </si>
  <si>
    <t>na koszty likwidacji szkód ubezpieczeniowych</t>
  </si>
  <si>
    <t>I.3</t>
  </si>
  <si>
    <t>na koszty likwidacji szkód środowisku naturalnemu</t>
  </si>
  <si>
    <t>I.4</t>
  </si>
  <si>
    <t>na kary</t>
  </si>
  <si>
    <t>I.5</t>
  </si>
  <si>
    <t>inne</t>
  </si>
  <si>
    <t>1.9</t>
  </si>
  <si>
    <t>podział zobowiązań długoterminowych o pozostałym od dnia bilansowego, przewidywanym umową lub wynikającym z innego tytułu prawnego, okresie spłaty:</t>
  </si>
  <si>
    <t>a)</t>
  </si>
  <si>
    <t>powyżej 1 roku do 3 lat</t>
  </si>
  <si>
    <t>b)</t>
  </si>
  <si>
    <t>powyżej 3 do 5 lat</t>
  </si>
  <si>
    <t>c)</t>
  </si>
  <si>
    <t>powyżej 5 lat</t>
  </si>
  <si>
    <t>Uwaga: należy wykazać wartość w złotych i groszach</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</si>
  <si>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</si>
  <si>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</si>
  <si>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1.11</t>
  </si>
  <si>
    <t>łączną kwotę zobowiązań zabezpieczonych na majątku jednostki ze wskazaniem charakteru i formy tych zabezpieczeń</t>
  </si>
  <si>
    <t xml:space="preserve">Rodzaje zabezpieczeń </t>
  </si>
  <si>
    <t>Kwota zobowiązań zabezpieczonych na majątku jednostki (w złotych i groszach)</t>
  </si>
  <si>
    <t>Hipoteka</t>
  </si>
  <si>
    <t>Zastaw</t>
  </si>
  <si>
    <t>Kaucja pieniężna</t>
  </si>
  <si>
    <t>Weksel własny (in blanco)</t>
  </si>
  <si>
    <t>*) Zobowiązania finansowe z tytułu kredytów i pożyczek zabezpieczone wekslami własnymi (in blanco) wg stanu na dzień 31.12. ………. r. stanowią kwotę ……………….. zł, w tym odsetki stanowią kwotę ……………….. zł.</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</si>
  <si>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</si>
  <si>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</si>
  <si>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1.13</t>
  </si>
  <si>
    <t>wykaz istotnych pozycji czynnych i biernych rozliczeń międzyokresowych, w tym kwotę czynnych rozliczeń międzyokresowych kosztów stanowiących różnicę między wartością otrzymanych finansowych składników aktywów a zobowiązaniem zapłaty za nie</t>
  </si>
  <si>
    <t>1.14</t>
  </si>
  <si>
    <t>łączną kwotę otrzymanych przez jednostkę gwarancji i poręczeń niewykazanych w bilansie</t>
  </si>
  <si>
    <t>Gwarancje należytego wykonania umowy, z tytułu wad i usterek oraz przetargowe</t>
  </si>
  <si>
    <t>1.15</t>
  </si>
  <si>
    <t>kwotę wypłaconych środków pieniężnych na świadczenia pracownicze</t>
  </si>
  <si>
    <t>LP.</t>
  </si>
  <si>
    <t>Wyszczególnienie</t>
  </si>
  <si>
    <t>Kwota wypłaconych świadczeń pracowniczych (w złotych i groszach)</t>
  </si>
  <si>
    <t>Odprawy emerytalne i rentowe</t>
  </si>
  <si>
    <t>Nagrody jubileuszowe</t>
  </si>
  <si>
    <t>Ekwiwalenty za urlop</t>
  </si>
  <si>
    <t>Odprawy pośmiertne</t>
  </si>
  <si>
    <t>Inne (w zakresie funduszu płac)*</t>
  </si>
  <si>
    <t xml:space="preserve">*) np.: odprawa z tytułu rozwiązania umowy o pracę z przyczyn nie dotyczących pracownika, odszkodowanie za skrócony okres wypowiedzenia, odprawy wypłacane funkcjonariuszom w związku ze zwolnieniem ze służby, jednorazowe odszkodowanie wypłacane w związku z doznaniem stałego lub długotrwałego uszczerbku na zdrowiu albo ze śmiercią lub utratą mienia, nagrody i zapomogi dla funkcjonariuszy, pozostałe należności wypłacane funkcjonariuszom – rekompensaty wypłacane funkcjonariuszom za przedłużony czas służby, świadczenia pieniężne wypłacane przez okres roku funkcjonariuszom zwolnionym ze służby, zasiłki na zagospodarowanie dla pracowników pedagogicznych, odprawy z KN dla pracowników pedagogicznych z tego: zasiłki na zagospodarowanie, odprawy z KN i ekwiwalenty za urlopy dla pracowników pedagogicznych, ekwiwalenty za urlopy dla pracowników administracji i obsługi.
</t>
  </si>
  <si>
    <t>1.16</t>
  </si>
  <si>
    <t>Uwaga: samorządowy zakład budżetowy powinien zaprezentować ujęcie przekazanej nadwyżki do budżetu, tj. różnicę między wynikiem finansowym z bilansu, rachunku zysków i strat a zmianami w funduszu</t>
  </si>
  <si>
    <t>wysokość odpisów aktualizujących wartość zapasów</t>
  </si>
  <si>
    <t>Odpisy aktualizujące zapasy według pozycji bilansowych</t>
  </si>
  <si>
    <t>Zwiększenia w roku obrotowym</t>
  </si>
  <si>
    <t>Zapasy</t>
  </si>
  <si>
    <t>Materiały</t>
  </si>
  <si>
    <t>Półprodukty i produkty w toku</t>
  </si>
  <si>
    <t>Produkty gotowe</t>
  </si>
  <si>
    <t>Towary</t>
  </si>
  <si>
    <t>2.2</t>
  </si>
  <si>
    <t>koszt wytworzenia środków trwałych w budowie, w tym odsetki oraz różnice kursowe, które powiększyły koszt wytworzenia środków trwałych w budowie w roku obrotowym</t>
  </si>
  <si>
    <t>Koszt środków trwałych w budowie w ciągu roku obrotowego</t>
  </si>
  <si>
    <t>w tym:</t>
  </si>
  <si>
    <t>koszt odsetek</t>
  </si>
  <si>
    <t>koszt różnic kursowych</t>
  </si>
  <si>
    <t>2.3</t>
  </si>
  <si>
    <t>kwotę i charakter poszczególnych pozycji przychodów lub kosztów o nadzwyczajnej wartości lub które wystąpiły incydentalnie</t>
  </si>
  <si>
    <t>Kwota (w złotych i groszach)</t>
  </si>
  <si>
    <t>Przychody:</t>
  </si>
  <si>
    <t>Odszkodowania</t>
  </si>
  <si>
    <t>Kary</t>
  </si>
  <si>
    <t>Darowizny</t>
  </si>
  <si>
    <t>Pozostałe</t>
  </si>
  <si>
    <t>Koszty:</t>
  </si>
  <si>
    <t>2.4</t>
  </si>
  <si>
    <t>informację o kwocie należności z tytułu podatków realizowanych przez organy podatkowe podległe ministrowi właściwemu do spraw finansów publicznych wykazywanych w sprawozdaniu z wykonania planu dochodów budżetowych</t>
  </si>
  <si>
    <r>
      <rPr>
        <sz val="16"/>
        <rFont val="Arial"/>
        <family val="2"/>
      </rPr>
      <t>Nie dotyczy jednostki budżetowej/</t>
    </r>
    <r>
      <rPr>
        <strike/>
        <sz val="16"/>
        <rFont val="Arial"/>
        <family val="2"/>
      </rPr>
      <t>zakładu budżetowego</t>
    </r>
    <r>
      <rPr>
        <sz val="16"/>
        <rFont val="Arial"/>
        <family val="2"/>
      </rPr>
      <t>.</t>
    </r>
  </si>
  <si>
    <t>2.5</t>
  </si>
  <si>
    <t>Inne informacje niż wymienione powyżej, jeżeli mogłyby w istotny sposób wpłynąć na ocenę sytuacji majątkowej i finansowej oraz wynik finansowy jednostki</t>
  </si>
  <si>
    <r>
      <rPr>
        <sz val="16"/>
        <rFont val="Arial"/>
        <family val="2"/>
      </rPr>
      <t>I. Dofinansowanie zadań ustawowo zleconych gminie ze środków własnych budżetu miasta do wynagrodzeń i pochodnych od wynagrodzeń z zakresu: 
1) spraw obywatelskich (realizacja zadań wynikających z ustawy Prawo o aktach stanu cywilnego, ustawy o ewidencji ludności, ustawy o dowodach osobistych) – 1.986.778,23 zł, 
2) spraw pozostałych (realizacja zadań wynikających z ustawy prawo przedsiębiorców, prawo o zgromadzeniach, ustawy o powszechnym obowiązku obrony RP) -  631.348,07 zł; 
II.  Dofinansowanie zadań z zakresu administracji rządowej wykonywanych przez powiat ze środków własnych budżetu miasta z zakresu:  
1) administracji rządowej (m.in. przygotowanie i przeprowadzenie poboru do wojska, szkolenia obronne, rejestracja stowarzyszeń i fundacji, aktywizacja zawodowa repatriantów) na wynagrodzenia i pochodne od wynagrodzeń - 480.756,29 zł, 
2) geodezji i kartografii na wynagrodzenia i pochodne od wy</t>
    </r>
    <r>
      <rPr>
        <sz val="16"/>
        <color indexed="8"/>
        <rFont val="Arial"/>
        <family val="2"/>
      </rPr>
      <t xml:space="preserve">nagrodzeń oraz wydatki rzeczowe – 2.032.286,49,
3) kosztów obsługi nieodpłatnej pomocy prawnej na wynagrodzenia, pochodne od wynagrodzeń oraz wydatki rzeczowe - 53.696,26 zł, 
</t>
    </r>
    <r>
      <rPr>
        <sz val="16"/>
        <rFont val="Arial"/>
        <family val="2"/>
      </rPr>
      <t>4) utrzymanie Miejskiego Zespołu  do Spraw Orzekania o Niepełnosprawności na wynagrodzenia, pochodne od wynagrodzeń oraz wydatki rzeczowe - 816.431,30 zł.</t>
    </r>
  </si>
  <si>
    <t>Uwaga: należy podać inne niezbędne informacje, w tym wyjaśnienia przyczyny i skutki (liczbowo) niezastosowania określonego przepisu ustawy, np.: informację o dofinansowaniu do zadań ustawowo zleconych gminie i zadań z zakresu administracji rządowej wykonywanych przez powiat</t>
  </si>
  <si>
    <t>SKARBNIK MIASTA LUBLIN</t>
  </si>
  <si>
    <t>PREZYDENT MIASTA LUBLIN</t>
  </si>
  <si>
    <t>Lucyna Sternik</t>
  </si>
  <si>
    <t>2021-03-31</t>
  </si>
  <si>
    <t>Krzysztof Żuk</t>
  </si>
  <si>
    <t>Główny księgowy jednostki budżetowej / samorządowego</t>
  </si>
  <si>
    <t>rok - miesiąc - dzień</t>
  </si>
  <si>
    <t xml:space="preserve"> Kierownik jednostki budżetowej /samorządowego</t>
  </si>
  <si>
    <t xml:space="preserve">    zakładu budżetowego / kierownik referatu w komórce</t>
  </si>
  <si>
    <t xml:space="preserve">                       zakładu budżetowego /</t>
  </si>
  <si>
    <t xml:space="preserve">                             organizacyjnej Urzędu</t>
  </si>
  <si>
    <t xml:space="preserve">         dyrektor komórki organizacyjnej Urzędu</t>
  </si>
  <si>
    <t>Załącznik nr 1 do zarządzenia nr          Prezydenta Miasta Lublin z dnia 31 stycznia 2020 r.</t>
  </si>
  <si>
    <t>Załącznik nr 14</t>
  </si>
  <si>
    <t>do zarządzenia nr 74/5/2018</t>
  </si>
  <si>
    <t>Prezydenta Miasta Lublin</t>
  </si>
  <si>
    <t>z dnia 21 maja 2018 r.</t>
  </si>
  <si>
    <t>INFORMACJA DODATKOWA                                                                                                                                                                                                                                                                                do sprawozdania finansowego za 2019 rok</t>
  </si>
  <si>
    <t>Urząd Miasta Lublin  BK-WM</t>
  </si>
  <si>
    <t>Roczne sprawozdanie finansowe jednostki budżetowej zostało sporządzone za 2019 rok</t>
  </si>
  <si>
    <t>Wyłączenia wzajemnych rozliczeń w ramach Urzędu Miasta Lublin: w bilansie - zobowiązania wobec budżetów 832,60 zł; w zestawieniu zmian w funduszu jednostki - inne zmniejszenia 63.883.824,09 zł, inne zwiększenia 63.662.238,78</t>
  </si>
  <si>
    <t>Budynki, lokale        i obiekty inżynierii lądowej i wodnej</t>
  </si>
  <si>
    <t>Urządzenia techniczne             i maszyny</t>
  </si>
  <si>
    <t>Wartości niematerialne  i prawne</t>
  </si>
  <si>
    <t>Wartość początkowa (brutto) - stan na 01.01.2019 r.</t>
  </si>
  <si>
    <t>Wartość początkowa (brutto) (1+2-3)                                       - stan na 31.12.2019 r.</t>
  </si>
  <si>
    <t>Stan umorzeń na 01.01.2019 r.</t>
  </si>
  <si>
    <t>Stan umorzeń (5+6-7) na dzień  31.12.2019 r.</t>
  </si>
  <si>
    <t>Wartość netto (1-5) na 01.01.2019 r.</t>
  </si>
  <si>
    <t>Wartość netto (4-8) na 31.12.2019 r.</t>
  </si>
  <si>
    <t>Budynki, lokale        i obiekty inżynierii lądowej                  i wodnej</t>
  </si>
  <si>
    <t>Urządzenia techniczne                     i maszyny</t>
  </si>
  <si>
    <t>Wartość początkowa (brutto) (1+2-3)                                       - stan na 31.12.2019r.</t>
  </si>
  <si>
    <t>Stan umorzeń na 01.01.2019r.</t>
  </si>
  <si>
    <t>Stan na koniec roku obrotowego (3+4+5)</t>
  </si>
  <si>
    <t>należności z tytułu ubezpieczeń społecznych                     i innych świadczeń</t>
  </si>
  <si>
    <t>Jednostka nie zawarła umów leasingu.</t>
  </si>
  <si>
    <t>Nie dotyczy jednostki budżetowej/zakładu budżetowego.</t>
  </si>
  <si>
    <t>……………………………………………………</t>
  </si>
  <si>
    <t>31.03.2020</t>
  </si>
  <si>
    <t>INFORMACJA DODATKOWA                                                                                                                                                                                                                                                                                do sprawozdania finansowego za 2018 rok</t>
  </si>
  <si>
    <t xml:space="preserve">nazwę jednostki </t>
  </si>
  <si>
    <t>Roczne sprawozdanie finansowe jednostki budżetowej/samorządowego zakładu budżetowego zostało sporządzone za 2018 rok</t>
  </si>
  <si>
    <t>Nie dotyczy jednostkowych informacji dodatkowych.</t>
  </si>
  <si>
    <t>Wyłączenia wzajemnych rozliczeń w ramach Urzędu Miasta Lublin: w bilansie - zobowiązania wobec budżetów 1.230,04 zł; w zestawieniu zmian w funduszu jednostki - inne zmniejszenia 98.213.057,47 zł, inne zwiększenia 95.988.327,01</t>
  </si>
  <si>
    <t>Uwaga: Należy podać łączne kwoty wzajemnych rozliczeń między samorządowymi jednostkami budżetowymi i samorządowym zakładem budżetowym zgodnie ze sporządzonymi do sprawozdania finansowego zestawieniami wyłączeń do bilansu, rachunku zysków i strat oraz zestawienia zmian w funduszu.</t>
  </si>
  <si>
    <t>Wartość początkowa - stan na 01.01.2018 r.</t>
  </si>
  <si>
    <t>nabycie</t>
  </si>
  <si>
    <t>nieodpłatne otrzymanie</t>
  </si>
  <si>
    <t>przemieszczenie wewnętrzne</t>
  </si>
  <si>
    <t>przemieszczenia wewnętrzne</t>
  </si>
  <si>
    <t>Wartość początkowa - stan na 31.12.2018r.</t>
  </si>
  <si>
    <t>Stan umorzeń na 01.01.2018 r.</t>
  </si>
  <si>
    <t>amortyzacja planowa okresu bieżącego</t>
  </si>
  <si>
    <t>amortyzacja nieplanowa okresu bieżącego</t>
  </si>
  <si>
    <t>umorzenie składników aktywów przemieszczanych</t>
  </si>
  <si>
    <t>pozostałe umorzenie</t>
  </si>
  <si>
    <t>umorzenie likwidowanych składników aktywów</t>
  </si>
  <si>
    <t>umorzenie składników aktywów stanowiących niedobory</t>
  </si>
  <si>
    <t>Stan umorzeń na dzień  31.12.2018 r.</t>
  </si>
  <si>
    <t>Wartość netto na 01.01.2018 r.</t>
  </si>
  <si>
    <t>Wartość netto na 31.12.2018 r.</t>
  </si>
  <si>
    <t>według ceny nabycia</t>
  </si>
  <si>
    <t>wykazana w bilansie*</t>
  </si>
  <si>
    <t>1. Udziały i akcje</t>
  </si>
  <si>
    <t>*Łączna wartość odpisów aktualizujących długoterminowe aktywa finansowe wynosi 658 500 zł</t>
  </si>
  <si>
    <t>Jednostka nie posiada zobowiązań warunkowych.</t>
  </si>
  <si>
    <t>Jednostka nie dokonuje czynnych i biernych rozliczeń miedzyokresowych zgodnie z zarządzeniem nr 95/12/2017 Prezydenta Miasta Lublin z dnia 29 grudnia 2017 r.                                       w sprawie zasad prowadzenia rachunkowości dla jednostek budżetowych Gminy Lublin.</t>
  </si>
  <si>
    <t>Jednostka nie otrzymała gwarancji i poręczeń niewykazanych w bilansie.</t>
  </si>
  <si>
    <t>Uwaga: samorządowy zakład budżetowy powinien zaprezentować ujęcie przekazanej nadwyżki do budżetu, tj. różnicę między wynikiem finansowym z bilansu, rachunku zysków i strat a zmianami w funduszu.</t>
  </si>
  <si>
    <t>…</t>
  </si>
  <si>
    <t>Uwaga: należy pokazać kwoty darowizn, odszkodowań, kar, w przeciwnym razie wpisać: takie przychody i koszty nie wystąpiły.</t>
  </si>
  <si>
    <t>Nie dotyczy jst.</t>
  </si>
  <si>
    <t>Uwaga: należy podać inne niezbędne informacje, w tym wyjaśnienie przyczyny i skutki (liczbowo) niezastosowania określonego przepisu ustawy.</t>
  </si>
  <si>
    <t>…………………………………………………….</t>
  </si>
  <si>
    <t xml:space="preserve">        ………………………………………………….                                                </t>
  </si>
  <si>
    <t xml:space="preserve">   Główny księgowy/ kierownik referatu w komórce</t>
  </si>
  <si>
    <t xml:space="preserve">    Kierownik jednostki budżetowej /samorządowego</t>
  </si>
  <si>
    <t xml:space="preserve">                    organizacyjnej Urzędu</t>
  </si>
  <si>
    <t xml:space="preserve">            dyrektor komórki organizacyjnej Urzędu</t>
  </si>
</sst>
</file>

<file path=xl/styles.xml><?xml version="1.0" encoding="utf-8"?>
<styleSheet xmlns="http://schemas.openxmlformats.org/spreadsheetml/2006/main">
  <numFmts count="6">
    <numFmt numFmtId="164" formatCode="General"/>
    <numFmt numFmtId="165" formatCode="@"/>
    <numFmt numFmtId="166" formatCode="#,##0.00"/>
    <numFmt numFmtId="167" formatCode="#,##0.00&quot; zł&quot;"/>
    <numFmt numFmtId="168" formatCode="#,##0"/>
    <numFmt numFmtId="169" formatCode="d/mm/yyyy"/>
  </numFmts>
  <fonts count="12">
    <font>
      <sz val="10"/>
      <name val="Arial CE"/>
      <family val="2"/>
    </font>
    <font>
      <sz val="10"/>
      <name val="Arial"/>
      <family val="0"/>
    </font>
    <font>
      <sz val="14"/>
      <name val="Arial"/>
      <family val="2"/>
    </font>
    <font>
      <sz val="16"/>
      <name val="Arial"/>
      <family val="2"/>
    </font>
    <font>
      <b/>
      <sz val="16"/>
      <name val="Arial"/>
      <family val="2"/>
    </font>
    <font>
      <sz val="12"/>
      <name val="Arial"/>
      <family val="2"/>
    </font>
    <font>
      <sz val="13"/>
      <name val="Arial"/>
      <family val="2"/>
    </font>
    <font>
      <sz val="16"/>
      <color indexed="10"/>
      <name val="Arial"/>
      <family val="2"/>
    </font>
    <font>
      <strike/>
      <sz val="16"/>
      <name val="Arial"/>
      <family val="2"/>
    </font>
    <font>
      <sz val="16"/>
      <color indexed="8"/>
      <name val="Arial"/>
      <family val="2"/>
    </font>
    <font>
      <sz val="16"/>
      <name val="Arial CE"/>
      <family val="2"/>
    </font>
    <font>
      <sz val="14"/>
      <name val="Arial CE"/>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double">
        <color indexed="8"/>
      </left>
      <right style="double">
        <color indexed="8"/>
      </right>
      <top style="double">
        <color indexed="8"/>
      </top>
      <bottom style="thin">
        <color indexed="8"/>
      </bottom>
    </border>
    <border>
      <left style="double">
        <color indexed="8"/>
      </left>
      <right style="double">
        <color indexed="8"/>
      </right>
      <top style="double">
        <color indexed="8"/>
      </top>
      <bottom>
        <color indexed="63"/>
      </bottom>
    </border>
    <border>
      <left style="double">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double">
        <color indexed="8"/>
      </left>
      <right style="double">
        <color indexed="8"/>
      </right>
      <top style="thin">
        <color indexed="8"/>
      </top>
      <bottom style="double">
        <color indexed="8"/>
      </bottom>
    </border>
    <border>
      <left>
        <color indexed="63"/>
      </left>
      <right>
        <color indexed="63"/>
      </right>
      <top>
        <color indexed="63"/>
      </top>
      <bottom style="dotted">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1">
    <xf numFmtId="164" fontId="0" fillId="0" borderId="0" xfId="0" applyAlignment="1">
      <alignment/>
    </xf>
    <xf numFmtId="164" fontId="1" fillId="0" borderId="0" xfId="0" applyFont="1" applyAlignment="1">
      <alignment/>
    </xf>
    <xf numFmtId="164" fontId="2" fillId="0" borderId="0" xfId="0" applyFont="1" applyAlignment="1">
      <alignment/>
    </xf>
    <xf numFmtId="164" fontId="2" fillId="0" borderId="0" xfId="0" applyFont="1" applyBorder="1" applyAlignment="1">
      <alignment horizontal="center"/>
    </xf>
    <xf numFmtId="164" fontId="1" fillId="0" borderId="0" xfId="0" applyFont="1" applyBorder="1" applyAlignment="1">
      <alignment/>
    </xf>
    <xf numFmtId="164" fontId="2" fillId="0" borderId="0" xfId="0" applyFont="1" applyBorder="1" applyAlignment="1">
      <alignment/>
    </xf>
    <xf numFmtId="164" fontId="3" fillId="0" borderId="0" xfId="0" applyFont="1" applyAlignment="1">
      <alignment/>
    </xf>
    <xf numFmtId="164" fontId="4" fillId="0" borderId="0" xfId="0" applyFont="1" applyBorder="1" applyAlignment="1">
      <alignment horizontal="center" vertical="center" wrapText="1"/>
    </xf>
    <xf numFmtId="164" fontId="4" fillId="0" borderId="0" xfId="0" applyFont="1" applyAlignment="1">
      <alignment vertical="center"/>
    </xf>
    <xf numFmtId="165" fontId="4" fillId="2" borderId="1" xfId="0" applyNumberFormat="1" applyFont="1" applyFill="1" applyBorder="1" applyAlignment="1">
      <alignment vertical="center"/>
    </xf>
    <xf numFmtId="164" fontId="4" fillId="2" borderId="2" xfId="0" applyFont="1" applyFill="1" applyBorder="1" applyAlignment="1">
      <alignment horizontal="left" vertical="center"/>
    </xf>
    <xf numFmtId="164" fontId="3" fillId="0" borderId="0" xfId="0" applyFont="1" applyAlignment="1">
      <alignment vertical="center"/>
    </xf>
    <xf numFmtId="165" fontId="3" fillId="0" borderId="3" xfId="0" applyNumberFormat="1" applyFont="1" applyBorder="1" applyAlignment="1">
      <alignment vertical="center"/>
    </xf>
    <xf numFmtId="164" fontId="3" fillId="0" borderId="3" xfId="0" applyFont="1" applyBorder="1" applyAlignment="1">
      <alignment horizontal="left" vertical="center"/>
    </xf>
    <xf numFmtId="165" fontId="3" fillId="3" borderId="3" xfId="0" applyNumberFormat="1" applyFont="1" applyFill="1" applyBorder="1" applyAlignment="1">
      <alignment vertical="center"/>
    </xf>
    <xf numFmtId="164" fontId="3" fillId="3" borderId="3" xfId="0" applyFont="1" applyFill="1" applyBorder="1" applyAlignment="1">
      <alignment horizontal="left" vertical="center"/>
    </xf>
    <xf numFmtId="164" fontId="3" fillId="0" borderId="0" xfId="0" applyFont="1" applyFill="1" applyAlignment="1">
      <alignment vertical="center"/>
    </xf>
    <xf numFmtId="165" fontId="3" fillId="0" borderId="3" xfId="0" applyNumberFormat="1" applyFont="1" applyFill="1" applyBorder="1" applyAlignment="1">
      <alignment vertical="center"/>
    </xf>
    <xf numFmtId="164" fontId="4" fillId="0" borderId="3" xfId="0" applyFont="1" applyBorder="1" applyAlignment="1">
      <alignment horizontal="left" vertical="center"/>
    </xf>
    <xf numFmtId="164" fontId="3" fillId="0" borderId="3" xfId="0" applyFont="1" applyBorder="1" applyAlignment="1">
      <alignment horizontal="left" vertical="center" wrapText="1"/>
    </xf>
    <xf numFmtId="164" fontId="3" fillId="0" borderId="3" xfId="0" applyFont="1" applyFill="1" applyBorder="1" applyAlignment="1">
      <alignment horizontal="left" vertical="center"/>
    </xf>
    <xf numFmtId="164" fontId="3" fillId="3" borderId="3" xfId="0" applyFont="1" applyFill="1" applyBorder="1" applyAlignment="1">
      <alignment horizontal="left" vertical="center" wrapText="1"/>
    </xf>
    <xf numFmtId="164" fontId="3" fillId="0" borderId="3" xfId="0" applyFont="1" applyFill="1" applyBorder="1" applyAlignment="1">
      <alignment horizontal="left" vertical="center" wrapText="1"/>
    </xf>
    <xf numFmtId="165" fontId="4" fillId="2" borderId="3" xfId="0" applyNumberFormat="1" applyFont="1" applyFill="1" applyBorder="1" applyAlignment="1">
      <alignment vertical="center"/>
    </xf>
    <xf numFmtId="164" fontId="4" fillId="2" borderId="3" xfId="0" applyFont="1" applyFill="1" applyBorder="1" applyAlignment="1">
      <alignment horizontal="left" vertical="center"/>
    </xf>
    <xf numFmtId="165" fontId="3" fillId="0" borderId="4" xfId="0" applyNumberFormat="1" applyFont="1" applyFill="1" applyBorder="1" applyAlignment="1">
      <alignment horizontal="center" vertical="center"/>
    </xf>
    <xf numFmtId="165" fontId="3" fillId="0" borderId="5" xfId="0" applyNumberFormat="1" applyFont="1" applyFill="1" applyBorder="1" applyAlignment="1">
      <alignment horizontal="center" vertical="center"/>
    </xf>
    <xf numFmtId="165" fontId="3" fillId="0" borderId="6" xfId="0" applyNumberFormat="1" applyFont="1" applyFill="1" applyBorder="1" applyAlignment="1">
      <alignment horizontal="center" vertical="center"/>
    </xf>
    <xf numFmtId="165" fontId="3" fillId="0" borderId="5" xfId="0" applyNumberFormat="1" applyFont="1" applyFill="1" applyBorder="1" applyAlignment="1">
      <alignment horizontal="center" vertical="center" wrapText="1"/>
    </xf>
    <xf numFmtId="164" fontId="3" fillId="0" borderId="5" xfId="0" applyFont="1" applyFill="1" applyBorder="1" applyAlignment="1">
      <alignment horizontal="center" vertical="center" wrapText="1"/>
    </xf>
    <xf numFmtId="164" fontId="3" fillId="0" borderId="7" xfId="0" applyFont="1" applyFill="1" applyBorder="1" applyAlignment="1">
      <alignment horizontal="center" vertical="center" wrapText="1"/>
    </xf>
    <xf numFmtId="164" fontId="5" fillId="0" borderId="0" xfId="0" applyFont="1" applyFill="1" applyAlignment="1">
      <alignment vertical="center"/>
    </xf>
    <xf numFmtId="165" fontId="5" fillId="0" borderId="3" xfId="0" applyNumberFormat="1" applyFont="1" applyFill="1" applyBorder="1" applyAlignment="1">
      <alignment vertical="center"/>
    </xf>
    <xf numFmtId="165" fontId="5" fillId="0" borderId="8" xfId="0" applyNumberFormat="1" applyFont="1" applyFill="1" applyBorder="1" applyAlignment="1">
      <alignment horizontal="center" vertical="center"/>
    </xf>
    <xf numFmtId="165" fontId="5" fillId="0" borderId="5" xfId="0" applyNumberFormat="1" applyFont="1" applyFill="1" applyBorder="1" applyAlignment="1">
      <alignment horizontal="center" vertical="center"/>
    </xf>
    <xf numFmtId="165" fontId="5" fillId="0" borderId="5" xfId="0" applyNumberFormat="1" applyFont="1" applyFill="1" applyBorder="1" applyAlignment="1">
      <alignment horizontal="center" vertical="center" wrapText="1"/>
    </xf>
    <xf numFmtId="164" fontId="5" fillId="0" borderId="5" xfId="0" applyFont="1" applyFill="1" applyBorder="1" applyAlignment="1">
      <alignment horizontal="center" vertical="center" wrapText="1"/>
    </xf>
    <xf numFmtId="164" fontId="5" fillId="0" borderId="7" xfId="0" applyFont="1" applyFill="1" applyBorder="1" applyAlignment="1">
      <alignment horizontal="center" vertical="center" wrapText="1"/>
    </xf>
    <xf numFmtId="165" fontId="3" fillId="0" borderId="5" xfId="0" applyNumberFormat="1" applyFont="1" applyFill="1" applyBorder="1" applyAlignment="1">
      <alignment horizontal="left" vertical="center"/>
    </xf>
    <xf numFmtId="166" fontId="2" fillId="0" borderId="5" xfId="0" applyNumberFormat="1" applyFont="1" applyFill="1" applyBorder="1" applyAlignment="1">
      <alignment horizontal="center" vertical="center"/>
    </xf>
    <xf numFmtId="166" fontId="2" fillId="0" borderId="9" xfId="0" applyNumberFormat="1" applyFont="1" applyFill="1" applyBorder="1" applyAlignment="1">
      <alignment horizontal="center" vertical="center"/>
    </xf>
    <xf numFmtId="165" fontId="3" fillId="0" borderId="5" xfId="0" applyNumberFormat="1" applyFont="1" applyFill="1" applyBorder="1" applyAlignment="1">
      <alignment horizontal="left" vertical="center" wrapText="1"/>
    </xf>
    <xf numFmtId="166" fontId="3" fillId="0" borderId="0" xfId="0" applyNumberFormat="1" applyFont="1" applyFill="1" applyAlignment="1">
      <alignment vertical="center"/>
    </xf>
    <xf numFmtId="166" fontId="2" fillId="0" borderId="0" xfId="0" applyNumberFormat="1" applyFont="1" applyFill="1" applyBorder="1" applyAlignment="1">
      <alignment vertical="center"/>
    </xf>
    <xf numFmtId="164" fontId="3" fillId="0" borderId="3" xfId="0" applyFont="1" applyFill="1" applyBorder="1" applyAlignment="1">
      <alignment horizontal="center" vertical="center" wrapText="1"/>
    </xf>
    <xf numFmtId="165" fontId="3" fillId="0" borderId="4" xfId="0" applyNumberFormat="1" applyFont="1" applyBorder="1" applyAlignment="1">
      <alignment horizontal="center" vertical="center"/>
    </xf>
    <xf numFmtId="164" fontId="3" fillId="0" borderId="5" xfId="0" applyFont="1" applyBorder="1" applyAlignment="1">
      <alignment horizontal="center" vertical="center"/>
    </xf>
    <xf numFmtId="164" fontId="3" fillId="0" borderId="5" xfId="0" applyFont="1" applyBorder="1" applyAlignment="1">
      <alignment horizontal="center" vertical="center" wrapText="1"/>
    </xf>
    <xf numFmtId="164" fontId="3" fillId="0" borderId="6" xfId="0" applyFont="1" applyBorder="1" applyAlignment="1">
      <alignment horizontal="center" vertical="center" wrapText="1"/>
    </xf>
    <xf numFmtId="164" fontId="3" fillId="0" borderId="5" xfId="0" applyFont="1" applyBorder="1" applyAlignment="1">
      <alignment horizontal="left" vertical="center"/>
    </xf>
    <xf numFmtId="166" fontId="3" fillId="0" borderId="5" xfId="0" applyNumberFormat="1" applyFont="1" applyBorder="1" applyAlignment="1">
      <alignment horizontal="center" vertical="center"/>
    </xf>
    <xf numFmtId="166" fontId="3" fillId="0" borderId="9" xfId="0" applyNumberFormat="1" applyFont="1" applyBorder="1" applyAlignment="1">
      <alignment horizontal="center" vertical="center"/>
    </xf>
    <xf numFmtId="165" fontId="3" fillId="0" borderId="4" xfId="0" applyNumberFormat="1" applyFont="1" applyBorder="1" applyAlignment="1">
      <alignment horizontal="right" vertical="center"/>
    </xf>
    <xf numFmtId="166" fontId="3" fillId="0" borderId="5" xfId="0" applyNumberFormat="1" applyFont="1" applyFill="1" applyBorder="1" applyAlignment="1">
      <alignment horizontal="center" vertical="center"/>
    </xf>
    <xf numFmtId="166" fontId="3" fillId="0" borderId="9" xfId="0" applyNumberFormat="1" applyFont="1" applyFill="1" applyBorder="1" applyAlignment="1">
      <alignment horizontal="center" vertical="center"/>
    </xf>
    <xf numFmtId="164" fontId="3" fillId="0" borderId="4" xfId="0" applyFont="1" applyBorder="1" applyAlignment="1">
      <alignment horizontal="center" vertical="center"/>
    </xf>
    <xf numFmtId="164" fontId="3" fillId="0" borderId="6" xfId="0" applyFont="1" applyBorder="1" applyAlignment="1">
      <alignment horizontal="center" vertical="center"/>
    </xf>
    <xf numFmtId="166" fontId="3" fillId="0" borderId="4" xfId="0" applyNumberFormat="1" applyFont="1" applyFill="1" applyBorder="1" applyAlignment="1">
      <alignment horizontal="center" vertical="center"/>
    </xf>
    <xf numFmtId="166" fontId="3" fillId="0" borderId="6" xfId="0" applyNumberFormat="1" applyFont="1" applyBorder="1" applyAlignment="1">
      <alignment horizontal="center" vertical="center"/>
    </xf>
    <xf numFmtId="164" fontId="3" fillId="0" borderId="4" xfId="0" applyFont="1" applyFill="1" applyBorder="1" applyAlignment="1">
      <alignment horizontal="center" vertical="center" wrapText="1"/>
    </xf>
    <xf numFmtId="164" fontId="3" fillId="0" borderId="6" xfId="0" applyFont="1" applyFill="1" applyBorder="1" applyAlignment="1">
      <alignment horizontal="center" vertical="center" wrapText="1"/>
    </xf>
    <xf numFmtId="164" fontId="3" fillId="0" borderId="10" xfId="0" applyFont="1" applyFill="1" applyBorder="1" applyAlignment="1">
      <alignment horizontal="center" vertical="center" wrapText="1"/>
    </xf>
    <xf numFmtId="164" fontId="5" fillId="0" borderId="0" xfId="0" applyFont="1" applyFill="1" applyAlignment="1">
      <alignment horizontal="center" vertical="center"/>
    </xf>
    <xf numFmtId="165" fontId="5" fillId="0" borderId="3" xfId="0" applyNumberFormat="1" applyFont="1" applyFill="1" applyBorder="1" applyAlignment="1">
      <alignment horizontal="center" vertical="center"/>
    </xf>
    <xf numFmtId="164" fontId="5" fillId="0" borderId="4" xfId="0" applyFont="1" applyFill="1" applyBorder="1" applyAlignment="1">
      <alignment horizontal="center" vertical="center" wrapText="1"/>
    </xf>
    <xf numFmtId="164" fontId="5" fillId="0" borderId="6" xfId="0"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166" fontId="3" fillId="0" borderId="9" xfId="0" applyNumberFormat="1" applyFont="1" applyFill="1" applyBorder="1" applyAlignment="1">
      <alignment horizontal="center" vertical="center" wrapText="1"/>
    </xf>
    <xf numFmtId="164" fontId="3" fillId="0" borderId="4" xfId="0" applyFont="1" applyFill="1" applyBorder="1" applyAlignment="1">
      <alignment horizontal="right" vertical="center" wrapText="1"/>
    </xf>
    <xf numFmtId="164" fontId="3" fillId="0" borderId="3" xfId="0" applyFont="1" applyFill="1" applyBorder="1" applyAlignment="1">
      <alignment horizontal="right" vertical="center" wrapText="1"/>
    </xf>
    <xf numFmtId="164" fontId="3" fillId="0" borderId="11" xfId="0" applyFont="1" applyBorder="1" applyAlignment="1">
      <alignment horizontal="center" vertical="center"/>
    </xf>
    <xf numFmtId="164" fontId="3" fillId="0" borderId="4" xfId="0" applyFont="1" applyBorder="1" applyAlignment="1">
      <alignment horizontal="left" vertical="center"/>
    </xf>
    <xf numFmtId="164" fontId="6" fillId="0" borderId="5" xfId="0" applyFont="1" applyBorder="1" applyAlignment="1">
      <alignment vertical="center" wrapText="1"/>
    </xf>
    <xf numFmtId="166" fontId="3" fillId="0" borderId="5" xfId="0" applyNumberFormat="1" applyFont="1" applyBorder="1" applyAlignment="1">
      <alignment vertical="center"/>
    </xf>
    <xf numFmtId="164" fontId="3" fillId="0" borderId="4" xfId="0" applyFont="1" applyBorder="1" applyAlignment="1">
      <alignment horizontal="left" vertical="center" wrapText="1"/>
    </xf>
    <xf numFmtId="164" fontId="7" fillId="0" borderId="3" xfId="0" applyFont="1" applyBorder="1" applyAlignment="1">
      <alignment horizontal="left" vertical="center" wrapText="1"/>
    </xf>
    <xf numFmtId="164" fontId="3" fillId="0" borderId="4" xfId="0" applyFont="1" applyFill="1" applyBorder="1" applyAlignment="1">
      <alignment horizontal="center" vertical="center"/>
    </xf>
    <xf numFmtId="164" fontId="3" fillId="0" borderId="9" xfId="0" applyFont="1" applyFill="1" applyBorder="1" applyAlignment="1">
      <alignment horizontal="center" vertical="center" wrapText="1"/>
    </xf>
    <xf numFmtId="164" fontId="3" fillId="0" borderId="11" xfId="0" applyFont="1" applyFill="1" applyBorder="1" applyAlignment="1">
      <alignment horizontal="center" vertical="center"/>
    </xf>
    <xf numFmtId="164" fontId="3" fillId="0" borderId="5" xfId="0" applyFont="1" applyFill="1" applyBorder="1" applyAlignment="1">
      <alignment horizontal="center" vertical="center"/>
    </xf>
    <xf numFmtId="164" fontId="5" fillId="0" borderId="4" xfId="0" applyFont="1" applyFill="1" applyBorder="1" applyAlignment="1">
      <alignment horizontal="center" vertical="center"/>
    </xf>
    <xf numFmtId="164" fontId="5" fillId="0" borderId="5" xfId="0" applyFont="1" applyFill="1" applyBorder="1" applyAlignment="1">
      <alignment horizontal="center" vertical="center"/>
    </xf>
    <xf numFmtId="164" fontId="5" fillId="0" borderId="6" xfId="0" applyFont="1" applyFill="1" applyBorder="1" applyAlignment="1">
      <alignment horizontal="center" vertical="center"/>
    </xf>
    <xf numFmtId="164" fontId="4" fillId="0" borderId="4" xfId="0" applyFont="1" applyFill="1" applyBorder="1" applyAlignment="1">
      <alignment horizontal="center" vertical="center"/>
    </xf>
    <xf numFmtId="164" fontId="4" fillId="0" borderId="5" xfId="0" applyFont="1" applyFill="1" applyBorder="1" applyAlignment="1">
      <alignment horizontal="left" vertical="center" wrapText="1"/>
    </xf>
    <xf numFmtId="166" fontId="4" fillId="0" borderId="5" xfId="0" applyNumberFormat="1" applyFont="1" applyFill="1" applyBorder="1" applyAlignment="1">
      <alignment horizontal="center" vertical="center" wrapText="1"/>
    </xf>
    <xf numFmtId="166" fontId="4" fillId="0" borderId="5" xfId="0" applyNumberFormat="1" applyFont="1" applyFill="1" applyBorder="1" applyAlignment="1">
      <alignment vertical="center"/>
    </xf>
    <xf numFmtId="166" fontId="4" fillId="0" borderId="6" xfId="0" applyNumberFormat="1" applyFont="1" applyFill="1" applyBorder="1" applyAlignment="1">
      <alignment horizontal="center" vertical="center"/>
    </xf>
    <xf numFmtId="164" fontId="3" fillId="0" borderId="5" xfId="0" applyFont="1" applyFill="1" applyBorder="1" applyAlignment="1">
      <alignment horizontal="left" vertical="center"/>
    </xf>
    <xf numFmtId="166" fontId="3" fillId="0" borderId="5" xfId="0" applyNumberFormat="1" applyFont="1" applyFill="1" applyBorder="1" applyAlignment="1">
      <alignment vertical="center"/>
    </xf>
    <xf numFmtId="166" fontId="3" fillId="0" borderId="6" xfId="0" applyNumberFormat="1" applyFont="1" applyFill="1" applyBorder="1" applyAlignment="1">
      <alignment horizontal="center" vertical="center"/>
    </xf>
    <xf numFmtId="164" fontId="3" fillId="0" borderId="5" xfId="0" applyFont="1" applyFill="1" applyBorder="1" applyAlignment="1">
      <alignment horizontal="left" vertical="center" wrapText="1"/>
    </xf>
    <xf numFmtId="165" fontId="4" fillId="0" borderId="4" xfId="0" applyNumberFormat="1" applyFont="1" applyFill="1" applyBorder="1" applyAlignment="1">
      <alignment horizontal="center" vertical="center"/>
    </xf>
    <xf numFmtId="164" fontId="4" fillId="0" borderId="4" xfId="0" applyFont="1" applyFill="1" applyBorder="1" applyAlignment="1">
      <alignment horizontal="right" vertical="center"/>
    </xf>
    <xf numFmtId="165" fontId="3" fillId="0" borderId="12" xfId="0" applyNumberFormat="1" applyFont="1" applyFill="1" applyBorder="1" applyAlignment="1">
      <alignment vertical="center"/>
    </xf>
    <xf numFmtId="165" fontId="3" fillId="0" borderId="3" xfId="0" applyNumberFormat="1" applyFont="1" applyFill="1" applyBorder="1" applyAlignment="1">
      <alignment horizontal="right" vertical="center"/>
    </xf>
    <xf numFmtId="164" fontId="3" fillId="0" borderId="5" xfId="0" applyFont="1" applyBorder="1" applyAlignment="1">
      <alignment horizontal="left" vertical="center" wrapText="1"/>
    </xf>
    <xf numFmtId="164" fontId="3" fillId="0" borderId="4" xfId="0" applyFont="1" applyBorder="1" applyAlignment="1">
      <alignment horizontal="right" vertical="center"/>
    </xf>
    <xf numFmtId="166" fontId="3" fillId="0" borderId="3" xfId="0" applyNumberFormat="1" applyFont="1" applyFill="1" applyBorder="1" applyAlignment="1">
      <alignment horizontal="center" vertical="center" wrapText="1"/>
    </xf>
    <xf numFmtId="166" fontId="3" fillId="0" borderId="3" xfId="0" applyNumberFormat="1" applyFont="1" applyBorder="1" applyAlignment="1">
      <alignment horizontal="center" vertical="center" wrapText="1"/>
    </xf>
    <xf numFmtId="166" fontId="3" fillId="0" borderId="3" xfId="0" applyNumberFormat="1" applyFont="1" applyBorder="1" applyAlignment="1">
      <alignment horizontal="left" vertical="center" wrapText="1"/>
    </xf>
    <xf numFmtId="165" fontId="3" fillId="0" borderId="3" xfId="0" applyNumberFormat="1" applyFont="1" applyBorder="1" applyAlignment="1">
      <alignment horizontal="center" vertical="center"/>
    </xf>
    <xf numFmtId="164" fontId="3" fillId="0" borderId="3" xfId="0" applyFont="1" applyFill="1" applyBorder="1" applyAlignment="1">
      <alignment horizontal="center" wrapText="1"/>
    </xf>
    <xf numFmtId="165" fontId="3" fillId="0" borderId="3" xfId="0" applyNumberFormat="1" applyFont="1" applyBorder="1" applyAlignment="1">
      <alignment horizontal="center" vertical="center" wrapText="1"/>
    </xf>
    <xf numFmtId="166" fontId="4" fillId="0" borderId="9" xfId="0" applyNumberFormat="1" applyFont="1" applyFill="1" applyBorder="1" applyAlignment="1">
      <alignment horizontal="center" vertical="center" wrapText="1"/>
    </xf>
    <xf numFmtId="165" fontId="3" fillId="0" borderId="5" xfId="0" applyNumberFormat="1" applyFont="1" applyBorder="1" applyAlignment="1">
      <alignment horizontal="left" vertical="center"/>
    </xf>
    <xf numFmtId="167" fontId="3" fillId="0" borderId="6" xfId="0" applyNumberFormat="1" applyFont="1" applyBorder="1" applyAlignment="1">
      <alignment horizontal="center" vertical="center"/>
    </xf>
    <xf numFmtId="167" fontId="4" fillId="0" borderId="6" xfId="0" applyNumberFormat="1" applyFont="1" applyBorder="1" applyAlignment="1">
      <alignment horizontal="center" vertical="center"/>
    </xf>
    <xf numFmtId="165" fontId="3" fillId="0" borderId="3" xfId="0" applyNumberFormat="1" applyFont="1" applyBorder="1" applyAlignment="1">
      <alignment horizontal="left" vertical="top" wrapText="1"/>
    </xf>
    <xf numFmtId="164" fontId="3" fillId="0" borderId="3" xfId="0" applyNumberFormat="1" applyFont="1" applyBorder="1" applyAlignment="1">
      <alignment horizontal="left" vertical="center" wrapText="1"/>
    </xf>
    <xf numFmtId="164" fontId="3" fillId="0" borderId="3" xfId="0" applyFont="1" applyBorder="1" applyAlignment="1">
      <alignment horizontal="center" vertical="center"/>
    </xf>
    <xf numFmtId="164" fontId="3" fillId="0" borderId="4" xfId="0" applyFont="1" applyBorder="1" applyAlignment="1">
      <alignment horizontal="center" vertical="center" wrapText="1"/>
    </xf>
    <xf numFmtId="164" fontId="3" fillId="0" borderId="9" xfId="0" applyFont="1" applyBorder="1" applyAlignment="1">
      <alignment horizontal="center" vertical="center"/>
    </xf>
    <xf numFmtId="164" fontId="3" fillId="0" borderId="7" xfId="0" applyFont="1" applyBorder="1" applyAlignment="1">
      <alignment horizontal="center" vertical="center"/>
    </xf>
    <xf numFmtId="166" fontId="4" fillId="0" borderId="6" xfId="0" applyNumberFormat="1" applyFont="1" applyBorder="1" applyAlignment="1">
      <alignment horizontal="center" vertical="center"/>
    </xf>
    <xf numFmtId="165" fontId="3" fillId="0" borderId="4" xfId="0" applyNumberFormat="1" applyFont="1" applyFill="1" applyBorder="1" applyAlignment="1">
      <alignment horizontal="right" vertical="center"/>
    </xf>
    <xf numFmtId="165" fontId="3" fillId="0" borderId="13" xfId="0" applyNumberFormat="1" applyFont="1" applyFill="1" applyBorder="1" applyAlignment="1">
      <alignment vertical="center"/>
    </xf>
    <xf numFmtId="165" fontId="3" fillId="0" borderId="14" xfId="0" applyNumberFormat="1" applyFont="1" applyBorder="1" applyAlignment="1">
      <alignment vertical="center"/>
    </xf>
    <xf numFmtId="164" fontId="3" fillId="0" borderId="15" xfId="0" applyFont="1" applyBorder="1" applyAlignment="1">
      <alignment horizontal="left" vertical="center" wrapText="1"/>
    </xf>
    <xf numFmtId="164" fontId="3" fillId="0" borderId="0" xfId="0" applyFont="1" applyFill="1" applyAlignment="1">
      <alignment horizontal="center" vertical="center"/>
    </xf>
    <xf numFmtId="164" fontId="3" fillId="0" borderId="0" xfId="0" applyFont="1" applyBorder="1" applyAlignment="1">
      <alignment vertical="center"/>
    </xf>
    <xf numFmtId="165" fontId="3" fillId="0" borderId="0" xfId="0" applyNumberFormat="1" applyFont="1" applyBorder="1" applyAlignment="1">
      <alignment vertical="center"/>
    </xf>
    <xf numFmtId="165" fontId="3" fillId="0" borderId="0" xfId="0" applyNumberFormat="1" applyFont="1" applyBorder="1" applyAlignment="1">
      <alignment horizontal="center" vertical="center"/>
    </xf>
    <xf numFmtId="164" fontId="3" fillId="0" borderId="16" xfId="0" applyFont="1" applyFill="1" applyBorder="1" applyAlignment="1">
      <alignment horizontal="center" vertical="center"/>
    </xf>
    <xf numFmtId="165" fontId="3" fillId="0" borderId="0" xfId="0" applyNumberFormat="1" applyFont="1" applyBorder="1" applyAlignment="1">
      <alignment horizontal="center"/>
    </xf>
    <xf numFmtId="164" fontId="3" fillId="0" borderId="0" xfId="0" applyFont="1" applyBorder="1" applyAlignment="1">
      <alignment/>
    </xf>
    <xf numFmtId="164" fontId="10" fillId="0" borderId="0" xfId="0" applyFont="1" applyAlignment="1">
      <alignment/>
    </xf>
    <xf numFmtId="165" fontId="3" fillId="0" borderId="0" xfId="0" applyNumberFormat="1" applyFont="1" applyBorder="1" applyAlignment="1">
      <alignment horizontal="left" vertical="center"/>
    </xf>
    <xf numFmtId="164" fontId="1" fillId="0" borderId="0" xfId="0" applyFont="1" applyAlignment="1">
      <alignment horizontal="left"/>
    </xf>
    <xf numFmtId="164" fontId="4" fillId="0" borderId="17" xfId="0" applyFont="1" applyBorder="1" applyAlignment="1">
      <alignment horizontal="center" vertical="center" wrapText="1"/>
    </xf>
    <xf numFmtId="164" fontId="4" fillId="0" borderId="3" xfId="0" applyFont="1" applyFill="1" applyBorder="1" applyAlignment="1">
      <alignment horizontal="left" vertical="center" wrapText="1"/>
    </xf>
    <xf numFmtId="166" fontId="3" fillId="0" borderId="6" xfId="0" applyNumberFormat="1" applyFont="1" applyFill="1" applyBorder="1" applyAlignment="1">
      <alignment horizontal="center" vertical="center" wrapText="1"/>
    </xf>
    <xf numFmtId="166" fontId="2" fillId="0" borderId="5" xfId="0" applyNumberFormat="1" applyFont="1" applyBorder="1" applyAlignment="1">
      <alignment vertical="center"/>
    </xf>
    <xf numFmtId="168" fontId="11" fillId="0" borderId="0" xfId="0" applyNumberFormat="1" applyFont="1" applyFill="1" applyBorder="1" applyAlignment="1">
      <alignment horizontal="right" vertical="center"/>
    </xf>
    <xf numFmtId="166" fontId="2" fillId="0" borderId="5" xfId="0" applyNumberFormat="1" applyFont="1" applyBorder="1" applyAlignment="1">
      <alignment horizontal="center" vertical="center"/>
    </xf>
    <xf numFmtId="166" fontId="2" fillId="0" borderId="9" xfId="0" applyNumberFormat="1" applyFont="1" applyBorder="1" applyAlignment="1">
      <alignment horizontal="center" vertical="center"/>
    </xf>
    <xf numFmtId="164" fontId="3" fillId="0" borderId="4" xfId="0" applyFont="1" applyFill="1" applyBorder="1" applyAlignment="1">
      <alignment horizontal="right" vertical="center"/>
    </xf>
    <xf numFmtId="164" fontId="4" fillId="0" borderId="18" xfId="0" applyFont="1" applyBorder="1" applyAlignment="1">
      <alignment horizontal="center" vertical="center" wrapText="1"/>
    </xf>
    <xf numFmtId="164" fontId="4" fillId="4" borderId="3" xfId="0" applyFont="1" applyFill="1" applyBorder="1" applyAlignment="1">
      <alignment horizontal="left" vertical="center" wrapText="1"/>
    </xf>
    <xf numFmtId="164" fontId="3" fillId="4" borderId="3" xfId="0" applyFont="1" applyFill="1" applyBorder="1" applyAlignment="1">
      <alignment horizontal="left" vertical="center" wrapText="1"/>
    </xf>
    <xf numFmtId="166" fontId="2" fillId="0" borderId="6" xfId="0" applyNumberFormat="1" applyFont="1" applyFill="1" applyBorder="1" applyAlignment="1">
      <alignment horizontal="center" vertical="center"/>
    </xf>
    <xf numFmtId="164" fontId="3" fillId="3" borderId="6" xfId="0" applyFont="1" applyFill="1" applyBorder="1" applyAlignment="1">
      <alignment horizontal="left" vertical="center" wrapText="1"/>
    </xf>
    <xf numFmtId="164" fontId="3" fillId="4" borderId="6" xfId="0" applyFont="1" applyFill="1" applyBorder="1" applyAlignment="1">
      <alignment horizontal="left" vertical="center" wrapText="1"/>
    </xf>
    <xf numFmtId="165" fontId="3" fillId="0" borderId="11" xfId="0" applyNumberFormat="1" applyFont="1" applyBorder="1" applyAlignment="1">
      <alignment horizontal="center" vertical="center"/>
    </xf>
    <xf numFmtId="164" fontId="3" fillId="4" borderId="6" xfId="0" applyFont="1" applyFill="1" applyBorder="1" applyAlignment="1">
      <alignment horizontal="left" vertical="center"/>
    </xf>
    <xf numFmtId="164" fontId="3" fillId="0" borderId="19" xfId="0" applyFont="1" applyFill="1" applyBorder="1" applyAlignment="1">
      <alignment horizontal="center" vertical="center" wrapText="1"/>
    </xf>
    <xf numFmtId="166" fontId="2" fillId="0" borderId="6" xfId="0" applyNumberFormat="1" applyFont="1" applyBorder="1" applyAlignment="1">
      <alignment horizontal="center" vertical="center"/>
    </xf>
    <xf numFmtId="164" fontId="3" fillId="0" borderId="5" xfId="0" applyFont="1" applyFill="1" applyBorder="1" applyAlignment="1">
      <alignment vertical="center"/>
    </xf>
    <xf numFmtId="164" fontId="3" fillId="0" borderId="6" xfId="0" applyFont="1" applyFill="1" applyBorder="1" applyAlignment="1">
      <alignment horizontal="center" vertical="center"/>
    </xf>
    <xf numFmtId="164" fontId="3" fillId="0" borderId="20" xfId="0" applyFont="1" applyFill="1" applyBorder="1" applyAlignment="1">
      <alignment horizontal="center" vertical="center" wrapText="1"/>
    </xf>
    <xf numFmtId="164" fontId="3" fillId="0" borderId="11" xfId="0" applyFont="1" applyFill="1" applyBorder="1" applyAlignment="1">
      <alignment horizontal="center" vertical="center" wrapText="1"/>
    </xf>
    <xf numFmtId="164" fontId="3" fillId="0" borderId="21" xfId="0" applyFont="1" applyFill="1" applyBorder="1" applyAlignment="1">
      <alignment horizontal="center" vertical="center"/>
    </xf>
    <xf numFmtId="164" fontId="3" fillId="0" borderId="5" xfId="0" applyFont="1" applyBorder="1" applyAlignment="1">
      <alignment vertical="center"/>
    </xf>
    <xf numFmtId="164" fontId="3" fillId="3" borderId="6" xfId="0" applyFont="1" applyFill="1" applyBorder="1" applyAlignment="1">
      <alignment horizontal="left" vertical="center"/>
    </xf>
    <xf numFmtId="165" fontId="3" fillId="0" borderId="3" xfId="0" applyNumberFormat="1" applyFont="1" applyBorder="1" applyAlignment="1">
      <alignment horizontal="left" vertical="center" wrapText="1"/>
    </xf>
    <xf numFmtId="164" fontId="3" fillId="0" borderId="3" xfId="0" applyFont="1" applyBorder="1" applyAlignment="1">
      <alignment horizontal="center" vertical="center" wrapText="1"/>
    </xf>
    <xf numFmtId="164" fontId="3" fillId="0" borderId="6" xfId="0" applyFont="1" applyBorder="1" applyAlignment="1">
      <alignment horizontal="right" vertical="center"/>
    </xf>
    <xf numFmtId="166" fontId="3" fillId="0" borderId="4" xfId="0" applyNumberFormat="1" applyFont="1" applyBorder="1" applyAlignment="1">
      <alignment horizontal="center" vertical="center"/>
    </xf>
    <xf numFmtId="165" fontId="3" fillId="0" borderId="3" xfId="0" applyNumberFormat="1" applyFont="1" applyBorder="1" applyAlignment="1">
      <alignment horizontal="left" vertical="center"/>
    </xf>
    <xf numFmtId="164" fontId="3" fillId="0" borderId="15" xfId="0" applyFont="1" applyBorder="1" applyAlignment="1">
      <alignment horizontal="left" vertical="center"/>
    </xf>
    <xf numFmtId="169" fontId="3"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A247"/>
  <sheetViews>
    <sheetView tabSelected="1" view="pageBreakPreview" zoomScale="65" zoomScaleNormal="84" zoomScaleSheetLayoutView="65" workbookViewId="0" topLeftCell="A241">
      <selection activeCell="K245" sqref="K245"/>
    </sheetView>
  </sheetViews>
  <sheetFormatPr defaultColWidth="9.00390625" defaultRowHeight="12.75"/>
  <cols>
    <col min="1" max="1" width="2.875" style="1" customWidth="1"/>
    <col min="2" max="2" width="7.125" style="1" customWidth="1"/>
    <col min="3" max="3" width="8.125" style="1" customWidth="1"/>
    <col min="4" max="4" width="30.00390625" style="1" customWidth="1"/>
    <col min="5" max="5" width="20.875" style="1" customWidth="1"/>
    <col min="6" max="6" width="23.50390625" style="1" customWidth="1"/>
    <col min="7" max="7" width="24.25390625" style="1" customWidth="1"/>
    <col min="8" max="8" width="26.625" style="1" customWidth="1"/>
    <col min="9" max="9" width="22.875" style="1" customWidth="1"/>
    <col min="10" max="10" width="22.50390625" style="1" customWidth="1"/>
    <col min="11" max="11" width="19.125" style="1" customWidth="1"/>
    <col min="12" max="12" width="22.875" style="1" customWidth="1"/>
    <col min="13" max="13" width="28.875" style="1" customWidth="1"/>
    <col min="14" max="14" width="14.00390625" style="1" customWidth="1"/>
    <col min="15" max="15" width="24.25390625" style="1" customWidth="1"/>
    <col min="16" max="16" width="22.25390625" style="1" customWidth="1"/>
    <col min="17" max="17" width="9.125" style="1" customWidth="1"/>
    <col min="18" max="18" width="18.625" style="1" customWidth="1"/>
    <col min="19" max="19" width="17.375" style="1" customWidth="1"/>
    <col min="20" max="20" width="24.00390625" style="1" customWidth="1"/>
    <col min="21" max="22" width="9.125" style="1" customWidth="1"/>
    <col min="23" max="23" width="21.00390625" style="1" customWidth="1"/>
    <col min="24" max="16384" width="9.125" style="1" customWidth="1"/>
  </cols>
  <sheetData>
    <row r="1" spans="2:13" s="2" customFormat="1" ht="18.75">
      <c r="B1" s="3"/>
      <c r="C1" s="3"/>
      <c r="D1" s="3"/>
      <c r="E1" s="3"/>
      <c r="F1" s="3"/>
      <c r="G1" s="3"/>
      <c r="H1" s="3"/>
      <c r="I1" s="3"/>
      <c r="J1" s="3"/>
      <c r="K1" s="3"/>
      <c r="L1" s="3"/>
      <c r="M1" s="3"/>
    </row>
    <row r="2" spans="2:13" ht="14.25">
      <c r="B2" s="4"/>
      <c r="C2" s="4"/>
      <c r="D2" s="4"/>
      <c r="E2" s="4"/>
      <c r="F2" s="4"/>
      <c r="G2" s="4"/>
      <c r="H2" s="4"/>
      <c r="I2" s="4"/>
      <c r="J2" s="4"/>
      <c r="K2" s="4"/>
      <c r="L2" s="4"/>
      <c r="M2" s="4"/>
    </row>
    <row r="3" spans="2:13" ht="16.5" customHeight="1">
      <c r="B3" s="4"/>
      <c r="C3" s="4"/>
      <c r="D3" s="4"/>
      <c r="E3" s="4"/>
      <c r="F3" s="4"/>
      <c r="G3" s="4"/>
      <c r="H3" s="4"/>
      <c r="I3" s="4"/>
      <c r="J3" s="4"/>
      <c r="K3" s="4"/>
      <c r="L3" s="5"/>
      <c r="M3" s="4"/>
    </row>
    <row r="4" spans="2:13" ht="16.5" customHeight="1">
      <c r="B4" s="4"/>
      <c r="C4" s="4"/>
      <c r="D4" s="4"/>
      <c r="E4" s="4"/>
      <c r="F4" s="4"/>
      <c r="G4" s="4"/>
      <c r="H4" s="4"/>
      <c r="I4" s="4"/>
      <c r="J4" s="4"/>
      <c r="K4" s="4"/>
      <c r="L4" s="5"/>
      <c r="M4" s="4"/>
    </row>
    <row r="5" spans="2:13" ht="16.5" customHeight="1">
      <c r="B5" s="4"/>
      <c r="C5" s="4"/>
      <c r="D5" s="4"/>
      <c r="E5" s="4"/>
      <c r="F5" s="4"/>
      <c r="G5" s="4"/>
      <c r="H5" s="4"/>
      <c r="I5" s="4"/>
      <c r="J5" s="4"/>
      <c r="K5" s="4"/>
      <c r="L5" s="5"/>
      <c r="M5" s="4"/>
    </row>
    <row r="6" spans="2:13" ht="16.5" customHeight="1">
      <c r="B6" s="4"/>
      <c r="C6" s="4"/>
      <c r="D6" s="4"/>
      <c r="E6" s="4"/>
      <c r="F6" s="4"/>
      <c r="G6" s="4"/>
      <c r="H6" s="4"/>
      <c r="I6" s="4"/>
      <c r="J6" s="4"/>
      <c r="K6" s="4"/>
      <c r="L6" s="5"/>
      <c r="M6" s="4"/>
    </row>
    <row r="7" spans="2:13" ht="45" customHeight="1">
      <c r="B7" s="4"/>
      <c r="C7" s="4"/>
      <c r="D7" s="4"/>
      <c r="E7" s="4"/>
      <c r="F7" s="4"/>
      <c r="G7" s="4"/>
      <c r="H7" s="4"/>
      <c r="I7" s="4"/>
      <c r="J7" s="4"/>
      <c r="K7" s="4"/>
      <c r="L7" s="4"/>
      <c r="M7" s="4"/>
    </row>
    <row r="8" spans="2:13" s="6" customFormat="1" ht="47.25" customHeight="1">
      <c r="B8" s="7" t="s">
        <v>0</v>
      </c>
      <c r="C8" s="7"/>
      <c r="D8" s="7"/>
      <c r="E8" s="7"/>
      <c r="F8" s="7"/>
      <c r="G8" s="7"/>
      <c r="H8" s="7"/>
      <c r="I8" s="7"/>
      <c r="J8" s="7"/>
      <c r="K8" s="7"/>
      <c r="L8" s="7"/>
      <c r="M8" s="7"/>
    </row>
    <row r="9" spans="2:13" s="8" customFormat="1" ht="35.25" customHeight="1">
      <c r="B9" s="9" t="s">
        <v>1</v>
      </c>
      <c r="C9" s="10" t="s">
        <v>2</v>
      </c>
      <c r="D9" s="10"/>
      <c r="E9" s="10"/>
      <c r="F9" s="10"/>
      <c r="G9" s="10"/>
      <c r="H9" s="10"/>
      <c r="I9" s="10"/>
      <c r="J9" s="10"/>
      <c r="K9" s="10"/>
      <c r="L9" s="10"/>
      <c r="M9" s="10"/>
    </row>
    <row r="10" spans="2:13" s="11" customFormat="1" ht="33.75" customHeight="1">
      <c r="B10" s="12" t="s">
        <v>3</v>
      </c>
      <c r="C10" s="13"/>
      <c r="D10" s="13"/>
      <c r="E10" s="13"/>
      <c r="F10" s="13"/>
      <c r="G10" s="13"/>
      <c r="H10" s="13"/>
      <c r="I10" s="13"/>
      <c r="J10" s="13"/>
      <c r="K10" s="13"/>
      <c r="L10" s="13"/>
      <c r="M10" s="13"/>
    </row>
    <row r="11" spans="2:13" s="11" customFormat="1" ht="35.25" customHeight="1">
      <c r="B11" s="14" t="s">
        <v>4</v>
      </c>
      <c r="C11" s="15" t="s">
        <v>5</v>
      </c>
      <c r="D11" s="15"/>
      <c r="E11" s="15"/>
      <c r="F11" s="15"/>
      <c r="G11" s="15"/>
      <c r="H11" s="15"/>
      <c r="I11" s="15"/>
      <c r="J11" s="15"/>
      <c r="K11" s="15"/>
      <c r="L11" s="15"/>
      <c r="M11" s="15"/>
    </row>
    <row r="12" spans="2:13" s="16" customFormat="1" ht="32.25" customHeight="1">
      <c r="B12" s="17"/>
      <c r="C12" s="18" t="s">
        <v>6</v>
      </c>
      <c r="D12" s="18"/>
      <c r="E12" s="18"/>
      <c r="F12" s="18"/>
      <c r="G12" s="18"/>
      <c r="H12" s="18"/>
      <c r="I12" s="18"/>
      <c r="J12" s="18"/>
      <c r="K12" s="18"/>
      <c r="L12" s="18"/>
      <c r="M12" s="18"/>
    </row>
    <row r="13" spans="2:13" s="11" customFormat="1" ht="35.25" customHeight="1">
      <c r="B13" s="14" t="s">
        <v>7</v>
      </c>
      <c r="C13" s="15" t="s">
        <v>8</v>
      </c>
      <c r="D13" s="15"/>
      <c r="E13" s="15"/>
      <c r="F13" s="15"/>
      <c r="G13" s="15"/>
      <c r="H13" s="15"/>
      <c r="I13" s="15"/>
      <c r="J13" s="15"/>
      <c r="K13" s="15"/>
      <c r="L13" s="15"/>
      <c r="M13" s="15"/>
    </row>
    <row r="14" spans="2:13" s="16" customFormat="1" ht="29.25" customHeight="1">
      <c r="B14" s="17"/>
      <c r="C14" s="19" t="s">
        <v>9</v>
      </c>
      <c r="D14" s="19"/>
      <c r="E14" s="19"/>
      <c r="F14" s="19"/>
      <c r="G14" s="19"/>
      <c r="H14" s="19"/>
      <c r="I14" s="19"/>
      <c r="J14" s="19"/>
      <c r="K14" s="19"/>
      <c r="L14" s="19"/>
      <c r="M14" s="19"/>
    </row>
    <row r="15" spans="2:13" s="11" customFormat="1" ht="35.25" customHeight="1">
      <c r="B15" s="14" t="s">
        <v>10</v>
      </c>
      <c r="C15" s="15" t="s">
        <v>11</v>
      </c>
      <c r="D15" s="15"/>
      <c r="E15" s="15"/>
      <c r="F15" s="15"/>
      <c r="G15" s="15"/>
      <c r="H15" s="15"/>
      <c r="I15" s="15"/>
      <c r="J15" s="15"/>
      <c r="K15" s="15"/>
      <c r="L15" s="15"/>
      <c r="M15" s="15"/>
    </row>
    <row r="16" spans="2:13" s="16" customFormat="1" ht="26.25" customHeight="1">
      <c r="B16" s="17"/>
      <c r="C16" s="20" t="s">
        <v>12</v>
      </c>
      <c r="D16" s="20"/>
      <c r="E16" s="20"/>
      <c r="F16" s="20"/>
      <c r="G16" s="20"/>
      <c r="H16" s="20"/>
      <c r="I16" s="20"/>
      <c r="J16" s="20"/>
      <c r="K16" s="20"/>
      <c r="L16" s="20"/>
      <c r="M16" s="20"/>
    </row>
    <row r="17" spans="2:13" s="11" customFormat="1" ht="35.25" customHeight="1">
      <c r="B17" s="14" t="s">
        <v>13</v>
      </c>
      <c r="C17" s="15" t="s">
        <v>14</v>
      </c>
      <c r="D17" s="15"/>
      <c r="E17" s="15"/>
      <c r="F17" s="15"/>
      <c r="G17" s="15"/>
      <c r="H17" s="15"/>
      <c r="I17" s="15"/>
      <c r="J17" s="15"/>
      <c r="K17" s="15"/>
      <c r="L17" s="15"/>
      <c r="M17" s="15"/>
    </row>
    <row r="18" spans="2:13" s="16" customFormat="1" ht="41.25" customHeight="1">
      <c r="B18" s="17"/>
      <c r="C18" s="19" t="s">
        <v>15</v>
      </c>
      <c r="D18" s="19"/>
      <c r="E18" s="19"/>
      <c r="F18" s="19"/>
      <c r="G18" s="19"/>
      <c r="H18" s="19"/>
      <c r="I18" s="19"/>
      <c r="J18" s="19"/>
      <c r="K18" s="19"/>
      <c r="L18" s="19"/>
      <c r="M18" s="19"/>
    </row>
    <row r="19" spans="2:13" s="11" customFormat="1" ht="35.25" customHeight="1">
      <c r="B19" s="14" t="s">
        <v>16</v>
      </c>
      <c r="C19" s="15" t="s">
        <v>17</v>
      </c>
      <c r="D19" s="15"/>
      <c r="E19" s="15"/>
      <c r="F19" s="15"/>
      <c r="G19" s="15"/>
      <c r="H19" s="15"/>
      <c r="I19" s="15"/>
      <c r="J19" s="15"/>
      <c r="K19" s="15"/>
      <c r="L19" s="15"/>
      <c r="M19" s="15"/>
    </row>
    <row r="20" spans="2:13" s="16" customFormat="1" ht="33.75" customHeight="1">
      <c r="B20" s="17"/>
      <c r="C20" s="19" t="s">
        <v>18</v>
      </c>
      <c r="D20" s="19"/>
      <c r="E20" s="19"/>
      <c r="F20" s="19"/>
      <c r="G20" s="19"/>
      <c r="H20" s="19"/>
      <c r="I20" s="19"/>
      <c r="J20" s="19"/>
      <c r="K20" s="19"/>
      <c r="L20" s="19"/>
      <c r="M20" s="19"/>
    </row>
    <row r="21" spans="2:13" s="11" customFormat="1" ht="35.25" customHeight="1">
      <c r="B21" s="14" t="s">
        <v>19</v>
      </c>
      <c r="C21" s="15" t="s">
        <v>20</v>
      </c>
      <c r="D21" s="15"/>
      <c r="E21" s="15"/>
      <c r="F21" s="15"/>
      <c r="G21" s="15"/>
      <c r="H21" s="15"/>
      <c r="I21" s="15"/>
      <c r="J21" s="15"/>
      <c r="K21" s="15"/>
      <c r="L21" s="15"/>
      <c r="M21" s="15"/>
    </row>
    <row r="22" spans="2:13" s="11" customFormat="1" ht="36" customHeight="1">
      <c r="B22" s="12"/>
      <c r="C22" s="19" t="s">
        <v>21</v>
      </c>
      <c r="D22" s="19"/>
      <c r="E22" s="19"/>
      <c r="F22" s="19"/>
      <c r="G22" s="19"/>
      <c r="H22" s="19"/>
      <c r="I22" s="19"/>
      <c r="J22" s="19"/>
      <c r="K22" s="19"/>
      <c r="L22" s="19"/>
      <c r="M22" s="19"/>
    </row>
    <row r="23" spans="2:13" s="11" customFormat="1" ht="39.75" customHeight="1">
      <c r="B23" s="14" t="s">
        <v>22</v>
      </c>
      <c r="C23" s="21" t="s">
        <v>23</v>
      </c>
      <c r="D23" s="21"/>
      <c r="E23" s="21"/>
      <c r="F23" s="21"/>
      <c r="G23" s="21"/>
      <c r="H23" s="21"/>
      <c r="I23" s="21"/>
      <c r="J23" s="21"/>
      <c r="K23" s="21"/>
      <c r="L23" s="21"/>
      <c r="M23" s="21"/>
    </row>
    <row r="24" spans="2:13" s="16" customFormat="1" ht="90" customHeight="1">
      <c r="B24" s="17"/>
      <c r="C24" s="19" t="s">
        <v>24</v>
      </c>
      <c r="D24" s="19"/>
      <c r="E24" s="19"/>
      <c r="F24" s="19"/>
      <c r="G24" s="19"/>
      <c r="H24" s="19"/>
      <c r="I24" s="19"/>
      <c r="J24" s="19"/>
      <c r="K24" s="19"/>
      <c r="L24" s="19"/>
      <c r="M24" s="19"/>
    </row>
    <row r="25" spans="2:13" s="11" customFormat="1" ht="35.25" customHeight="1">
      <c r="B25" s="14" t="s">
        <v>25</v>
      </c>
      <c r="C25" s="15" t="s">
        <v>26</v>
      </c>
      <c r="D25" s="15"/>
      <c r="E25" s="15"/>
      <c r="F25" s="15"/>
      <c r="G25" s="15"/>
      <c r="H25" s="15"/>
      <c r="I25" s="15"/>
      <c r="J25" s="15"/>
      <c r="K25" s="15"/>
      <c r="L25" s="15"/>
      <c r="M25" s="15"/>
    </row>
    <row r="26" spans="2:13" s="16" customFormat="1" ht="192" customHeight="1">
      <c r="B26" s="17"/>
      <c r="C26" s="22" t="s">
        <v>27</v>
      </c>
      <c r="D26" s="22"/>
      <c r="E26" s="22"/>
      <c r="F26" s="22"/>
      <c r="G26" s="22"/>
      <c r="H26" s="22"/>
      <c r="I26" s="22"/>
      <c r="J26" s="22"/>
      <c r="K26" s="22"/>
      <c r="L26" s="22"/>
      <c r="M26" s="22"/>
    </row>
    <row r="27" spans="2:13" s="11" customFormat="1" ht="35.25" customHeight="1">
      <c r="B27" s="23" t="s">
        <v>28</v>
      </c>
      <c r="C27" s="24" t="s">
        <v>29</v>
      </c>
      <c r="D27" s="24"/>
      <c r="E27" s="24"/>
      <c r="F27" s="24"/>
      <c r="G27" s="24"/>
      <c r="H27" s="24"/>
      <c r="I27" s="24"/>
      <c r="J27" s="24"/>
      <c r="K27" s="24"/>
      <c r="L27" s="24"/>
      <c r="M27" s="24"/>
    </row>
    <row r="28" spans="2:13" s="11" customFormat="1" ht="36.75" customHeight="1">
      <c r="B28" s="12" t="s">
        <v>3</v>
      </c>
      <c r="C28" s="13"/>
      <c r="D28" s="13"/>
      <c r="E28" s="13"/>
      <c r="F28" s="13"/>
      <c r="G28" s="13"/>
      <c r="H28" s="13"/>
      <c r="I28" s="13"/>
      <c r="J28" s="13"/>
      <c r="K28" s="13"/>
      <c r="L28" s="13"/>
      <c r="M28" s="13"/>
    </row>
    <row r="29" spans="2:13" s="11" customFormat="1" ht="78" customHeight="1">
      <c r="B29" s="14" t="s">
        <v>4</v>
      </c>
      <c r="C29" s="21" t="s">
        <v>30</v>
      </c>
      <c r="D29" s="21"/>
      <c r="E29" s="21"/>
      <c r="F29" s="21"/>
      <c r="G29" s="21"/>
      <c r="H29" s="21"/>
      <c r="I29" s="21"/>
      <c r="J29" s="21"/>
      <c r="K29" s="21"/>
      <c r="L29" s="21"/>
      <c r="M29" s="21"/>
    </row>
    <row r="30" spans="2:13" s="16" customFormat="1" ht="42" customHeight="1">
      <c r="B30" s="17"/>
      <c r="C30" s="22" t="s">
        <v>31</v>
      </c>
      <c r="D30" s="22"/>
      <c r="E30" s="22"/>
      <c r="F30" s="22"/>
      <c r="G30" s="22"/>
      <c r="H30" s="22"/>
      <c r="I30" s="22"/>
      <c r="J30" s="22"/>
      <c r="K30" s="22"/>
      <c r="L30" s="22"/>
      <c r="M30" s="22"/>
    </row>
    <row r="31" spans="2:13" s="16" customFormat="1" ht="20.25">
      <c r="B31" s="17"/>
      <c r="C31" s="25" t="s">
        <v>32</v>
      </c>
      <c r="D31" s="26" t="s">
        <v>33</v>
      </c>
      <c r="E31" s="26"/>
      <c r="F31" s="26"/>
      <c r="G31" s="27" t="s">
        <v>34</v>
      </c>
      <c r="H31" s="27"/>
      <c r="I31" s="27"/>
      <c r="J31" s="27"/>
      <c r="K31" s="27"/>
      <c r="L31" s="27"/>
      <c r="M31" s="27"/>
    </row>
    <row r="32" spans="2:13" s="16" customFormat="1" ht="91.5" customHeight="1">
      <c r="B32" s="17"/>
      <c r="C32" s="25"/>
      <c r="D32" s="26"/>
      <c r="E32" s="26"/>
      <c r="F32" s="26"/>
      <c r="G32" s="28" t="s">
        <v>35</v>
      </c>
      <c r="H32" s="29" t="s">
        <v>36</v>
      </c>
      <c r="I32" s="29" t="s">
        <v>37</v>
      </c>
      <c r="J32" s="29" t="s">
        <v>38</v>
      </c>
      <c r="K32" s="29" t="s">
        <v>39</v>
      </c>
      <c r="L32" s="29" t="s">
        <v>40</v>
      </c>
      <c r="M32" s="30" t="s">
        <v>41</v>
      </c>
    </row>
    <row r="33" spans="2:13" s="31" customFormat="1" ht="24" customHeight="1">
      <c r="B33" s="32"/>
      <c r="C33" s="33" t="s">
        <v>42</v>
      </c>
      <c r="D33" s="34" t="s">
        <v>43</v>
      </c>
      <c r="E33" s="34"/>
      <c r="F33" s="34"/>
      <c r="G33" s="35" t="s">
        <v>44</v>
      </c>
      <c r="H33" s="36">
        <v>4</v>
      </c>
      <c r="I33" s="36">
        <v>5</v>
      </c>
      <c r="J33" s="36">
        <v>6</v>
      </c>
      <c r="K33" s="36">
        <v>7</v>
      </c>
      <c r="L33" s="36">
        <v>8</v>
      </c>
      <c r="M33" s="37">
        <v>9</v>
      </c>
    </row>
    <row r="34" spans="2:13" s="16" customFormat="1" ht="35.25" customHeight="1">
      <c r="B34" s="17"/>
      <c r="C34" s="25" t="s">
        <v>42</v>
      </c>
      <c r="D34" s="38" t="s">
        <v>45</v>
      </c>
      <c r="E34" s="38"/>
      <c r="F34" s="38"/>
      <c r="G34" s="39">
        <v>907150238.74</v>
      </c>
      <c r="H34" s="39">
        <v>1151286184.2</v>
      </c>
      <c r="I34" s="39">
        <v>69295277.52</v>
      </c>
      <c r="J34" s="39">
        <v>4469184.98</v>
      </c>
      <c r="K34" s="39">
        <v>25563723.89</v>
      </c>
      <c r="L34" s="39">
        <f aca="true" t="shared" si="0" ref="L34:L70">SUM(G34:K34)</f>
        <v>2157764609.33</v>
      </c>
      <c r="M34" s="40">
        <v>17631178.73</v>
      </c>
    </row>
    <row r="35" spans="2:13" s="16" customFormat="1" ht="35.25" customHeight="1">
      <c r="B35" s="17"/>
      <c r="C35" s="25" t="s">
        <v>43</v>
      </c>
      <c r="D35" s="38" t="s">
        <v>46</v>
      </c>
      <c r="E35" s="38"/>
      <c r="F35" s="38"/>
      <c r="G35" s="39">
        <f>SUM(G36:G42)</f>
        <v>63092884.22</v>
      </c>
      <c r="H35" s="39">
        <f>SUM(H36:H42)</f>
        <v>78284220.77</v>
      </c>
      <c r="I35" s="39">
        <f>SUM(I36:I42)</f>
        <v>14917861.1</v>
      </c>
      <c r="J35" s="39">
        <f>SUM(J36:J42)</f>
        <v>0</v>
      </c>
      <c r="K35" s="39">
        <f>SUM(K36:K42)</f>
        <v>3505325.11</v>
      </c>
      <c r="L35" s="39">
        <f t="shared" si="0"/>
        <v>159800291.2</v>
      </c>
      <c r="M35" s="40">
        <f>SUM(M36:M42)</f>
        <v>1747040.4</v>
      </c>
    </row>
    <row r="36" spans="2:13" s="16" customFormat="1" ht="35.25" customHeight="1">
      <c r="B36" s="17"/>
      <c r="C36" s="25"/>
      <c r="D36" s="38" t="s">
        <v>47</v>
      </c>
      <c r="E36" s="38"/>
      <c r="F36" s="38"/>
      <c r="G36" s="39">
        <v>0</v>
      </c>
      <c r="H36" s="39">
        <v>0</v>
      </c>
      <c r="I36" s="39">
        <v>0</v>
      </c>
      <c r="J36" s="39">
        <v>0</v>
      </c>
      <c r="K36" s="39">
        <v>0</v>
      </c>
      <c r="L36" s="39">
        <f t="shared" si="0"/>
        <v>0</v>
      </c>
      <c r="M36" s="40">
        <v>0</v>
      </c>
    </row>
    <row r="37" spans="2:15" s="16" customFormat="1" ht="43.5" customHeight="1">
      <c r="B37" s="17"/>
      <c r="C37" s="25"/>
      <c r="D37" s="41" t="s">
        <v>48</v>
      </c>
      <c r="E37" s="41"/>
      <c r="F37" s="41"/>
      <c r="G37" s="39">
        <v>15816014.13</v>
      </c>
      <c r="H37" s="39">
        <v>42626479.3</v>
      </c>
      <c r="I37" s="39">
        <v>14884018.06</v>
      </c>
      <c r="J37" s="39">
        <v>0</v>
      </c>
      <c r="K37" s="39">
        <v>3505325.11</v>
      </c>
      <c r="L37" s="39">
        <f t="shared" si="0"/>
        <v>76831836.6</v>
      </c>
      <c r="M37" s="40">
        <v>1747040.4</v>
      </c>
      <c r="O37" s="42"/>
    </row>
    <row r="38" spans="2:13" s="16" customFormat="1" ht="35.25" customHeight="1">
      <c r="B38" s="17"/>
      <c r="C38" s="25"/>
      <c r="D38" s="38" t="s">
        <v>49</v>
      </c>
      <c r="E38" s="38"/>
      <c r="F38" s="38"/>
      <c r="G38" s="39">
        <v>0</v>
      </c>
      <c r="H38" s="39">
        <v>15375445.02</v>
      </c>
      <c r="I38" s="39">
        <v>33843.04</v>
      </c>
      <c r="J38" s="39">
        <v>0</v>
      </c>
      <c r="K38" s="39">
        <v>0</v>
      </c>
      <c r="L38" s="39">
        <f t="shared" si="0"/>
        <v>15409288.059999999</v>
      </c>
      <c r="M38" s="40">
        <v>0</v>
      </c>
    </row>
    <row r="39" spans="2:15" s="16" customFormat="1" ht="35.25" customHeight="1">
      <c r="B39" s="17"/>
      <c r="C39" s="25"/>
      <c r="D39" s="38" t="s">
        <v>50</v>
      </c>
      <c r="E39" s="38"/>
      <c r="F39" s="38"/>
      <c r="G39" s="39">
        <v>41170818.58</v>
      </c>
      <c r="H39" s="39">
        <v>20133042.25</v>
      </c>
      <c r="I39" s="39">
        <v>0</v>
      </c>
      <c r="J39" s="39">
        <v>0</v>
      </c>
      <c r="K39" s="39">
        <v>0</v>
      </c>
      <c r="L39" s="39">
        <f t="shared" si="0"/>
        <v>61303860.83</v>
      </c>
      <c r="M39" s="40">
        <v>0</v>
      </c>
      <c r="O39" s="42"/>
    </row>
    <row r="40" spans="2:15" s="16" customFormat="1" ht="35.25" customHeight="1">
      <c r="B40" s="17"/>
      <c r="C40" s="25"/>
      <c r="D40" s="38" t="s">
        <v>51</v>
      </c>
      <c r="E40" s="38"/>
      <c r="F40" s="38"/>
      <c r="G40" s="39">
        <v>0</v>
      </c>
      <c r="H40" s="39">
        <v>0</v>
      </c>
      <c r="I40" s="39">
        <v>0</v>
      </c>
      <c r="J40" s="39">
        <v>0</v>
      </c>
      <c r="K40" s="39">
        <v>0</v>
      </c>
      <c r="L40" s="39">
        <f t="shared" si="0"/>
        <v>0</v>
      </c>
      <c r="M40" s="40">
        <v>0</v>
      </c>
      <c r="O40" s="42"/>
    </row>
    <row r="41" spans="2:13" s="16" customFormat="1" ht="35.25" customHeight="1">
      <c r="B41" s="17"/>
      <c r="C41" s="25"/>
      <c r="D41" s="38" t="s">
        <v>52</v>
      </c>
      <c r="E41" s="38"/>
      <c r="F41" s="38"/>
      <c r="G41" s="39">
        <v>0</v>
      </c>
      <c r="H41" s="39">
        <v>0</v>
      </c>
      <c r="I41" s="39">
        <v>0</v>
      </c>
      <c r="J41" s="39">
        <v>0</v>
      </c>
      <c r="K41" s="39">
        <v>0</v>
      </c>
      <c r="L41" s="39">
        <f t="shared" si="0"/>
        <v>0</v>
      </c>
      <c r="M41" s="40">
        <v>0</v>
      </c>
    </row>
    <row r="42" spans="2:13" s="16" customFormat="1" ht="35.25" customHeight="1">
      <c r="B42" s="17"/>
      <c r="C42" s="25"/>
      <c r="D42" s="38" t="s">
        <v>53</v>
      </c>
      <c r="E42" s="38"/>
      <c r="F42" s="38"/>
      <c r="G42" s="39">
        <v>6106051.51</v>
      </c>
      <c r="H42" s="39">
        <v>149254.2</v>
      </c>
      <c r="I42" s="39">
        <v>0</v>
      </c>
      <c r="J42" s="39">
        <v>0</v>
      </c>
      <c r="K42" s="39">
        <v>0</v>
      </c>
      <c r="L42" s="39">
        <f t="shared" si="0"/>
        <v>6255305.71</v>
      </c>
      <c r="M42" s="40">
        <v>0</v>
      </c>
    </row>
    <row r="43" spans="2:16" s="16" customFormat="1" ht="35.25" customHeight="1">
      <c r="B43" s="17"/>
      <c r="C43" s="25" t="s">
        <v>44</v>
      </c>
      <c r="D43" s="38" t="s">
        <v>54</v>
      </c>
      <c r="E43" s="38"/>
      <c r="F43" s="38"/>
      <c r="G43" s="39">
        <f>SUM(G44:G51)</f>
        <v>48901294.29</v>
      </c>
      <c r="H43" s="39">
        <f>SUM(H44:H51)</f>
        <v>3640725.8699999996</v>
      </c>
      <c r="I43" s="39">
        <f>SUM(I44:I51)</f>
        <v>830163.4099999999</v>
      </c>
      <c r="J43" s="39">
        <f>SUM(J44:J51)</f>
        <v>25342.19</v>
      </c>
      <c r="K43" s="39">
        <f>SUM(K44:K51)</f>
        <v>101859.15</v>
      </c>
      <c r="L43" s="39">
        <f t="shared" si="0"/>
        <v>53499384.91</v>
      </c>
      <c r="M43" s="40">
        <f>SUM(M44:M51)</f>
        <v>0</v>
      </c>
      <c r="P43" s="42"/>
    </row>
    <row r="44" spans="2:27" s="16" customFormat="1" ht="35.25" customHeight="1">
      <c r="B44" s="17"/>
      <c r="C44" s="25"/>
      <c r="D44" s="38" t="s">
        <v>55</v>
      </c>
      <c r="E44" s="38"/>
      <c r="F44" s="38"/>
      <c r="G44" s="39">
        <v>1996598.8</v>
      </c>
      <c r="H44" s="39">
        <v>11919.15</v>
      </c>
      <c r="I44" s="39">
        <v>0</v>
      </c>
      <c r="J44" s="39">
        <v>0</v>
      </c>
      <c r="K44" s="39">
        <v>0</v>
      </c>
      <c r="L44" s="39">
        <f t="shared" si="0"/>
        <v>2008517.95</v>
      </c>
      <c r="M44" s="40">
        <v>0</v>
      </c>
      <c r="O44" s="42"/>
      <c r="P44" s="42"/>
      <c r="Q44" s="42"/>
      <c r="R44" s="42"/>
      <c r="S44" s="42"/>
      <c r="T44" s="42"/>
      <c r="U44" s="42"/>
      <c r="V44" s="42"/>
      <c r="W44" s="42"/>
      <c r="X44" s="42"/>
      <c r="Y44" s="42"/>
      <c r="Z44" s="42"/>
      <c r="AA44" s="42"/>
    </row>
    <row r="45" spans="2:27" s="16" customFormat="1" ht="35.25" customHeight="1">
      <c r="B45" s="17"/>
      <c r="C45" s="25"/>
      <c r="D45" s="38" t="s">
        <v>56</v>
      </c>
      <c r="E45" s="38"/>
      <c r="F45" s="38"/>
      <c r="G45" s="39">
        <v>44811986.59</v>
      </c>
      <c r="H45" s="39">
        <v>3397309.9</v>
      </c>
      <c r="I45" s="39">
        <v>10023.08</v>
      </c>
      <c r="J45" s="39">
        <v>0</v>
      </c>
      <c r="K45" s="39">
        <v>0</v>
      </c>
      <c r="L45" s="39">
        <f t="shared" si="0"/>
        <v>48219319.57</v>
      </c>
      <c r="M45" s="40">
        <v>0</v>
      </c>
      <c r="O45" s="42"/>
      <c r="P45" s="42"/>
      <c r="Q45" s="42"/>
      <c r="R45" s="42"/>
      <c r="S45" s="42"/>
      <c r="T45" s="42"/>
      <c r="U45" s="42"/>
      <c r="V45" s="42"/>
      <c r="W45" s="42"/>
      <c r="X45" s="42"/>
      <c r="Y45" s="42"/>
      <c r="Z45" s="42"/>
      <c r="AA45" s="42"/>
    </row>
    <row r="46" spans="2:27" s="16" customFormat="1" ht="35.25" customHeight="1">
      <c r="B46" s="17"/>
      <c r="C46" s="25"/>
      <c r="D46" s="38" t="s">
        <v>57</v>
      </c>
      <c r="E46" s="38"/>
      <c r="F46" s="38"/>
      <c r="G46" s="39">
        <v>2092708.9</v>
      </c>
      <c r="H46" s="39">
        <v>231496.82</v>
      </c>
      <c r="I46" s="39">
        <v>820140.33</v>
      </c>
      <c r="J46" s="39">
        <v>25342.19</v>
      </c>
      <c r="K46" s="39">
        <v>73696.97</v>
      </c>
      <c r="L46" s="39">
        <f t="shared" si="0"/>
        <v>3243385.21</v>
      </c>
      <c r="M46" s="40">
        <v>0</v>
      </c>
      <c r="O46" s="42"/>
      <c r="P46" s="42"/>
      <c r="Q46" s="42"/>
      <c r="R46" s="42"/>
      <c r="S46" s="42"/>
      <c r="T46" s="42"/>
      <c r="U46" s="42"/>
      <c r="V46" s="42"/>
      <c r="W46" s="42"/>
      <c r="X46" s="42"/>
      <c r="Y46" s="42"/>
      <c r="Z46" s="42"/>
      <c r="AA46" s="42"/>
    </row>
    <row r="47" spans="2:27" s="16" customFormat="1" ht="35.25" customHeight="1">
      <c r="B47" s="17"/>
      <c r="C47" s="25"/>
      <c r="D47" s="38" t="s">
        <v>58</v>
      </c>
      <c r="E47" s="38"/>
      <c r="F47" s="38"/>
      <c r="G47" s="39">
        <v>0</v>
      </c>
      <c r="H47" s="39">
        <v>0</v>
      </c>
      <c r="I47" s="39">
        <v>0</v>
      </c>
      <c r="J47" s="39">
        <v>0</v>
      </c>
      <c r="K47" s="39">
        <v>0</v>
      </c>
      <c r="L47" s="39">
        <f t="shared" si="0"/>
        <v>0</v>
      </c>
      <c r="M47" s="40">
        <v>0</v>
      </c>
      <c r="O47" s="42"/>
      <c r="P47" s="42"/>
      <c r="Q47" s="42"/>
      <c r="R47" s="42"/>
      <c r="S47" s="42"/>
      <c r="T47" s="42"/>
      <c r="U47" s="42"/>
      <c r="V47" s="42"/>
      <c r="W47" s="42"/>
      <c r="X47" s="42"/>
      <c r="Y47" s="42"/>
      <c r="Z47" s="42"/>
      <c r="AA47" s="42"/>
    </row>
    <row r="48" spans="2:27" s="16" customFormat="1" ht="35.25" customHeight="1">
      <c r="B48" s="17"/>
      <c r="C48" s="25"/>
      <c r="D48" s="38" t="s">
        <v>59</v>
      </c>
      <c r="E48" s="38"/>
      <c r="F48" s="38"/>
      <c r="G48" s="39">
        <v>0</v>
      </c>
      <c r="H48" s="39">
        <v>0</v>
      </c>
      <c r="I48" s="39">
        <v>0</v>
      </c>
      <c r="J48" s="39">
        <v>0</v>
      </c>
      <c r="K48" s="39">
        <v>28162.18</v>
      </c>
      <c r="L48" s="39">
        <f t="shared" si="0"/>
        <v>28162.18</v>
      </c>
      <c r="M48" s="40">
        <v>0</v>
      </c>
      <c r="O48" s="42"/>
      <c r="P48" s="42"/>
      <c r="Q48" s="42"/>
      <c r="R48" s="42"/>
      <c r="S48" s="42"/>
      <c r="T48" s="42"/>
      <c r="U48" s="42"/>
      <c r="V48" s="42"/>
      <c r="W48" s="42"/>
      <c r="X48" s="42"/>
      <c r="Y48" s="42"/>
      <c r="Z48" s="42"/>
      <c r="AA48" s="42"/>
    </row>
    <row r="49" spans="2:27" s="16" customFormat="1" ht="35.25" customHeight="1">
      <c r="B49" s="17"/>
      <c r="C49" s="25"/>
      <c r="D49" s="38" t="s">
        <v>52</v>
      </c>
      <c r="E49" s="38"/>
      <c r="F49" s="38"/>
      <c r="G49" s="39">
        <v>0</v>
      </c>
      <c r="H49" s="39">
        <v>0</v>
      </c>
      <c r="I49" s="39">
        <v>0</v>
      </c>
      <c r="J49" s="39">
        <v>0</v>
      </c>
      <c r="K49" s="39">
        <v>0</v>
      </c>
      <c r="L49" s="39">
        <f t="shared" si="0"/>
        <v>0</v>
      </c>
      <c r="M49" s="40">
        <v>0</v>
      </c>
      <c r="O49" s="42"/>
      <c r="P49" s="42"/>
      <c r="Q49" s="42"/>
      <c r="R49" s="42"/>
      <c r="S49" s="42"/>
      <c r="T49" s="42"/>
      <c r="U49" s="42"/>
      <c r="V49" s="42"/>
      <c r="W49" s="42"/>
      <c r="X49" s="42"/>
      <c r="Y49" s="42"/>
      <c r="Z49" s="42"/>
      <c r="AA49" s="42"/>
    </row>
    <row r="50" spans="2:27" s="16" customFormat="1" ht="35.25" customHeight="1">
      <c r="B50" s="17"/>
      <c r="C50" s="25"/>
      <c r="D50" s="38" t="s">
        <v>60</v>
      </c>
      <c r="E50" s="38"/>
      <c r="F50" s="38"/>
      <c r="G50" s="39">
        <v>0</v>
      </c>
      <c r="H50" s="39">
        <v>0</v>
      </c>
      <c r="I50" s="39">
        <v>0</v>
      </c>
      <c r="J50" s="39">
        <v>0</v>
      </c>
      <c r="K50" s="39">
        <v>0</v>
      </c>
      <c r="L50" s="39">
        <f t="shared" si="0"/>
        <v>0</v>
      </c>
      <c r="M50" s="40">
        <v>0</v>
      </c>
      <c r="O50" s="42"/>
      <c r="P50" s="42"/>
      <c r="Q50" s="42"/>
      <c r="R50" s="42"/>
      <c r="S50" s="42"/>
      <c r="T50" s="42"/>
      <c r="U50" s="42"/>
      <c r="V50" s="42"/>
      <c r="W50" s="42"/>
      <c r="X50" s="42"/>
      <c r="Y50" s="42"/>
      <c r="Z50" s="42"/>
      <c r="AA50" s="42"/>
    </row>
    <row r="51" spans="2:27" s="16" customFormat="1" ht="35.25" customHeight="1">
      <c r="B51" s="17"/>
      <c r="C51" s="25"/>
      <c r="D51" s="38" t="s">
        <v>61</v>
      </c>
      <c r="E51" s="38"/>
      <c r="F51" s="38"/>
      <c r="G51" s="39">
        <v>0</v>
      </c>
      <c r="H51" s="39">
        <v>0</v>
      </c>
      <c r="I51" s="39">
        <v>0</v>
      </c>
      <c r="J51" s="39">
        <v>0</v>
      </c>
      <c r="K51" s="39">
        <v>0</v>
      </c>
      <c r="L51" s="39">
        <f t="shared" si="0"/>
        <v>0</v>
      </c>
      <c r="M51" s="40">
        <v>0</v>
      </c>
      <c r="O51" s="42"/>
      <c r="P51" s="42"/>
      <c r="Q51" s="42"/>
      <c r="R51" s="42"/>
      <c r="S51" s="42"/>
      <c r="T51" s="42"/>
      <c r="U51" s="42"/>
      <c r="V51" s="42"/>
      <c r="W51" s="42"/>
      <c r="X51" s="42"/>
      <c r="Y51" s="42"/>
      <c r="Z51" s="42"/>
      <c r="AA51" s="42"/>
    </row>
    <row r="52" spans="2:20" s="16" customFormat="1" ht="49.5" customHeight="1">
      <c r="B52" s="17"/>
      <c r="C52" s="25" t="s">
        <v>62</v>
      </c>
      <c r="D52" s="41" t="s">
        <v>63</v>
      </c>
      <c r="E52" s="41"/>
      <c r="F52" s="41"/>
      <c r="G52" s="43">
        <f>G34+G35-G43</f>
        <v>921341828.6700001</v>
      </c>
      <c r="H52" s="39">
        <f>H34+H35-H43</f>
        <v>1225929679.1000001</v>
      </c>
      <c r="I52" s="39">
        <f>I34+I35-I43</f>
        <v>83382975.21</v>
      </c>
      <c r="J52" s="39">
        <f>J34+J35-J43</f>
        <v>4443842.79</v>
      </c>
      <c r="K52" s="39">
        <f>K34+K35-K43</f>
        <v>28967189.85</v>
      </c>
      <c r="L52" s="39">
        <f t="shared" si="0"/>
        <v>2264065515.62</v>
      </c>
      <c r="M52" s="40">
        <f>M34+M35-M43</f>
        <v>19378219.13</v>
      </c>
      <c r="T52" s="42"/>
    </row>
    <row r="53" spans="2:20" s="16" customFormat="1" ht="35.25" customHeight="1">
      <c r="B53" s="17"/>
      <c r="C53" s="25" t="s">
        <v>64</v>
      </c>
      <c r="D53" s="38" t="s">
        <v>65</v>
      </c>
      <c r="E53" s="38"/>
      <c r="F53" s="38"/>
      <c r="G53" s="39">
        <v>1534741.45</v>
      </c>
      <c r="H53" s="39">
        <v>399148771.55</v>
      </c>
      <c r="I53" s="39">
        <v>49875854.66</v>
      </c>
      <c r="J53" s="39">
        <v>3879959.58</v>
      </c>
      <c r="K53" s="39">
        <v>17484995.2</v>
      </c>
      <c r="L53" s="39">
        <f t="shared" si="0"/>
        <v>471924322.44</v>
      </c>
      <c r="M53" s="40">
        <v>16552374.49</v>
      </c>
      <c r="T53" s="42"/>
    </row>
    <row r="54" spans="2:20" s="16" customFormat="1" ht="35.25" customHeight="1">
      <c r="B54" s="17"/>
      <c r="C54" s="25" t="s">
        <v>66</v>
      </c>
      <c r="D54" s="38" t="s">
        <v>67</v>
      </c>
      <c r="E54" s="38"/>
      <c r="F54" s="38"/>
      <c r="G54" s="39">
        <f>SUM(G55:G58)</f>
        <v>974771.96</v>
      </c>
      <c r="H54" s="39">
        <f>SUM(H55:H58)</f>
        <v>39972535.870000005</v>
      </c>
      <c r="I54" s="39">
        <f>SUM(I55:I58)</f>
        <v>5644454.29</v>
      </c>
      <c r="J54" s="39">
        <f>SUM(J55:J58)</f>
        <v>204444.08</v>
      </c>
      <c r="K54" s="39">
        <f>SUM(K55:K58)</f>
        <v>2975855.8</v>
      </c>
      <c r="L54" s="39">
        <f t="shared" si="0"/>
        <v>49772062</v>
      </c>
      <c r="M54" s="40">
        <f>SUM(M55:M58)</f>
        <v>1437351.07</v>
      </c>
      <c r="O54" s="42"/>
      <c r="T54" s="42"/>
    </row>
    <row r="55" spans="2:20" s="16" customFormat="1" ht="35.25" customHeight="1">
      <c r="B55" s="17"/>
      <c r="C55" s="25"/>
      <c r="D55" s="38" t="s">
        <v>68</v>
      </c>
      <c r="E55" s="38"/>
      <c r="F55" s="38"/>
      <c r="G55" s="39">
        <v>974771.96</v>
      </c>
      <c r="H55" s="39">
        <v>39225312.28</v>
      </c>
      <c r="I55" s="39">
        <v>5644454.29</v>
      </c>
      <c r="J55" s="39">
        <v>204444.08</v>
      </c>
      <c r="K55" s="39">
        <v>2975855.8</v>
      </c>
      <c r="L55" s="39">
        <f t="shared" si="0"/>
        <v>49024838.41</v>
      </c>
      <c r="M55" s="40">
        <v>1437351.07</v>
      </c>
      <c r="O55" s="42"/>
      <c r="T55" s="42"/>
    </row>
    <row r="56" spans="2:20" s="16" customFormat="1" ht="47.25" customHeight="1">
      <c r="B56" s="17"/>
      <c r="C56" s="25"/>
      <c r="D56" s="41" t="s">
        <v>69</v>
      </c>
      <c r="E56" s="41"/>
      <c r="F56" s="41"/>
      <c r="G56" s="39">
        <v>0</v>
      </c>
      <c r="H56" s="39">
        <v>733677.39</v>
      </c>
      <c r="I56" s="39">
        <v>0</v>
      </c>
      <c r="J56" s="39">
        <v>0</v>
      </c>
      <c r="K56" s="39">
        <v>0</v>
      </c>
      <c r="L56" s="39">
        <f t="shared" si="0"/>
        <v>733677.39</v>
      </c>
      <c r="M56" s="40">
        <v>0</v>
      </c>
      <c r="O56" s="42"/>
      <c r="T56" s="42"/>
    </row>
    <row r="57" spans="2:15" s="16" customFormat="1" ht="35.25" customHeight="1">
      <c r="B57" s="17"/>
      <c r="C57" s="25"/>
      <c r="D57" s="38" t="s">
        <v>52</v>
      </c>
      <c r="E57" s="38"/>
      <c r="F57" s="38"/>
      <c r="G57" s="39">
        <v>0</v>
      </c>
      <c r="H57" s="39">
        <v>0</v>
      </c>
      <c r="I57" s="39">
        <v>0</v>
      </c>
      <c r="J57" s="39">
        <v>0</v>
      </c>
      <c r="K57" s="39">
        <v>0</v>
      </c>
      <c r="L57" s="39">
        <f t="shared" si="0"/>
        <v>0</v>
      </c>
      <c r="M57" s="40">
        <v>0</v>
      </c>
      <c r="O57" s="42"/>
    </row>
    <row r="58" spans="2:15" s="16" customFormat="1" ht="35.25" customHeight="1">
      <c r="B58" s="17"/>
      <c r="C58" s="25"/>
      <c r="D58" s="38" t="s">
        <v>53</v>
      </c>
      <c r="E58" s="38"/>
      <c r="F58" s="38"/>
      <c r="G58" s="39">
        <v>0</v>
      </c>
      <c r="H58" s="39">
        <v>13546.2</v>
      </c>
      <c r="I58" s="39">
        <v>0</v>
      </c>
      <c r="J58" s="39">
        <v>0</v>
      </c>
      <c r="K58" s="39">
        <v>0</v>
      </c>
      <c r="L58" s="39">
        <f t="shared" si="0"/>
        <v>13546.2</v>
      </c>
      <c r="M58" s="40">
        <v>0</v>
      </c>
      <c r="O58" s="42"/>
    </row>
    <row r="59" spans="2:13" s="16" customFormat="1" ht="35.25" customHeight="1">
      <c r="B59" s="17"/>
      <c r="C59" s="25" t="s">
        <v>70</v>
      </c>
      <c r="D59" s="38" t="s">
        <v>71</v>
      </c>
      <c r="E59" s="38"/>
      <c r="F59" s="38"/>
      <c r="G59" s="39">
        <f>SUM(G60:G67)</f>
        <v>1063906.82</v>
      </c>
      <c r="H59" s="39">
        <f>SUM(H60:H67)</f>
        <v>732239.89</v>
      </c>
      <c r="I59" s="39">
        <f>SUM(I60:I67)</f>
        <v>826443.7799999999</v>
      </c>
      <c r="J59" s="39">
        <f>SUM(J60:J67)</f>
        <v>25342.19</v>
      </c>
      <c r="K59" s="39">
        <f>SUM(K60:K67)</f>
        <v>101859.15</v>
      </c>
      <c r="L59" s="39">
        <f t="shared" si="0"/>
        <v>2749791.83</v>
      </c>
      <c r="M59" s="40">
        <f>SUM(M60:M67)</f>
        <v>0</v>
      </c>
    </row>
    <row r="60" spans="2:13" s="16" customFormat="1" ht="35.25" customHeight="1">
      <c r="B60" s="17"/>
      <c r="C60" s="25"/>
      <c r="D60" s="38" t="s">
        <v>72</v>
      </c>
      <c r="E60" s="38"/>
      <c r="F60" s="38"/>
      <c r="G60" s="39">
        <v>0</v>
      </c>
      <c r="H60" s="39">
        <v>2096.38</v>
      </c>
      <c r="I60" s="39">
        <v>0</v>
      </c>
      <c r="J60" s="39">
        <v>0</v>
      </c>
      <c r="K60" s="39">
        <v>0</v>
      </c>
      <c r="L60" s="39">
        <f t="shared" si="0"/>
        <v>2096.38</v>
      </c>
      <c r="M60" s="40">
        <v>0</v>
      </c>
    </row>
    <row r="61" spans="2:13" s="16" customFormat="1" ht="46.5" customHeight="1">
      <c r="B61" s="17"/>
      <c r="C61" s="25"/>
      <c r="D61" s="41" t="s">
        <v>73</v>
      </c>
      <c r="E61" s="41"/>
      <c r="F61" s="41"/>
      <c r="G61" s="39">
        <v>0</v>
      </c>
      <c r="H61" s="39">
        <v>601141.74</v>
      </c>
      <c r="I61" s="39">
        <v>10023.08</v>
      </c>
      <c r="J61" s="39">
        <v>0</v>
      </c>
      <c r="K61" s="39">
        <v>0</v>
      </c>
      <c r="L61" s="39">
        <f t="shared" si="0"/>
        <v>611164.82</v>
      </c>
      <c r="M61" s="40">
        <v>0</v>
      </c>
    </row>
    <row r="62" spans="2:13" s="16" customFormat="1" ht="35.25" customHeight="1">
      <c r="B62" s="17"/>
      <c r="C62" s="25"/>
      <c r="D62" s="38" t="s">
        <v>74</v>
      </c>
      <c r="E62" s="38"/>
      <c r="F62" s="38"/>
      <c r="G62" s="39">
        <v>1063906.82</v>
      </c>
      <c r="H62" s="39">
        <v>129001.77</v>
      </c>
      <c r="I62" s="39">
        <v>816420.7</v>
      </c>
      <c r="J62" s="39">
        <v>25342.19</v>
      </c>
      <c r="K62" s="39">
        <v>73696.97</v>
      </c>
      <c r="L62" s="39">
        <f t="shared" si="0"/>
        <v>2108368.45</v>
      </c>
      <c r="M62" s="40">
        <v>0</v>
      </c>
    </row>
    <row r="63" spans="2:13" s="16" customFormat="1" ht="40.5" customHeight="1">
      <c r="B63" s="17"/>
      <c r="C63" s="25"/>
      <c r="D63" s="41" t="s">
        <v>75</v>
      </c>
      <c r="E63" s="41"/>
      <c r="F63" s="41"/>
      <c r="G63" s="39">
        <v>0</v>
      </c>
      <c r="H63" s="39">
        <v>0</v>
      </c>
      <c r="I63" s="39">
        <v>0</v>
      </c>
      <c r="J63" s="39">
        <v>0</v>
      </c>
      <c r="K63" s="39">
        <v>0</v>
      </c>
      <c r="L63" s="39">
        <f t="shared" si="0"/>
        <v>0</v>
      </c>
      <c r="M63" s="40">
        <v>0</v>
      </c>
    </row>
    <row r="64" spans="2:13" s="16" customFormat="1" ht="44.25" customHeight="1">
      <c r="B64" s="17"/>
      <c r="C64" s="25"/>
      <c r="D64" s="41" t="s">
        <v>76</v>
      </c>
      <c r="E64" s="41"/>
      <c r="F64" s="41"/>
      <c r="G64" s="39">
        <v>0</v>
      </c>
      <c r="H64" s="39">
        <v>0</v>
      </c>
      <c r="I64" s="39">
        <v>0</v>
      </c>
      <c r="J64" s="39">
        <v>0</v>
      </c>
      <c r="K64" s="39">
        <v>25517.68</v>
      </c>
      <c r="L64" s="39">
        <f t="shared" si="0"/>
        <v>25517.68</v>
      </c>
      <c r="M64" s="40">
        <v>0</v>
      </c>
    </row>
    <row r="65" spans="2:13" s="16" customFormat="1" ht="35.25" customHeight="1">
      <c r="B65" s="17"/>
      <c r="C65" s="25"/>
      <c r="D65" s="38" t="s">
        <v>77</v>
      </c>
      <c r="E65" s="38"/>
      <c r="F65" s="38"/>
      <c r="G65" s="39">
        <v>0</v>
      </c>
      <c r="H65" s="39">
        <v>0</v>
      </c>
      <c r="I65" s="39">
        <v>0</v>
      </c>
      <c r="J65" s="39">
        <v>0</v>
      </c>
      <c r="K65" s="39">
        <v>0</v>
      </c>
      <c r="L65" s="39">
        <f t="shared" si="0"/>
        <v>0</v>
      </c>
      <c r="M65" s="40">
        <v>0</v>
      </c>
    </row>
    <row r="66" spans="2:13" s="16" customFormat="1" ht="44.25" customHeight="1">
      <c r="B66" s="17"/>
      <c r="C66" s="25"/>
      <c r="D66" s="41" t="s">
        <v>78</v>
      </c>
      <c r="E66" s="41"/>
      <c r="F66" s="41"/>
      <c r="G66" s="39">
        <v>0</v>
      </c>
      <c r="H66" s="39">
        <v>0</v>
      </c>
      <c r="I66" s="39">
        <v>0</v>
      </c>
      <c r="J66" s="39">
        <v>0</v>
      </c>
      <c r="K66" s="39">
        <v>0</v>
      </c>
      <c r="L66" s="39">
        <f t="shared" si="0"/>
        <v>0</v>
      </c>
      <c r="M66" s="40">
        <v>0</v>
      </c>
    </row>
    <row r="67" spans="2:13" s="16" customFormat="1" ht="35.25" customHeight="1">
      <c r="B67" s="17"/>
      <c r="C67" s="25"/>
      <c r="D67" s="38" t="s">
        <v>61</v>
      </c>
      <c r="E67" s="38"/>
      <c r="F67" s="38"/>
      <c r="G67" s="39">
        <v>0</v>
      </c>
      <c r="H67" s="39">
        <v>0</v>
      </c>
      <c r="I67" s="39">
        <v>0</v>
      </c>
      <c r="J67" s="39">
        <v>0</v>
      </c>
      <c r="K67" s="39">
        <v>2644.5</v>
      </c>
      <c r="L67" s="39">
        <f t="shared" si="0"/>
        <v>2644.5</v>
      </c>
      <c r="M67" s="40">
        <v>0</v>
      </c>
    </row>
    <row r="68" spans="2:13" s="16" customFormat="1" ht="43.5" customHeight="1">
      <c r="B68" s="17"/>
      <c r="C68" s="25" t="s">
        <v>79</v>
      </c>
      <c r="D68" s="38" t="s">
        <v>80</v>
      </c>
      <c r="E68" s="38"/>
      <c r="F68" s="38"/>
      <c r="G68" s="39">
        <f>G53+G54-G59</f>
        <v>1445606.59</v>
      </c>
      <c r="H68" s="39">
        <f>H53+H54-H59</f>
        <v>438389067.53000003</v>
      </c>
      <c r="I68" s="39">
        <f>I53+I54-I59</f>
        <v>54693865.169999994</v>
      </c>
      <c r="J68" s="39">
        <f>J53+J54-J59</f>
        <v>4059061.47</v>
      </c>
      <c r="K68" s="39">
        <f>K53+K54-K59</f>
        <v>20358991.85</v>
      </c>
      <c r="L68" s="39">
        <f t="shared" si="0"/>
        <v>518946592.6100001</v>
      </c>
      <c r="M68" s="40">
        <f>M53+M54-M59</f>
        <v>17989725.56</v>
      </c>
    </row>
    <row r="69" spans="2:13" s="16" customFormat="1" ht="43.5" customHeight="1">
      <c r="B69" s="17"/>
      <c r="C69" s="25" t="s">
        <v>81</v>
      </c>
      <c r="D69" s="38" t="s">
        <v>82</v>
      </c>
      <c r="E69" s="38"/>
      <c r="F69" s="38"/>
      <c r="G69" s="39">
        <f>G34-G53</f>
        <v>905615497.29</v>
      </c>
      <c r="H69" s="39">
        <f>H34-H53</f>
        <v>752137412.6500001</v>
      </c>
      <c r="I69" s="39">
        <f>I34-I53</f>
        <v>19419422.86</v>
      </c>
      <c r="J69" s="39">
        <f>J34-J53</f>
        <v>589225.4000000004</v>
      </c>
      <c r="K69" s="39">
        <f>K34-K53</f>
        <v>8078728.690000001</v>
      </c>
      <c r="L69" s="39">
        <f t="shared" si="0"/>
        <v>1685840286.89</v>
      </c>
      <c r="M69" s="40">
        <f>M34-M53</f>
        <v>1078804.2400000002</v>
      </c>
    </row>
    <row r="70" spans="2:13" s="16" customFormat="1" ht="43.5" customHeight="1">
      <c r="B70" s="17"/>
      <c r="C70" s="25" t="s">
        <v>83</v>
      </c>
      <c r="D70" s="38" t="s">
        <v>84</v>
      </c>
      <c r="E70" s="38"/>
      <c r="F70" s="38"/>
      <c r="G70" s="39">
        <f>G52-G68</f>
        <v>919896222.08</v>
      </c>
      <c r="H70" s="39">
        <f>H52-H68</f>
        <v>787540611.5700002</v>
      </c>
      <c r="I70" s="39">
        <f>I52-I68</f>
        <v>28689110.04</v>
      </c>
      <c r="J70" s="39">
        <f>J52-J68</f>
        <v>384781.31999999983</v>
      </c>
      <c r="K70" s="39">
        <f>K52-K68</f>
        <v>8608198</v>
      </c>
      <c r="L70" s="39">
        <f t="shared" si="0"/>
        <v>1745118923.0100002</v>
      </c>
      <c r="M70" s="40">
        <f>M52-M68</f>
        <v>1388493.5700000003</v>
      </c>
    </row>
    <row r="71" spans="2:13" s="16" customFormat="1" ht="51" customHeight="1">
      <c r="B71" s="17"/>
      <c r="C71" s="22" t="s">
        <v>85</v>
      </c>
      <c r="D71" s="22"/>
      <c r="E71" s="22"/>
      <c r="F71" s="22"/>
      <c r="G71" s="22"/>
      <c r="H71" s="22"/>
      <c r="I71" s="22"/>
      <c r="J71" s="22"/>
      <c r="K71" s="22"/>
      <c r="L71" s="22"/>
      <c r="M71" s="22"/>
    </row>
    <row r="72" spans="2:13" s="16" customFormat="1" ht="20.25">
      <c r="B72" s="17"/>
      <c r="C72" s="25" t="s">
        <v>32</v>
      </c>
      <c r="D72" s="26" t="s">
        <v>33</v>
      </c>
      <c r="E72" s="26"/>
      <c r="F72" s="26"/>
      <c r="G72" s="27" t="s">
        <v>34</v>
      </c>
      <c r="H72" s="27"/>
      <c r="I72" s="27"/>
      <c r="J72" s="27"/>
      <c r="K72" s="27"/>
      <c r="L72" s="27"/>
      <c r="M72" s="27"/>
    </row>
    <row r="73" spans="2:13" s="16" customFormat="1" ht="122.25" customHeight="1">
      <c r="B73" s="17"/>
      <c r="C73" s="25"/>
      <c r="D73" s="26"/>
      <c r="E73" s="26"/>
      <c r="F73" s="26"/>
      <c r="G73" s="29" t="s">
        <v>86</v>
      </c>
      <c r="H73" s="29" t="s">
        <v>87</v>
      </c>
      <c r="I73" s="29" t="s">
        <v>38</v>
      </c>
      <c r="J73" s="29" t="s">
        <v>88</v>
      </c>
      <c r="K73" s="29" t="s">
        <v>89</v>
      </c>
      <c r="L73" s="29"/>
      <c r="M73" s="30" t="s">
        <v>41</v>
      </c>
    </row>
    <row r="74" spans="2:13" s="31" customFormat="1" ht="24" customHeight="1">
      <c r="B74" s="32"/>
      <c r="C74" s="33" t="s">
        <v>42</v>
      </c>
      <c r="D74" s="34" t="s">
        <v>43</v>
      </c>
      <c r="E74" s="34"/>
      <c r="F74" s="34"/>
      <c r="G74" s="35" t="s">
        <v>44</v>
      </c>
      <c r="H74" s="36">
        <v>4</v>
      </c>
      <c r="I74" s="36">
        <v>5</v>
      </c>
      <c r="J74" s="36">
        <v>6</v>
      </c>
      <c r="K74" s="36">
        <v>7</v>
      </c>
      <c r="L74" s="36"/>
      <c r="M74" s="37">
        <v>8</v>
      </c>
    </row>
    <row r="75" spans="2:13" s="16" customFormat="1" ht="35.25" customHeight="1">
      <c r="B75" s="17"/>
      <c r="C75" s="25" t="s">
        <v>42</v>
      </c>
      <c r="D75" s="38" t="s">
        <v>45</v>
      </c>
      <c r="E75" s="38"/>
      <c r="F75" s="38"/>
      <c r="G75" s="39">
        <v>393400.21</v>
      </c>
      <c r="H75" s="39">
        <v>5030809.71</v>
      </c>
      <c r="I75" s="39">
        <v>210154.94</v>
      </c>
      <c r="J75" s="39">
        <v>16996038.57</v>
      </c>
      <c r="K75" s="39">
        <f aca="true" t="shared" si="1" ref="K75:K111">SUM(G75:J75)</f>
        <v>22630403.43</v>
      </c>
      <c r="L75" s="39"/>
      <c r="M75" s="40">
        <v>2526269.3</v>
      </c>
    </row>
    <row r="76" spans="2:13" s="16" customFormat="1" ht="35.25" customHeight="1">
      <c r="B76" s="17"/>
      <c r="C76" s="25" t="s">
        <v>43</v>
      </c>
      <c r="D76" s="38" t="s">
        <v>46</v>
      </c>
      <c r="E76" s="38"/>
      <c r="F76" s="38"/>
      <c r="G76" s="39">
        <f>SUM(G77:G83)</f>
        <v>51758.14</v>
      </c>
      <c r="H76" s="39">
        <f>SUM(H77:H83)</f>
        <v>1925211.2000000002</v>
      </c>
      <c r="I76" s="39">
        <f>SUM(I77:I83)</f>
        <v>17839.34</v>
      </c>
      <c r="J76" s="39">
        <f>SUM(J77:J83)</f>
        <v>2539721.5</v>
      </c>
      <c r="K76" s="39">
        <f t="shared" si="1"/>
        <v>4534530.18</v>
      </c>
      <c r="L76" s="39"/>
      <c r="M76" s="40">
        <f>SUM(M77:M83)</f>
        <v>139157.31</v>
      </c>
    </row>
    <row r="77" spans="2:13" s="16" customFormat="1" ht="35.25" customHeight="1">
      <c r="B77" s="17"/>
      <c r="C77" s="25"/>
      <c r="D77" s="38" t="s">
        <v>47</v>
      </c>
      <c r="E77" s="38"/>
      <c r="F77" s="38"/>
      <c r="G77" s="39">
        <v>0</v>
      </c>
      <c r="H77" s="39">
        <v>1556303.08</v>
      </c>
      <c r="I77" s="39">
        <v>0</v>
      </c>
      <c r="J77" s="39">
        <v>971704.75</v>
      </c>
      <c r="K77" s="39">
        <f t="shared" si="1"/>
        <v>2528007.83</v>
      </c>
      <c r="L77" s="39"/>
      <c r="M77" s="40">
        <v>129157.31</v>
      </c>
    </row>
    <row r="78" spans="2:13" s="16" customFormat="1" ht="43.5" customHeight="1">
      <c r="B78" s="17"/>
      <c r="C78" s="25"/>
      <c r="D78" s="41" t="s">
        <v>90</v>
      </c>
      <c r="E78" s="41"/>
      <c r="F78" s="41"/>
      <c r="G78" s="39">
        <v>51758.14</v>
      </c>
      <c r="H78" s="39">
        <v>260233.72</v>
      </c>
      <c r="I78" s="39">
        <v>0</v>
      </c>
      <c r="J78" s="39">
        <v>1532774.75</v>
      </c>
      <c r="K78" s="39">
        <f t="shared" si="1"/>
        <v>1844766.6099999999</v>
      </c>
      <c r="L78" s="39"/>
      <c r="M78" s="40">
        <v>10000</v>
      </c>
    </row>
    <row r="79" spans="2:13" s="16" customFormat="1" ht="35.25" customHeight="1">
      <c r="B79" s="17"/>
      <c r="C79" s="25"/>
      <c r="D79" s="38" t="s">
        <v>49</v>
      </c>
      <c r="E79" s="38"/>
      <c r="F79" s="38"/>
      <c r="G79" s="39">
        <v>0</v>
      </c>
      <c r="H79" s="39">
        <v>0</v>
      </c>
      <c r="I79" s="39">
        <v>0</v>
      </c>
      <c r="J79" s="39">
        <v>0</v>
      </c>
      <c r="K79" s="39">
        <f t="shared" si="1"/>
        <v>0</v>
      </c>
      <c r="L79" s="39"/>
      <c r="M79" s="40">
        <v>0</v>
      </c>
    </row>
    <row r="80" spans="2:13" s="16" customFormat="1" ht="35.25" customHeight="1">
      <c r="B80" s="17"/>
      <c r="C80" s="25"/>
      <c r="D80" s="38" t="s">
        <v>50</v>
      </c>
      <c r="E80" s="38"/>
      <c r="F80" s="38"/>
      <c r="G80" s="39">
        <v>0</v>
      </c>
      <c r="H80" s="39">
        <v>16022.37</v>
      </c>
      <c r="I80" s="39">
        <v>0</v>
      </c>
      <c r="J80" s="39">
        <v>19990</v>
      </c>
      <c r="K80" s="39">
        <f t="shared" si="1"/>
        <v>36012.37</v>
      </c>
      <c r="L80" s="39"/>
      <c r="M80" s="40">
        <v>0</v>
      </c>
    </row>
    <row r="81" spans="2:13" s="16" customFormat="1" ht="35.25" customHeight="1">
      <c r="B81" s="17"/>
      <c r="C81" s="25"/>
      <c r="D81" s="38" t="s">
        <v>51</v>
      </c>
      <c r="E81" s="38"/>
      <c r="F81" s="38"/>
      <c r="G81" s="39">
        <v>0</v>
      </c>
      <c r="H81" s="39">
        <v>0</v>
      </c>
      <c r="I81" s="39">
        <v>0</v>
      </c>
      <c r="J81" s="39">
        <v>15252</v>
      </c>
      <c r="K81" s="39">
        <f t="shared" si="1"/>
        <v>15252</v>
      </c>
      <c r="L81" s="39"/>
      <c r="M81" s="40">
        <v>0</v>
      </c>
    </row>
    <row r="82" spans="2:13" s="16" customFormat="1" ht="35.25" customHeight="1">
      <c r="B82" s="17"/>
      <c r="C82" s="25"/>
      <c r="D82" s="38" t="s">
        <v>52</v>
      </c>
      <c r="E82" s="38"/>
      <c r="F82" s="38"/>
      <c r="G82" s="39">
        <v>0</v>
      </c>
      <c r="H82" s="39">
        <v>0</v>
      </c>
      <c r="I82" s="39">
        <v>0</v>
      </c>
      <c r="J82" s="39">
        <v>0</v>
      </c>
      <c r="K82" s="39">
        <f t="shared" si="1"/>
        <v>0</v>
      </c>
      <c r="L82" s="39"/>
      <c r="M82" s="40">
        <v>0</v>
      </c>
    </row>
    <row r="83" spans="2:13" s="16" customFormat="1" ht="35.25" customHeight="1">
      <c r="B83" s="17"/>
      <c r="C83" s="25"/>
      <c r="D83" s="38" t="s">
        <v>53</v>
      </c>
      <c r="E83" s="38"/>
      <c r="F83" s="38"/>
      <c r="G83" s="39">
        <v>0</v>
      </c>
      <c r="H83" s="39">
        <v>92652.03</v>
      </c>
      <c r="I83" s="39">
        <v>17839.34</v>
      </c>
      <c r="J83" s="39">
        <v>0</v>
      </c>
      <c r="K83" s="39">
        <f t="shared" si="1"/>
        <v>110491.37</v>
      </c>
      <c r="L83" s="39"/>
      <c r="M83" s="40">
        <v>0</v>
      </c>
    </row>
    <row r="84" spans="2:13" s="16" customFormat="1" ht="35.25" customHeight="1">
      <c r="B84" s="17"/>
      <c r="C84" s="25" t="s">
        <v>44</v>
      </c>
      <c r="D84" s="38" t="s">
        <v>54</v>
      </c>
      <c r="E84" s="38"/>
      <c r="F84" s="38"/>
      <c r="G84" s="39">
        <f>SUM(G85:G92)</f>
        <v>7799.5</v>
      </c>
      <c r="H84" s="39">
        <f>SUM(H85:H92)</f>
        <v>477608.27999999997</v>
      </c>
      <c r="I84" s="39">
        <f>SUM(I85:I92)</f>
        <v>0</v>
      </c>
      <c r="J84" s="39">
        <f>SUM(J85:J92)</f>
        <v>290994.33</v>
      </c>
      <c r="K84" s="39">
        <f t="shared" si="1"/>
        <v>776402.11</v>
      </c>
      <c r="L84" s="39"/>
      <c r="M84" s="40">
        <f>SUM(M85:M92)</f>
        <v>0</v>
      </c>
    </row>
    <row r="85" spans="2:13" s="16" customFormat="1" ht="35.25" customHeight="1">
      <c r="B85" s="17"/>
      <c r="C85" s="25"/>
      <c r="D85" s="38" t="s">
        <v>55</v>
      </c>
      <c r="E85" s="38"/>
      <c r="F85" s="38"/>
      <c r="G85" s="39">
        <v>3075.1</v>
      </c>
      <c r="H85" s="39">
        <v>0</v>
      </c>
      <c r="I85" s="39">
        <v>0</v>
      </c>
      <c r="J85" s="39">
        <v>9983.17</v>
      </c>
      <c r="K85" s="39">
        <f t="shared" si="1"/>
        <v>13058.27</v>
      </c>
      <c r="L85" s="39"/>
      <c r="M85" s="40">
        <v>0</v>
      </c>
    </row>
    <row r="86" spans="2:13" s="16" customFormat="1" ht="35.25" customHeight="1">
      <c r="B86" s="17"/>
      <c r="C86" s="25"/>
      <c r="D86" s="38" t="s">
        <v>56</v>
      </c>
      <c r="E86" s="38"/>
      <c r="F86" s="38"/>
      <c r="G86" s="39">
        <v>0</v>
      </c>
      <c r="H86" s="39">
        <v>39708.81</v>
      </c>
      <c r="I86" s="39">
        <v>0</v>
      </c>
      <c r="J86" s="39">
        <v>57053.9</v>
      </c>
      <c r="K86" s="39">
        <f t="shared" si="1"/>
        <v>96762.70999999999</v>
      </c>
      <c r="L86" s="39"/>
      <c r="M86" s="40">
        <v>0</v>
      </c>
    </row>
    <row r="87" spans="2:13" s="16" customFormat="1" ht="35.25" customHeight="1">
      <c r="B87" s="17"/>
      <c r="C87" s="25"/>
      <c r="D87" s="38" t="s">
        <v>57</v>
      </c>
      <c r="E87" s="38"/>
      <c r="F87" s="38"/>
      <c r="G87" s="39">
        <v>0</v>
      </c>
      <c r="H87" s="39">
        <v>437899.47</v>
      </c>
      <c r="I87" s="39">
        <v>0</v>
      </c>
      <c r="J87" s="39">
        <v>649</v>
      </c>
      <c r="K87" s="39">
        <f t="shared" si="1"/>
        <v>438548.47</v>
      </c>
      <c r="L87" s="39"/>
      <c r="M87" s="40">
        <v>0</v>
      </c>
    </row>
    <row r="88" spans="2:13" s="16" customFormat="1" ht="35.25" customHeight="1">
      <c r="B88" s="17"/>
      <c r="C88" s="25"/>
      <c r="D88" s="38" t="s">
        <v>58</v>
      </c>
      <c r="E88" s="38"/>
      <c r="F88" s="38"/>
      <c r="G88" s="39">
        <v>0</v>
      </c>
      <c r="H88" s="39">
        <v>0</v>
      </c>
      <c r="I88" s="39">
        <v>0</v>
      </c>
      <c r="J88" s="39">
        <v>0</v>
      </c>
      <c r="K88" s="39">
        <f t="shared" si="1"/>
        <v>0</v>
      </c>
      <c r="L88" s="39"/>
      <c r="M88" s="40">
        <v>0</v>
      </c>
    </row>
    <row r="89" spans="2:13" s="16" customFormat="1" ht="35.25" customHeight="1">
      <c r="B89" s="17"/>
      <c r="C89" s="25"/>
      <c r="D89" s="38" t="s">
        <v>59</v>
      </c>
      <c r="E89" s="38"/>
      <c r="F89" s="38"/>
      <c r="G89" s="39">
        <v>0</v>
      </c>
      <c r="H89" s="39">
        <v>0</v>
      </c>
      <c r="I89" s="39">
        <v>0</v>
      </c>
      <c r="J89" s="39">
        <v>117541.29</v>
      </c>
      <c r="K89" s="39">
        <f t="shared" si="1"/>
        <v>117541.29</v>
      </c>
      <c r="L89" s="39"/>
      <c r="M89" s="40">
        <v>0</v>
      </c>
    </row>
    <row r="90" spans="2:13" s="16" customFormat="1" ht="35.25" customHeight="1">
      <c r="B90" s="17"/>
      <c r="C90" s="25"/>
      <c r="D90" s="38" t="s">
        <v>52</v>
      </c>
      <c r="E90" s="38"/>
      <c r="F90" s="38"/>
      <c r="G90" s="39">
        <v>0</v>
      </c>
      <c r="H90" s="39">
        <v>0</v>
      </c>
      <c r="I90" s="39">
        <v>0</v>
      </c>
      <c r="J90" s="39">
        <v>0</v>
      </c>
      <c r="K90" s="39">
        <f t="shared" si="1"/>
        <v>0</v>
      </c>
      <c r="L90" s="39"/>
      <c r="M90" s="40">
        <v>0</v>
      </c>
    </row>
    <row r="91" spans="2:13" s="16" customFormat="1" ht="35.25" customHeight="1">
      <c r="B91" s="17"/>
      <c r="C91" s="25"/>
      <c r="D91" s="38" t="s">
        <v>60</v>
      </c>
      <c r="E91" s="38"/>
      <c r="F91" s="38"/>
      <c r="G91" s="39">
        <v>0</v>
      </c>
      <c r="H91" s="39">
        <v>0</v>
      </c>
      <c r="I91" s="39">
        <v>0</v>
      </c>
      <c r="J91" s="39">
        <v>0</v>
      </c>
      <c r="K91" s="39">
        <f t="shared" si="1"/>
        <v>0</v>
      </c>
      <c r="L91" s="39"/>
      <c r="M91" s="40">
        <v>0</v>
      </c>
    </row>
    <row r="92" spans="2:13" s="16" customFormat="1" ht="35.25" customHeight="1">
      <c r="B92" s="17"/>
      <c r="C92" s="25"/>
      <c r="D92" s="38" t="s">
        <v>61</v>
      </c>
      <c r="E92" s="38"/>
      <c r="F92" s="38"/>
      <c r="G92" s="39">
        <v>4724.4</v>
      </c>
      <c r="H92" s="39">
        <v>0</v>
      </c>
      <c r="I92" s="39">
        <v>0</v>
      </c>
      <c r="J92" s="39">
        <v>105766.97</v>
      </c>
      <c r="K92" s="39">
        <f t="shared" si="1"/>
        <v>110491.37</v>
      </c>
      <c r="L92" s="39"/>
      <c r="M92" s="40">
        <v>0</v>
      </c>
    </row>
    <row r="93" spans="2:13" s="16" customFormat="1" ht="49.5" customHeight="1">
      <c r="B93" s="17"/>
      <c r="C93" s="25" t="s">
        <v>62</v>
      </c>
      <c r="D93" s="41" t="s">
        <v>91</v>
      </c>
      <c r="E93" s="41"/>
      <c r="F93" s="41"/>
      <c r="G93" s="39">
        <f>G75+G76-G84</f>
        <v>437358.85000000003</v>
      </c>
      <c r="H93" s="39">
        <f>H75+H76-H84</f>
        <v>6478412.63</v>
      </c>
      <c r="I93" s="39">
        <f>I75+I76-I84</f>
        <v>227994.28</v>
      </c>
      <c r="J93" s="39">
        <f>J75+J76-J84</f>
        <v>19244765.740000002</v>
      </c>
      <c r="K93" s="39">
        <f t="shared" si="1"/>
        <v>26388531.500000004</v>
      </c>
      <c r="L93" s="39"/>
      <c r="M93" s="40">
        <f>M75+M76-M84</f>
        <v>2665426.61</v>
      </c>
    </row>
    <row r="94" spans="2:13" s="16" customFormat="1" ht="35.25" customHeight="1">
      <c r="B94" s="17"/>
      <c r="C94" s="25" t="s">
        <v>64</v>
      </c>
      <c r="D94" s="38" t="s">
        <v>65</v>
      </c>
      <c r="E94" s="38"/>
      <c r="F94" s="38"/>
      <c r="G94" s="39">
        <v>393400.21</v>
      </c>
      <c r="H94" s="39">
        <v>5030809.71</v>
      </c>
      <c r="I94" s="39">
        <v>210154.94</v>
      </c>
      <c r="J94" s="39">
        <v>16996038.57</v>
      </c>
      <c r="K94" s="39">
        <f t="shared" si="1"/>
        <v>22630403.43</v>
      </c>
      <c r="L94" s="39"/>
      <c r="M94" s="40">
        <v>2526269.3</v>
      </c>
    </row>
    <row r="95" spans="2:13" s="16" customFormat="1" ht="35.25" customHeight="1">
      <c r="B95" s="17"/>
      <c r="C95" s="25" t="s">
        <v>66</v>
      </c>
      <c r="D95" s="38" t="s">
        <v>67</v>
      </c>
      <c r="E95" s="38"/>
      <c r="F95" s="38"/>
      <c r="G95" s="39">
        <f>SUM(G96:G99)</f>
        <v>51758.14</v>
      </c>
      <c r="H95" s="39">
        <f>SUM(H96:H99)</f>
        <v>1925211.2</v>
      </c>
      <c r="I95" s="39">
        <f>SUM(I96:I99)</f>
        <v>17839.34</v>
      </c>
      <c r="J95" s="39">
        <f>SUM(J96:J99)</f>
        <v>2539721.5</v>
      </c>
      <c r="K95" s="39">
        <f t="shared" si="1"/>
        <v>4534530.18</v>
      </c>
      <c r="L95" s="39"/>
      <c r="M95" s="40">
        <f>SUM(M96:M99)</f>
        <v>139157.31</v>
      </c>
    </row>
    <row r="96" spans="2:13" s="16" customFormat="1" ht="35.25" customHeight="1">
      <c r="B96" s="17"/>
      <c r="C96" s="25"/>
      <c r="D96" s="38" t="s">
        <v>68</v>
      </c>
      <c r="E96" s="38"/>
      <c r="F96" s="38"/>
      <c r="G96" s="39">
        <v>51758.14</v>
      </c>
      <c r="H96" s="39">
        <v>1816536.8</v>
      </c>
      <c r="I96" s="39">
        <v>0</v>
      </c>
      <c r="J96" s="39">
        <v>2519731.5</v>
      </c>
      <c r="K96" s="39">
        <f t="shared" si="1"/>
        <v>4388026.4399999995</v>
      </c>
      <c r="L96" s="39"/>
      <c r="M96" s="40">
        <v>139157.31</v>
      </c>
    </row>
    <row r="97" spans="2:13" s="16" customFormat="1" ht="45.75" customHeight="1">
      <c r="B97" s="17"/>
      <c r="C97" s="25"/>
      <c r="D97" s="41" t="s">
        <v>69</v>
      </c>
      <c r="E97" s="41"/>
      <c r="F97" s="41"/>
      <c r="G97" s="39">
        <v>0</v>
      </c>
      <c r="H97" s="39">
        <v>16022.37</v>
      </c>
      <c r="I97" s="39">
        <v>0</v>
      </c>
      <c r="J97" s="39">
        <v>19990</v>
      </c>
      <c r="K97" s="39">
        <f t="shared" si="1"/>
        <v>36012.37</v>
      </c>
      <c r="L97" s="39"/>
      <c r="M97" s="40">
        <v>0</v>
      </c>
    </row>
    <row r="98" spans="2:13" s="16" customFormat="1" ht="35.25" customHeight="1">
      <c r="B98" s="17"/>
      <c r="C98" s="25"/>
      <c r="D98" s="38" t="s">
        <v>52</v>
      </c>
      <c r="E98" s="38"/>
      <c r="F98" s="38"/>
      <c r="G98" s="39">
        <v>0</v>
      </c>
      <c r="H98" s="39">
        <v>0</v>
      </c>
      <c r="I98" s="39">
        <v>0</v>
      </c>
      <c r="J98" s="39">
        <v>0</v>
      </c>
      <c r="K98" s="39">
        <f t="shared" si="1"/>
        <v>0</v>
      </c>
      <c r="L98" s="39"/>
      <c r="M98" s="40">
        <v>0</v>
      </c>
    </row>
    <row r="99" spans="2:13" s="16" customFormat="1" ht="35.25" customHeight="1">
      <c r="B99" s="17"/>
      <c r="C99" s="25"/>
      <c r="D99" s="38" t="s">
        <v>53</v>
      </c>
      <c r="E99" s="38"/>
      <c r="F99" s="38"/>
      <c r="G99" s="39">
        <v>0</v>
      </c>
      <c r="H99" s="39">
        <v>92652.03</v>
      </c>
      <c r="I99" s="39">
        <v>17839.34</v>
      </c>
      <c r="J99" s="39">
        <v>0</v>
      </c>
      <c r="K99" s="39">
        <f t="shared" si="1"/>
        <v>110491.37</v>
      </c>
      <c r="L99" s="39"/>
      <c r="M99" s="40">
        <v>0</v>
      </c>
    </row>
    <row r="100" spans="2:13" s="16" customFormat="1" ht="35.25" customHeight="1">
      <c r="B100" s="17"/>
      <c r="C100" s="25" t="s">
        <v>70</v>
      </c>
      <c r="D100" s="38" t="s">
        <v>71</v>
      </c>
      <c r="E100" s="38"/>
      <c r="F100" s="38"/>
      <c r="G100" s="39">
        <f>SUM(G101:G108)</f>
        <v>7799.5</v>
      </c>
      <c r="H100" s="39">
        <f>SUM(H101:H108)</f>
        <v>477608.27999999997</v>
      </c>
      <c r="I100" s="39">
        <f>SUM(I101:I108)</f>
        <v>0</v>
      </c>
      <c r="J100" s="39">
        <f>SUM(J101:J108)</f>
        <v>290994.33</v>
      </c>
      <c r="K100" s="39">
        <f t="shared" si="1"/>
        <v>776402.11</v>
      </c>
      <c r="L100" s="39"/>
      <c r="M100" s="40">
        <f>SUM(M101:M108)</f>
        <v>0</v>
      </c>
    </row>
    <row r="101" spans="2:13" s="16" customFormat="1" ht="35.25" customHeight="1">
      <c r="B101" s="17"/>
      <c r="C101" s="25"/>
      <c r="D101" s="38" t="s">
        <v>72</v>
      </c>
      <c r="E101" s="38"/>
      <c r="F101" s="38"/>
      <c r="G101" s="39">
        <v>3075.1</v>
      </c>
      <c r="H101" s="39">
        <v>0</v>
      </c>
      <c r="I101" s="39">
        <v>0</v>
      </c>
      <c r="J101" s="39">
        <v>9983.17</v>
      </c>
      <c r="K101" s="39">
        <f t="shared" si="1"/>
        <v>13058.27</v>
      </c>
      <c r="L101" s="39"/>
      <c r="M101" s="40">
        <v>0</v>
      </c>
    </row>
    <row r="102" spans="2:13" s="16" customFormat="1" ht="46.5" customHeight="1">
      <c r="B102" s="17"/>
      <c r="C102" s="25"/>
      <c r="D102" s="41" t="s">
        <v>73</v>
      </c>
      <c r="E102" s="41"/>
      <c r="F102" s="41"/>
      <c r="G102" s="39">
        <v>0</v>
      </c>
      <c r="H102" s="39">
        <v>39708.81</v>
      </c>
      <c r="I102" s="39">
        <v>0</v>
      </c>
      <c r="J102" s="39">
        <v>57053.9</v>
      </c>
      <c r="K102" s="39">
        <f t="shared" si="1"/>
        <v>96762.70999999999</v>
      </c>
      <c r="L102" s="39"/>
      <c r="M102" s="40">
        <v>0</v>
      </c>
    </row>
    <row r="103" spans="2:13" s="16" customFormat="1" ht="35.25" customHeight="1">
      <c r="B103" s="17"/>
      <c r="C103" s="25"/>
      <c r="D103" s="38" t="s">
        <v>74</v>
      </c>
      <c r="E103" s="38"/>
      <c r="F103" s="38"/>
      <c r="G103" s="39">
        <v>0</v>
      </c>
      <c r="H103" s="39">
        <v>437899.47</v>
      </c>
      <c r="I103" s="39">
        <v>0</v>
      </c>
      <c r="J103" s="39">
        <v>649</v>
      </c>
      <c r="K103" s="39">
        <f t="shared" si="1"/>
        <v>438548.47</v>
      </c>
      <c r="L103" s="39"/>
      <c r="M103" s="40">
        <v>0</v>
      </c>
    </row>
    <row r="104" spans="2:13" s="16" customFormat="1" ht="40.5" customHeight="1">
      <c r="B104" s="17"/>
      <c r="C104" s="25"/>
      <c r="D104" s="41" t="s">
        <v>75</v>
      </c>
      <c r="E104" s="41"/>
      <c r="F104" s="41"/>
      <c r="G104" s="39">
        <v>0</v>
      </c>
      <c r="H104" s="39">
        <v>0</v>
      </c>
      <c r="I104" s="39">
        <v>0</v>
      </c>
      <c r="J104" s="39">
        <v>0</v>
      </c>
      <c r="K104" s="39">
        <f t="shared" si="1"/>
        <v>0</v>
      </c>
      <c r="L104" s="39"/>
      <c r="M104" s="40">
        <v>0</v>
      </c>
    </row>
    <row r="105" spans="2:13" s="16" customFormat="1" ht="44.25" customHeight="1">
      <c r="B105" s="17"/>
      <c r="C105" s="25"/>
      <c r="D105" s="41" t="s">
        <v>76</v>
      </c>
      <c r="E105" s="41"/>
      <c r="F105" s="41"/>
      <c r="G105" s="39">
        <v>0</v>
      </c>
      <c r="H105" s="39">
        <v>0</v>
      </c>
      <c r="I105" s="39">
        <v>0</v>
      </c>
      <c r="J105" s="39">
        <v>117541.29</v>
      </c>
      <c r="K105" s="39">
        <f t="shared" si="1"/>
        <v>117541.29</v>
      </c>
      <c r="L105" s="39"/>
      <c r="M105" s="40">
        <v>0</v>
      </c>
    </row>
    <row r="106" spans="2:13" s="16" customFormat="1" ht="35.25" customHeight="1">
      <c r="B106" s="17"/>
      <c r="C106" s="25"/>
      <c r="D106" s="38" t="s">
        <v>77</v>
      </c>
      <c r="E106" s="38"/>
      <c r="F106" s="38"/>
      <c r="G106" s="39">
        <v>0</v>
      </c>
      <c r="H106" s="39">
        <v>0</v>
      </c>
      <c r="I106" s="39">
        <v>0</v>
      </c>
      <c r="J106" s="39">
        <v>0</v>
      </c>
      <c r="K106" s="39">
        <f t="shared" si="1"/>
        <v>0</v>
      </c>
      <c r="L106" s="39"/>
      <c r="M106" s="40">
        <v>0</v>
      </c>
    </row>
    <row r="107" spans="2:13" s="16" customFormat="1" ht="44.25" customHeight="1">
      <c r="B107" s="17"/>
      <c r="C107" s="25"/>
      <c r="D107" s="41" t="s">
        <v>78</v>
      </c>
      <c r="E107" s="41"/>
      <c r="F107" s="41"/>
      <c r="G107" s="39">
        <v>0</v>
      </c>
      <c r="H107" s="39">
        <v>0</v>
      </c>
      <c r="I107" s="39">
        <v>0</v>
      </c>
      <c r="J107" s="39">
        <v>0</v>
      </c>
      <c r="K107" s="39">
        <f t="shared" si="1"/>
        <v>0</v>
      </c>
      <c r="L107" s="39"/>
      <c r="M107" s="40">
        <v>0</v>
      </c>
    </row>
    <row r="108" spans="2:13" s="16" customFormat="1" ht="35.25" customHeight="1">
      <c r="B108" s="17"/>
      <c r="C108" s="25"/>
      <c r="D108" s="38" t="s">
        <v>61</v>
      </c>
      <c r="E108" s="38"/>
      <c r="F108" s="38"/>
      <c r="G108" s="39">
        <v>4724.4</v>
      </c>
      <c r="H108" s="39">
        <v>0</v>
      </c>
      <c r="I108" s="39">
        <v>0</v>
      </c>
      <c r="J108" s="39">
        <v>105766.97</v>
      </c>
      <c r="K108" s="39">
        <f t="shared" si="1"/>
        <v>110491.37</v>
      </c>
      <c r="L108" s="39"/>
      <c r="M108" s="40">
        <v>0</v>
      </c>
    </row>
    <row r="109" spans="2:13" s="16" customFormat="1" ht="43.5" customHeight="1">
      <c r="B109" s="17"/>
      <c r="C109" s="25" t="s">
        <v>79</v>
      </c>
      <c r="D109" s="38" t="s">
        <v>80</v>
      </c>
      <c r="E109" s="38"/>
      <c r="F109" s="38"/>
      <c r="G109" s="39">
        <f>G94+G95-G100</f>
        <v>437358.85000000003</v>
      </c>
      <c r="H109" s="39">
        <f>H94+H95-H100</f>
        <v>6478412.63</v>
      </c>
      <c r="I109" s="39">
        <f>I94+I95-I100</f>
        <v>227994.28</v>
      </c>
      <c r="J109" s="39">
        <f>J94+J95-J100</f>
        <v>19244765.740000002</v>
      </c>
      <c r="K109" s="39">
        <f t="shared" si="1"/>
        <v>26388531.500000004</v>
      </c>
      <c r="L109" s="39"/>
      <c r="M109" s="40">
        <f>M94+M95-M100</f>
        <v>2665426.61</v>
      </c>
    </row>
    <row r="110" spans="2:13" s="16" customFormat="1" ht="43.5" customHeight="1">
      <c r="B110" s="17"/>
      <c r="C110" s="25" t="s">
        <v>81</v>
      </c>
      <c r="D110" s="38" t="s">
        <v>82</v>
      </c>
      <c r="E110" s="38"/>
      <c r="F110" s="38"/>
      <c r="G110" s="39">
        <f>G75-G94</f>
        <v>0</v>
      </c>
      <c r="H110" s="39">
        <f>H75-H94</f>
        <v>0</v>
      </c>
      <c r="I110" s="39">
        <f>I75-I94</f>
        <v>0</v>
      </c>
      <c r="J110" s="39">
        <f>J75-J94</f>
        <v>0</v>
      </c>
      <c r="K110" s="39">
        <f t="shared" si="1"/>
        <v>0</v>
      </c>
      <c r="L110" s="39"/>
      <c r="M110" s="40">
        <f>M75-M94</f>
        <v>0</v>
      </c>
    </row>
    <row r="111" spans="2:13" s="16" customFormat="1" ht="43.5" customHeight="1">
      <c r="B111" s="17"/>
      <c r="C111" s="25" t="s">
        <v>83</v>
      </c>
      <c r="D111" s="38" t="s">
        <v>84</v>
      </c>
      <c r="E111" s="38"/>
      <c r="F111" s="38"/>
      <c r="G111" s="39">
        <f>G93-G109</f>
        <v>0</v>
      </c>
      <c r="H111" s="39">
        <f>H93-H109</f>
        <v>0</v>
      </c>
      <c r="I111" s="39">
        <f>I93-I109</f>
        <v>0</v>
      </c>
      <c r="J111" s="39">
        <f>J93-J109</f>
        <v>0</v>
      </c>
      <c r="K111" s="39">
        <f t="shared" si="1"/>
        <v>0</v>
      </c>
      <c r="L111" s="39"/>
      <c r="M111" s="40">
        <f>M93-M109</f>
        <v>0</v>
      </c>
    </row>
    <row r="112" spans="2:13" s="11" customFormat="1" ht="35.25" customHeight="1">
      <c r="B112" s="14" t="s">
        <v>7</v>
      </c>
      <c r="C112" s="21" t="s">
        <v>92</v>
      </c>
      <c r="D112" s="21"/>
      <c r="E112" s="21"/>
      <c r="F112" s="21"/>
      <c r="G112" s="21"/>
      <c r="H112" s="21"/>
      <c r="I112" s="21"/>
      <c r="J112" s="21"/>
      <c r="K112" s="21"/>
      <c r="L112" s="21"/>
      <c r="M112" s="21"/>
    </row>
    <row r="113" spans="2:13" s="11" customFormat="1" ht="27" customHeight="1">
      <c r="B113" s="17"/>
      <c r="C113" s="44" t="s">
        <v>93</v>
      </c>
      <c r="D113" s="44"/>
      <c r="E113" s="44"/>
      <c r="F113" s="44"/>
      <c r="G113" s="44"/>
      <c r="H113" s="44"/>
      <c r="I113" s="44"/>
      <c r="J113" s="44"/>
      <c r="K113" s="44"/>
      <c r="L113" s="44"/>
      <c r="M113" s="44"/>
    </row>
    <row r="114" spans="2:13" s="11" customFormat="1" ht="57" customHeight="1">
      <c r="B114" s="14" t="s">
        <v>10</v>
      </c>
      <c r="C114" s="21" t="s">
        <v>94</v>
      </c>
      <c r="D114" s="21"/>
      <c r="E114" s="21"/>
      <c r="F114" s="21"/>
      <c r="G114" s="21"/>
      <c r="H114" s="21"/>
      <c r="I114" s="21"/>
      <c r="J114" s="21"/>
      <c r="K114" s="21"/>
      <c r="L114" s="21"/>
      <c r="M114" s="21"/>
    </row>
    <row r="115" spans="2:13" s="11" customFormat="1" ht="63.75" customHeight="1">
      <c r="B115" s="12"/>
      <c r="C115" s="45" t="s">
        <v>32</v>
      </c>
      <c r="D115" s="46" t="s">
        <v>95</v>
      </c>
      <c r="E115" s="46"/>
      <c r="F115" s="46"/>
      <c r="G115" s="46"/>
      <c r="H115" s="47" t="s">
        <v>96</v>
      </c>
      <c r="I115" s="47"/>
      <c r="J115" s="47"/>
      <c r="K115" s="48" t="s">
        <v>97</v>
      </c>
      <c r="L115" s="48"/>
      <c r="M115" s="48"/>
    </row>
    <row r="116" spans="2:13" s="11" customFormat="1" ht="51" customHeight="1">
      <c r="B116" s="12"/>
      <c r="C116" s="45" t="s">
        <v>3</v>
      </c>
      <c r="D116" s="49" t="s">
        <v>98</v>
      </c>
      <c r="E116" s="49"/>
      <c r="F116" s="49"/>
      <c r="G116" s="49"/>
      <c r="H116" s="50">
        <f>H117+H119+H120+H121</f>
        <v>1774334328.9499998</v>
      </c>
      <c r="I116" s="50"/>
      <c r="J116" s="50"/>
      <c r="K116" s="51">
        <f>K117+K119+K121</f>
        <v>5267.11</v>
      </c>
      <c r="L116" s="51"/>
      <c r="M116" s="51"/>
    </row>
    <row r="117" spans="2:13" s="11" customFormat="1" ht="51" customHeight="1">
      <c r="B117" s="12"/>
      <c r="C117" s="52" t="s">
        <v>4</v>
      </c>
      <c r="D117" s="49" t="s">
        <v>99</v>
      </c>
      <c r="E117" s="49"/>
      <c r="F117" s="49"/>
      <c r="G117" s="49"/>
      <c r="H117" s="50">
        <v>1745118923.01</v>
      </c>
      <c r="I117" s="50"/>
      <c r="J117" s="50"/>
      <c r="K117" s="51">
        <v>5267.11</v>
      </c>
      <c r="L117" s="51"/>
      <c r="M117" s="51"/>
    </row>
    <row r="118" spans="2:13" s="11" customFormat="1" ht="51" customHeight="1">
      <c r="B118" s="12"/>
      <c r="C118" s="52" t="s">
        <v>100</v>
      </c>
      <c r="D118" s="49" t="s">
        <v>101</v>
      </c>
      <c r="E118" s="49"/>
      <c r="F118" s="49"/>
      <c r="G118" s="49"/>
      <c r="H118" s="50">
        <v>294793126.93</v>
      </c>
      <c r="I118" s="50"/>
      <c r="J118" s="50"/>
      <c r="K118" s="51">
        <v>0</v>
      </c>
      <c r="L118" s="51"/>
      <c r="M118" s="51"/>
    </row>
    <row r="119" spans="2:13" s="11" customFormat="1" ht="51" customHeight="1">
      <c r="B119" s="12"/>
      <c r="C119" s="52" t="s">
        <v>7</v>
      </c>
      <c r="D119" s="49" t="s">
        <v>102</v>
      </c>
      <c r="E119" s="49"/>
      <c r="F119" s="49"/>
      <c r="G119" s="49"/>
      <c r="H119" s="50">
        <v>1388493.57</v>
      </c>
      <c r="I119" s="50"/>
      <c r="J119" s="50"/>
      <c r="K119" s="51">
        <v>0</v>
      </c>
      <c r="L119" s="51"/>
      <c r="M119" s="51"/>
    </row>
    <row r="120" spans="2:13" s="11" customFormat="1" ht="51" customHeight="1">
      <c r="B120" s="12"/>
      <c r="C120" s="52" t="s">
        <v>10</v>
      </c>
      <c r="D120" s="49" t="s">
        <v>103</v>
      </c>
      <c r="E120" s="49"/>
      <c r="F120" s="49"/>
      <c r="G120" s="49"/>
      <c r="H120" s="50">
        <v>27338405.09</v>
      </c>
      <c r="I120" s="50"/>
      <c r="J120" s="50"/>
      <c r="K120" s="51">
        <v>0</v>
      </c>
      <c r="L120" s="51"/>
      <c r="M120" s="51"/>
    </row>
    <row r="121" spans="2:13" s="11" customFormat="1" ht="51" customHeight="1">
      <c r="B121" s="12"/>
      <c r="C121" s="52" t="s">
        <v>13</v>
      </c>
      <c r="D121" s="49" t="s">
        <v>104</v>
      </c>
      <c r="E121" s="49"/>
      <c r="F121" s="49"/>
      <c r="G121" s="49"/>
      <c r="H121" s="50">
        <v>488507.28</v>
      </c>
      <c r="I121" s="50"/>
      <c r="J121" s="50"/>
      <c r="K121" s="51">
        <v>0</v>
      </c>
      <c r="L121" s="51"/>
      <c r="M121" s="51"/>
    </row>
    <row r="122" spans="2:13" s="11" customFormat="1" ht="51" customHeight="1">
      <c r="B122" s="12"/>
      <c r="C122" s="45" t="s">
        <v>16</v>
      </c>
      <c r="D122" s="49" t="s">
        <v>105</v>
      </c>
      <c r="E122" s="49"/>
      <c r="F122" s="49"/>
      <c r="G122" s="49"/>
      <c r="H122" s="50">
        <f>SUM(H123)</f>
        <v>773804392.17</v>
      </c>
      <c r="I122" s="50"/>
      <c r="J122" s="50"/>
      <c r="K122" s="51">
        <f>SUM(K123)</f>
        <v>0</v>
      </c>
      <c r="L122" s="51"/>
      <c r="M122" s="51"/>
    </row>
    <row r="123" spans="2:13" s="11" customFormat="1" ht="51" customHeight="1">
      <c r="B123" s="12"/>
      <c r="C123" s="52" t="s">
        <v>106</v>
      </c>
      <c r="D123" s="49" t="s">
        <v>107</v>
      </c>
      <c r="E123" s="49"/>
      <c r="F123" s="49"/>
      <c r="G123" s="49"/>
      <c r="H123" s="50">
        <f>774462892.17-658500</f>
        <v>773804392.17</v>
      </c>
      <c r="I123" s="50"/>
      <c r="J123" s="50"/>
      <c r="K123" s="51">
        <v>0</v>
      </c>
      <c r="L123" s="51"/>
      <c r="M123" s="51"/>
    </row>
    <row r="124" spans="2:13" s="11" customFormat="1" ht="35.25" customHeight="1">
      <c r="B124" s="12"/>
      <c r="C124" s="52" t="s">
        <v>108</v>
      </c>
      <c r="D124" s="52"/>
      <c r="E124" s="52"/>
      <c r="F124" s="52"/>
      <c r="G124" s="52"/>
      <c r="H124" s="53">
        <f>SUM(H116,H122)</f>
        <v>2548138721.12</v>
      </c>
      <c r="I124" s="53"/>
      <c r="J124" s="53"/>
      <c r="K124" s="54">
        <f>SUM(K116,K122)</f>
        <v>5267.11</v>
      </c>
      <c r="L124" s="54"/>
      <c r="M124" s="54"/>
    </row>
    <row r="125" spans="2:13" s="11" customFormat="1" ht="35.25" customHeight="1">
      <c r="B125" s="14" t="s">
        <v>13</v>
      </c>
      <c r="C125" s="15" t="s">
        <v>109</v>
      </c>
      <c r="D125" s="15"/>
      <c r="E125" s="15"/>
      <c r="F125" s="15"/>
      <c r="G125" s="15"/>
      <c r="H125" s="15"/>
      <c r="I125" s="15"/>
      <c r="J125" s="15"/>
      <c r="K125" s="15"/>
      <c r="L125" s="15"/>
      <c r="M125" s="15"/>
    </row>
    <row r="126" spans="2:13" s="11" customFormat="1" ht="35.25" customHeight="1">
      <c r="B126" s="12"/>
      <c r="C126" s="55" t="s">
        <v>110</v>
      </c>
      <c r="D126" s="55"/>
      <c r="E126" s="55"/>
      <c r="F126" s="55"/>
      <c r="G126" s="55"/>
      <c r="H126" s="56" t="s">
        <v>111</v>
      </c>
      <c r="I126" s="56"/>
      <c r="J126" s="56"/>
      <c r="K126" s="56"/>
      <c r="L126" s="56"/>
      <c r="M126" s="56"/>
    </row>
    <row r="127" spans="2:13" s="11" customFormat="1" ht="35.25" customHeight="1">
      <c r="B127" s="12"/>
      <c r="C127" s="57">
        <v>1</v>
      </c>
      <c r="D127" s="57"/>
      <c r="E127" s="57"/>
      <c r="F127" s="57"/>
      <c r="G127" s="57"/>
      <c r="H127" s="58">
        <v>1087660.21</v>
      </c>
      <c r="I127" s="58"/>
      <c r="J127" s="58"/>
      <c r="K127" s="58"/>
      <c r="L127" s="58"/>
      <c r="M127" s="58"/>
    </row>
    <row r="128" spans="2:13" s="11" customFormat="1" ht="55.5" customHeight="1">
      <c r="B128" s="14" t="s">
        <v>112</v>
      </c>
      <c r="C128" s="21" t="s">
        <v>113</v>
      </c>
      <c r="D128" s="21"/>
      <c r="E128" s="21"/>
      <c r="F128" s="21"/>
      <c r="G128" s="21"/>
      <c r="H128" s="21"/>
      <c r="I128" s="21"/>
      <c r="J128" s="21"/>
      <c r="K128" s="21"/>
      <c r="L128" s="21"/>
      <c r="M128" s="21"/>
    </row>
    <row r="129" spans="2:13" s="16" customFormat="1" ht="53.25" customHeight="1">
      <c r="B129" s="17"/>
      <c r="C129" s="59" t="s">
        <v>32</v>
      </c>
      <c r="D129" s="29" t="s">
        <v>114</v>
      </c>
      <c r="E129" s="29"/>
      <c r="F129" s="29" t="s">
        <v>115</v>
      </c>
      <c r="G129" s="29"/>
      <c r="H129" s="29" t="s">
        <v>116</v>
      </c>
      <c r="I129" s="29"/>
      <c r="J129" s="29"/>
      <c r="K129" s="29"/>
      <c r="L129" s="60" t="s">
        <v>117</v>
      </c>
      <c r="M129" s="60"/>
    </row>
    <row r="130" spans="2:13" s="16" customFormat="1" ht="53.25" customHeight="1">
      <c r="B130" s="17"/>
      <c r="C130" s="59"/>
      <c r="D130" s="29"/>
      <c r="E130" s="29"/>
      <c r="F130" s="29"/>
      <c r="G130" s="29"/>
      <c r="H130" s="61" t="s">
        <v>118</v>
      </c>
      <c r="I130" s="61"/>
      <c r="J130" s="61" t="s">
        <v>119</v>
      </c>
      <c r="K130" s="61"/>
      <c r="L130" s="60"/>
      <c r="M130" s="60"/>
    </row>
    <row r="131" spans="2:13" s="62" customFormat="1" ht="19.5" customHeight="1">
      <c r="B131" s="63"/>
      <c r="C131" s="64">
        <v>1</v>
      </c>
      <c r="D131" s="36">
        <v>2</v>
      </c>
      <c r="E131" s="36"/>
      <c r="F131" s="36">
        <v>3</v>
      </c>
      <c r="G131" s="36"/>
      <c r="H131" s="36">
        <v>4</v>
      </c>
      <c r="I131" s="36"/>
      <c r="J131" s="36">
        <v>5</v>
      </c>
      <c r="K131" s="36"/>
      <c r="L131" s="65">
        <v>6</v>
      </c>
      <c r="M131" s="65"/>
    </row>
    <row r="132" spans="2:13" s="16" customFormat="1" ht="53.25" customHeight="1">
      <c r="B132" s="17"/>
      <c r="C132" s="59">
        <v>1</v>
      </c>
      <c r="D132" s="29" t="s">
        <v>120</v>
      </c>
      <c r="E132" s="29"/>
      <c r="F132" s="66">
        <v>0</v>
      </c>
      <c r="G132" s="66"/>
      <c r="H132" s="66">
        <v>0</v>
      </c>
      <c r="I132" s="66"/>
      <c r="J132" s="66">
        <v>0</v>
      </c>
      <c r="K132" s="66"/>
      <c r="L132" s="67">
        <f aca="true" t="shared" si="2" ref="L132:L137">F132+H132-J132</f>
        <v>0</v>
      </c>
      <c r="M132" s="67"/>
    </row>
    <row r="133" spans="2:13" s="16" customFormat="1" ht="53.25" customHeight="1">
      <c r="B133" s="17"/>
      <c r="C133" s="59">
        <v>2</v>
      </c>
      <c r="D133" s="29" t="s">
        <v>121</v>
      </c>
      <c r="E133" s="29"/>
      <c r="F133" s="66">
        <v>0</v>
      </c>
      <c r="G133" s="66"/>
      <c r="H133" s="66">
        <v>0</v>
      </c>
      <c r="I133" s="66"/>
      <c r="J133" s="66">
        <v>0</v>
      </c>
      <c r="K133" s="66"/>
      <c r="L133" s="67">
        <f t="shared" si="2"/>
        <v>0</v>
      </c>
      <c r="M133" s="67"/>
    </row>
    <row r="134" spans="2:13" s="16" customFormat="1" ht="53.25" customHeight="1">
      <c r="B134" s="17"/>
      <c r="C134" s="59">
        <v>3</v>
      </c>
      <c r="D134" s="29" t="s">
        <v>122</v>
      </c>
      <c r="E134" s="29"/>
      <c r="F134" s="66">
        <v>533098.24</v>
      </c>
      <c r="G134" s="66"/>
      <c r="H134" s="66">
        <v>0</v>
      </c>
      <c r="I134" s="66"/>
      <c r="J134" s="66">
        <f>7559.6+7869.91</f>
        <v>15429.51</v>
      </c>
      <c r="K134" s="66"/>
      <c r="L134" s="67">
        <f t="shared" si="2"/>
        <v>517668.73</v>
      </c>
      <c r="M134" s="67"/>
    </row>
    <row r="135" spans="2:13" s="16" customFormat="1" ht="53.25" customHeight="1">
      <c r="B135" s="17"/>
      <c r="C135" s="59">
        <v>4</v>
      </c>
      <c r="D135" s="29" t="s">
        <v>38</v>
      </c>
      <c r="E135" s="29"/>
      <c r="F135" s="66">
        <v>146500</v>
      </c>
      <c r="G135" s="66"/>
      <c r="H135" s="66">
        <v>0</v>
      </c>
      <c r="I135" s="66"/>
      <c r="J135" s="66">
        <v>0</v>
      </c>
      <c r="K135" s="66"/>
      <c r="L135" s="67">
        <f t="shared" si="2"/>
        <v>146500</v>
      </c>
      <c r="M135" s="67"/>
    </row>
    <row r="136" spans="2:13" s="16" customFormat="1" ht="53.25" customHeight="1">
      <c r="B136" s="17"/>
      <c r="C136" s="59">
        <v>5</v>
      </c>
      <c r="D136" s="29" t="s">
        <v>39</v>
      </c>
      <c r="E136" s="29"/>
      <c r="F136" s="66">
        <v>583800</v>
      </c>
      <c r="G136" s="66"/>
      <c r="H136" s="66">
        <v>0</v>
      </c>
      <c r="I136" s="66"/>
      <c r="J136" s="66">
        <v>0</v>
      </c>
      <c r="K136" s="66"/>
      <c r="L136" s="67">
        <f t="shared" si="2"/>
        <v>583800</v>
      </c>
      <c r="M136" s="67"/>
    </row>
    <row r="137" spans="2:13" s="16" customFormat="1" ht="53.25" customHeight="1">
      <c r="B137" s="17"/>
      <c r="C137" s="59">
        <v>6</v>
      </c>
      <c r="D137" s="29" t="s">
        <v>123</v>
      </c>
      <c r="E137" s="29"/>
      <c r="F137" s="66">
        <v>0</v>
      </c>
      <c r="G137" s="66"/>
      <c r="H137" s="66">
        <v>0</v>
      </c>
      <c r="I137" s="66"/>
      <c r="J137" s="66">
        <v>0</v>
      </c>
      <c r="K137" s="66"/>
      <c r="L137" s="67">
        <f t="shared" si="2"/>
        <v>0</v>
      </c>
      <c r="M137" s="67"/>
    </row>
    <row r="138" spans="2:13" s="16" customFormat="1" ht="53.25" customHeight="1">
      <c r="B138" s="17"/>
      <c r="C138" s="68" t="s">
        <v>124</v>
      </c>
      <c r="D138" s="68"/>
      <c r="E138" s="68"/>
      <c r="F138" s="66">
        <v>1263398.24</v>
      </c>
      <c r="G138" s="66"/>
      <c r="H138" s="66">
        <f>SUM(H132:I137)</f>
        <v>0</v>
      </c>
      <c r="I138" s="66"/>
      <c r="J138" s="66">
        <f>SUM(J132:K137)</f>
        <v>15429.51</v>
      </c>
      <c r="K138" s="66"/>
      <c r="L138" s="67">
        <f>SUM(L132:M137)</f>
        <v>1247968.73</v>
      </c>
      <c r="M138" s="67"/>
    </row>
    <row r="139" spans="2:13" s="11" customFormat="1" ht="43.5" customHeight="1">
      <c r="B139" s="14" t="s">
        <v>125</v>
      </c>
      <c r="C139" s="21" t="s">
        <v>126</v>
      </c>
      <c r="D139" s="21"/>
      <c r="E139" s="21"/>
      <c r="F139" s="21"/>
      <c r="G139" s="21"/>
      <c r="H139" s="21"/>
      <c r="I139" s="21"/>
      <c r="J139" s="21"/>
      <c r="K139" s="21"/>
      <c r="L139" s="21"/>
      <c r="M139" s="21"/>
    </row>
    <row r="140" spans="2:13" s="11" customFormat="1" ht="27" customHeight="1">
      <c r="B140" s="17"/>
      <c r="C140" s="69" t="s">
        <v>127</v>
      </c>
      <c r="D140" s="69"/>
      <c r="E140" s="69"/>
      <c r="F140" s="69"/>
      <c r="G140" s="69"/>
      <c r="H140" s="69"/>
      <c r="I140" s="69"/>
      <c r="J140" s="69"/>
      <c r="K140" s="69"/>
      <c r="L140" s="69"/>
      <c r="M140" s="69"/>
    </row>
    <row r="141" spans="2:13" s="11" customFormat="1" ht="35.25" customHeight="1">
      <c r="B141" s="12"/>
      <c r="C141" s="55" t="s">
        <v>128</v>
      </c>
      <c r="D141" s="55"/>
      <c r="E141" s="55"/>
      <c r="F141" s="47" t="s">
        <v>129</v>
      </c>
      <c r="G141" s="47" t="s">
        <v>130</v>
      </c>
      <c r="H141" s="47" t="s">
        <v>131</v>
      </c>
      <c r="I141" s="56" t="s">
        <v>132</v>
      </c>
      <c r="J141" s="56"/>
      <c r="K141" s="56"/>
      <c r="L141" s="56"/>
      <c r="M141" s="56"/>
    </row>
    <row r="142" spans="2:13" s="11" customFormat="1" ht="35.25" customHeight="1">
      <c r="B142" s="12"/>
      <c r="C142" s="55"/>
      <c r="D142" s="55"/>
      <c r="E142" s="55"/>
      <c r="F142" s="47"/>
      <c r="G142" s="47"/>
      <c r="H142" s="47"/>
      <c r="I142" s="46" t="s">
        <v>133</v>
      </c>
      <c r="J142" s="56" t="s">
        <v>134</v>
      </c>
      <c r="K142" s="56"/>
      <c r="L142" s="56"/>
      <c r="M142" s="56"/>
    </row>
    <row r="143" spans="2:13" s="11" customFormat="1" ht="35.25" customHeight="1">
      <c r="B143" s="12"/>
      <c r="C143" s="55"/>
      <c r="D143" s="55"/>
      <c r="E143" s="55"/>
      <c r="F143" s="47"/>
      <c r="G143" s="47"/>
      <c r="H143" s="47"/>
      <c r="I143" s="46"/>
      <c r="J143" s="70" t="s">
        <v>135</v>
      </c>
      <c r="K143" s="70"/>
      <c r="L143" s="56" t="s">
        <v>136</v>
      </c>
      <c r="M143" s="56"/>
    </row>
    <row r="144" spans="2:13" s="11" customFormat="1" ht="40.5" customHeight="1">
      <c r="B144" s="12"/>
      <c r="C144" s="71" t="s">
        <v>137</v>
      </c>
      <c r="D144" s="71"/>
      <c r="E144" s="72" t="s">
        <v>138</v>
      </c>
      <c r="F144" s="73">
        <v>770016292.17</v>
      </c>
      <c r="G144" s="73">
        <v>27313000</v>
      </c>
      <c r="H144" s="73">
        <v>31759600</v>
      </c>
      <c r="I144" s="73">
        <v>12824537</v>
      </c>
      <c r="J144" s="50">
        <f>L144-658500</f>
        <v>773804392.17</v>
      </c>
      <c r="K144" s="50"/>
      <c r="L144" s="50">
        <f>F144-G144+H144</f>
        <v>774462892.17</v>
      </c>
      <c r="M144" s="50"/>
    </row>
    <row r="145" spans="2:13" s="11" customFormat="1" ht="40.5" customHeight="1">
      <c r="B145" s="12"/>
      <c r="C145" s="71"/>
      <c r="D145" s="71"/>
      <c r="E145" s="72" t="s">
        <v>139</v>
      </c>
      <c r="F145" s="73">
        <v>0</v>
      </c>
      <c r="G145" s="73">
        <v>0</v>
      </c>
      <c r="H145" s="73">
        <v>0</v>
      </c>
      <c r="I145" s="73">
        <v>0</v>
      </c>
      <c r="J145" s="50">
        <v>0</v>
      </c>
      <c r="K145" s="50"/>
      <c r="L145" s="51">
        <v>0</v>
      </c>
      <c r="M145" s="51"/>
    </row>
    <row r="146" spans="2:13" s="11" customFormat="1" ht="40.5" customHeight="1">
      <c r="B146" s="12"/>
      <c r="C146" s="74" t="s">
        <v>140</v>
      </c>
      <c r="D146" s="74"/>
      <c r="E146" s="72" t="s">
        <v>138</v>
      </c>
      <c r="F146" s="73">
        <v>0</v>
      </c>
      <c r="G146" s="73">
        <v>0</v>
      </c>
      <c r="H146" s="73">
        <v>0</v>
      </c>
      <c r="I146" s="73">
        <v>0</v>
      </c>
      <c r="J146" s="50">
        <v>0</v>
      </c>
      <c r="K146" s="50"/>
      <c r="L146" s="51">
        <v>0</v>
      </c>
      <c r="M146" s="51"/>
    </row>
    <row r="147" spans="2:13" s="11" customFormat="1" ht="40.5" customHeight="1">
      <c r="B147" s="12"/>
      <c r="C147" s="74"/>
      <c r="D147" s="74"/>
      <c r="E147" s="72" t="s">
        <v>139</v>
      </c>
      <c r="F147" s="73">
        <v>0</v>
      </c>
      <c r="G147" s="73">
        <v>0</v>
      </c>
      <c r="H147" s="73">
        <v>0</v>
      </c>
      <c r="I147" s="73">
        <v>0</v>
      </c>
      <c r="J147" s="50">
        <v>0</v>
      </c>
      <c r="K147" s="50"/>
      <c r="L147" s="51">
        <v>0</v>
      </c>
      <c r="M147" s="51"/>
    </row>
    <row r="148" spans="2:13" s="11" customFormat="1" ht="35.25" customHeight="1">
      <c r="B148" s="12"/>
      <c r="C148" s="75" t="s">
        <v>141</v>
      </c>
      <c r="D148" s="75"/>
      <c r="E148" s="75"/>
      <c r="F148" s="75"/>
      <c r="G148" s="75"/>
      <c r="H148" s="75"/>
      <c r="I148" s="75"/>
      <c r="J148" s="75"/>
      <c r="K148" s="75"/>
      <c r="L148" s="75"/>
      <c r="M148" s="75"/>
    </row>
    <row r="149" spans="2:13" s="11" customFormat="1" ht="27.75" customHeight="1">
      <c r="B149" s="12"/>
      <c r="C149" s="19" t="s">
        <v>142</v>
      </c>
      <c r="D149" s="19"/>
      <c r="E149" s="19"/>
      <c r="F149" s="19"/>
      <c r="G149" s="19"/>
      <c r="H149" s="19"/>
      <c r="I149" s="19"/>
      <c r="J149" s="19"/>
      <c r="K149" s="19"/>
      <c r="L149" s="19"/>
      <c r="M149" s="19"/>
    </row>
    <row r="150" spans="2:13" s="11" customFormat="1" ht="60.75" customHeight="1">
      <c r="B150" s="14" t="s">
        <v>143</v>
      </c>
      <c r="C150" s="21" t="s">
        <v>144</v>
      </c>
      <c r="D150" s="21"/>
      <c r="E150" s="21"/>
      <c r="F150" s="21"/>
      <c r="G150" s="21"/>
      <c r="H150" s="21"/>
      <c r="I150" s="21"/>
      <c r="J150" s="21"/>
      <c r="K150" s="21"/>
      <c r="L150" s="21"/>
      <c r="M150" s="21"/>
    </row>
    <row r="151" spans="2:13" s="16" customFormat="1" ht="48" customHeight="1">
      <c r="B151" s="17"/>
      <c r="C151" s="76" t="s">
        <v>32</v>
      </c>
      <c r="D151" s="29" t="s">
        <v>145</v>
      </c>
      <c r="E151" s="29"/>
      <c r="F151" s="29"/>
      <c r="G151" s="29" t="s">
        <v>115</v>
      </c>
      <c r="H151" s="29"/>
      <c r="I151" s="29" t="s">
        <v>146</v>
      </c>
      <c r="J151" s="29"/>
      <c r="K151" s="29"/>
      <c r="L151" s="77" t="s">
        <v>147</v>
      </c>
      <c r="M151" s="77"/>
    </row>
    <row r="152" spans="2:13" s="16" customFormat="1" ht="35.25" customHeight="1">
      <c r="B152" s="17"/>
      <c r="C152" s="76"/>
      <c r="D152" s="29"/>
      <c r="E152" s="29"/>
      <c r="F152" s="29"/>
      <c r="G152" s="29"/>
      <c r="H152" s="29"/>
      <c r="I152" s="78" t="s">
        <v>118</v>
      </c>
      <c r="J152" s="79" t="s">
        <v>148</v>
      </c>
      <c r="K152" s="79" t="s">
        <v>149</v>
      </c>
      <c r="L152" s="77"/>
      <c r="M152" s="77"/>
    </row>
    <row r="153" spans="2:13" s="62" customFormat="1" ht="21" customHeight="1">
      <c r="B153" s="63"/>
      <c r="C153" s="80">
        <v>1</v>
      </c>
      <c r="D153" s="36">
        <v>2</v>
      </c>
      <c r="E153" s="36"/>
      <c r="F153" s="36"/>
      <c r="G153" s="81">
        <v>3</v>
      </c>
      <c r="H153" s="81"/>
      <c r="I153" s="81">
        <v>4</v>
      </c>
      <c r="J153" s="81">
        <v>5</v>
      </c>
      <c r="K153" s="81">
        <v>6</v>
      </c>
      <c r="L153" s="82">
        <v>7</v>
      </c>
      <c r="M153" s="82"/>
    </row>
    <row r="154" spans="2:13" s="16" customFormat="1" ht="42" customHeight="1">
      <c r="B154" s="17"/>
      <c r="C154" s="83">
        <v>1</v>
      </c>
      <c r="D154" s="84" t="s">
        <v>150</v>
      </c>
      <c r="E154" s="84"/>
      <c r="F154" s="84"/>
      <c r="G154" s="85">
        <f>G156+G155</f>
        <v>45042086.89</v>
      </c>
      <c r="H154" s="85"/>
      <c r="I154" s="86">
        <f>I156+I155</f>
        <v>2287474.35</v>
      </c>
      <c r="J154" s="86">
        <f>J156+J155</f>
        <v>0</v>
      </c>
      <c r="K154" s="86">
        <f>K155+K156</f>
        <v>397457.43</v>
      </c>
      <c r="L154" s="87">
        <f>L155+L156</f>
        <v>46932103.809999995</v>
      </c>
      <c r="M154" s="87"/>
    </row>
    <row r="155" spans="2:13" s="16" customFormat="1" ht="35.25" customHeight="1">
      <c r="B155" s="17"/>
      <c r="C155" s="25" t="s">
        <v>4</v>
      </c>
      <c r="D155" s="88" t="s">
        <v>151</v>
      </c>
      <c r="E155" s="88"/>
      <c r="F155" s="88"/>
      <c r="G155" s="66">
        <v>0</v>
      </c>
      <c r="H155" s="66"/>
      <c r="I155" s="89">
        <v>0</v>
      </c>
      <c r="J155" s="89">
        <v>0</v>
      </c>
      <c r="K155" s="89">
        <v>0</v>
      </c>
      <c r="L155" s="90">
        <v>0</v>
      </c>
      <c r="M155" s="90"/>
    </row>
    <row r="156" spans="2:13" s="16" customFormat="1" ht="35.25" customHeight="1">
      <c r="B156" s="17"/>
      <c r="C156" s="25" t="s">
        <v>7</v>
      </c>
      <c r="D156" s="88" t="s">
        <v>152</v>
      </c>
      <c r="E156" s="88"/>
      <c r="F156" s="88"/>
      <c r="G156" s="66">
        <f>G157+G158+G159+G160</f>
        <v>45042086.89</v>
      </c>
      <c r="H156" s="66"/>
      <c r="I156" s="89">
        <f>I157+I158+I159+I160</f>
        <v>2287474.35</v>
      </c>
      <c r="J156" s="89">
        <f>J157+J158+J159+J160</f>
        <v>0</v>
      </c>
      <c r="K156" s="89">
        <f>K157+K158+K159+K160</f>
        <v>397457.43</v>
      </c>
      <c r="L156" s="90">
        <f>L157+L158+L159+L160</f>
        <v>46932103.809999995</v>
      </c>
      <c r="M156" s="90"/>
    </row>
    <row r="157" spans="2:13" s="16" customFormat="1" ht="35.25" customHeight="1">
      <c r="B157" s="17"/>
      <c r="C157" s="25" t="s">
        <v>153</v>
      </c>
      <c r="D157" s="88" t="s">
        <v>154</v>
      </c>
      <c r="E157" s="88"/>
      <c r="F157" s="88"/>
      <c r="G157" s="66">
        <f>3340780.02+5365953.79</f>
        <v>8706733.81</v>
      </c>
      <c r="H157" s="66"/>
      <c r="I157" s="89">
        <v>132045.16</v>
      </c>
      <c r="J157" s="89">
        <v>0</v>
      </c>
      <c r="K157" s="89">
        <f>340421.97</f>
        <v>340421.97</v>
      </c>
      <c r="L157" s="90">
        <f>G157+I157-J157-K157</f>
        <v>8498357</v>
      </c>
      <c r="M157" s="90"/>
    </row>
    <row r="158" spans="2:13" s="16" customFormat="1" ht="35.25" customHeight="1">
      <c r="B158" s="17"/>
      <c r="C158" s="25" t="s">
        <v>155</v>
      </c>
      <c r="D158" s="88" t="s">
        <v>156</v>
      </c>
      <c r="E158" s="88"/>
      <c r="F158" s="88"/>
      <c r="G158" s="66">
        <v>0</v>
      </c>
      <c r="H158" s="66"/>
      <c r="I158" s="89">
        <v>0</v>
      </c>
      <c r="J158" s="89">
        <v>0</v>
      </c>
      <c r="K158" s="89">
        <v>0</v>
      </c>
      <c r="L158" s="90">
        <v>0</v>
      </c>
      <c r="M158" s="90"/>
    </row>
    <row r="159" spans="2:13" s="16" customFormat="1" ht="52.5" customHeight="1">
      <c r="B159" s="17"/>
      <c r="C159" s="25" t="s">
        <v>157</v>
      </c>
      <c r="D159" s="91" t="s">
        <v>158</v>
      </c>
      <c r="E159" s="91"/>
      <c r="F159" s="91"/>
      <c r="G159" s="66">
        <v>0</v>
      </c>
      <c r="H159" s="66"/>
      <c r="I159" s="89">
        <v>0</v>
      </c>
      <c r="J159" s="89">
        <v>0</v>
      </c>
      <c r="K159" s="89">
        <v>0</v>
      </c>
      <c r="L159" s="90">
        <v>0</v>
      </c>
      <c r="M159" s="90"/>
    </row>
    <row r="160" spans="2:13" s="16" customFormat="1" ht="43.5" customHeight="1">
      <c r="B160" s="17"/>
      <c r="C160" s="25" t="s">
        <v>159</v>
      </c>
      <c r="D160" s="88" t="s">
        <v>160</v>
      </c>
      <c r="E160" s="88"/>
      <c r="F160" s="88"/>
      <c r="G160" s="66">
        <f>13283.33+6982645.31+189644.86+8153074.07+2058836.16+18937869.35</f>
        <v>36335353.08</v>
      </c>
      <c r="H160" s="66"/>
      <c r="I160" s="89">
        <f>44.88+31425.02+984696.21+423376.26+715886.82</f>
        <v>2155429.19</v>
      </c>
      <c r="J160" s="89">
        <v>0</v>
      </c>
      <c r="K160" s="89">
        <f>13283.33+43752.13</f>
        <v>57035.46</v>
      </c>
      <c r="L160" s="90">
        <f>G160+I160-J160-K160</f>
        <v>38433746.809999995</v>
      </c>
      <c r="M160" s="90"/>
    </row>
    <row r="161" spans="2:13" s="16" customFormat="1" ht="71.25" customHeight="1">
      <c r="B161" s="17"/>
      <c r="C161" s="92" t="s">
        <v>43</v>
      </c>
      <c r="D161" s="84" t="s">
        <v>161</v>
      </c>
      <c r="E161" s="84"/>
      <c r="F161" s="84"/>
      <c r="G161" s="85">
        <f>0</f>
        <v>0</v>
      </c>
      <c r="H161" s="85"/>
      <c r="I161" s="86">
        <v>0</v>
      </c>
      <c r="J161" s="86">
        <v>0</v>
      </c>
      <c r="K161" s="86">
        <v>0</v>
      </c>
      <c r="L161" s="87">
        <v>0</v>
      </c>
      <c r="M161" s="87"/>
    </row>
    <row r="162" spans="2:13" s="16" customFormat="1" ht="35.25" customHeight="1">
      <c r="B162" s="17"/>
      <c r="C162" s="93" t="s">
        <v>124</v>
      </c>
      <c r="D162" s="93"/>
      <c r="E162" s="93"/>
      <c r="F162" s="93"/>
      <c r="G162" s="85">
        <f>G154+G161</f>
        <v>45042086.89</v>
      </c>
      <c r="H162" s="85"/>
      <c r="I162" s="86">
        <f>I154+I161</f>
        <v>2287474.35</v>
      </c>
      <c r="J162" s="86">
        <f>J154+J161</f>
        <v>0</v>
      </c>
      <c r="K162" s="86">
        <f>K154+K161</f>
        <v>397457.43</v>
      </c>
      <c r="L162" s="87">
        <f>L161+L154</f>
        <v>46932103.809999995</v>
      </c>
      <c r="M162" s="87"/>
    </row>
    <row r="163" spans="2:13" s="11" customFormat="1" ht="48" customHeight="1">
      <c r="B163" s="14" t="s">
        <v>162</v>
      </c>
      <c r="C163" s="21" t="s">
        <v>163</v>
      </c>
      <c r="D163" s="21"/>
      <c r="E163" s="21"/>
      <c r="F163" s="21"/>
      <c r="G163" s="21"/>
      <c r="H163" s="21"/>
      <c r="I163" s="21"/>
      <c r="J163" s="21"/>
      <c r="K163" s="21"/>
      <c r="L163" s="21"/>
      <c r="M163" s="21"/>
    </row>
    <row r="164" spans="2:13" s="11" customFormat="1" ht="30" customHeight="1">
      <c r="B164" s="94"/>
      <c r="C164" s="95" t="s">
        <v>127</v>
      </c>
      <c r="D164" s="95"/>
      <c r="E164" s="95"/>
      <c r="F164" s="95"/>
      <c r="G164" s="95"/>
      <c r="H164" s="95"/>
      <c r="I164" s="95"/>
      <c r="J164" s="95"/>
      <c r="K164" s="95"/>
      <c r="L164" s="95"/>
      <c r="M164" s="95"/>
    </row>
    <row r="165" spans="2:13" s="11" customFormat="1" ht="72" customHeight="1">
      <c r="B165" s="12"/>
      <c r="C165" s="55" t="s">
        <v>32</v>
      </c>
      <c r="D165" s="96" t="s">
        <v>164</v>
      </c>
      <c r="E165" s="96"/>
      <c r="F165" s="96"/>
      <c r="G165" s="47" t="s">
        <v>129</v>
      </c>
      <c r="H165" s="47"/>
      <c r="I165" s="47" t="s">
        <v>165</v>
      </c>
      <c r="J165" s="47" t="s">
        <v>166</v>
      </c>
      <c r="K165" s="47" t="s">
        <v>167</v>
      </c>
      <c r="L165" s="48" t="s">
        <v>168</v>
      </c>
      <c r="M165" s="48"/>
    </row>
    <row r="166" spans="2:13" s="11" customFormat="1" ht="35.25" customHeight="1">
      <c r="B166" s="12"/>
      <c r="C166" s="55" t="s">
        <v>1</v>
      </c>
      <c r="D166" s="49" t="s">
        <v>169</v>
      </c>
      <c r="E166" s="49"/>
      <c r="F166" s="49"/>
      <c r="G166" s="50"/>
      <c r="H166" s="50"/>
      <c r="I166" s="73"/>
      <c r="J166" s="73"/>
      <c r="K166" s="73"/>
      <c r="L166" s="58"/>
      <c r="M166" s="58"/>
    </row>
    <row r="167" spans="2:13" s="11" customFormat="1" ht="35.25" customHeight="1">
      <c r="B167" s="12"/>
      <c r="C167" s="97" t="s">
        <v>170</v>
      </c>
      <c r="D167" s="49" t="s">
        <v>171</v>
      </c>
      <c r="E167" s="49"/>
      <c r="F167" s="49"/>
      <c r="G167" s="50"/>
      <c r="H167" s="50"/>
      <c r="I167" s="73"/>
      <c r="J167" s="73"/>
      <c r="K167" s="73"/>
      <c r="L167" s="58"/>
      <c r="M167" s="58"/>
    </row>
    <row r="168" spans="2:13" s="11" customFormat="1" ht="35.25" customHeight="1">
      <c r="B168" s="12"/>
      <c r="C168" s="97" t="s">
        <v>172</v>
      </c>
      <c r="D168" s="49" t="s">
        <v>173</v>
      </c>
      <c r="E168" s="49"/>
      <c r="F168" s="49"/>
      <c r="G168" s="50"/>
      <c r="H168" s="50"/>
      <c r="I168" s="73"/>
      <c r="J168" s="73"/>
      <c r="K168" s="73"/>
      <c r="L168" s="58"/>
      <c r="M168" s="58"/>
    </row>
    <row r="169" spans="2:13" s="11" customFormat="1" ht="35.25" customHeight="1">
      <c r="B169" s="12"/>
      <c r="C169" s="97" t="s">
        <v>174</v>
      </c>
      <c r="D169" s="96" t="s">
        <v>175</v>
      </c>
      <c r="E169" s="96"/>
      <c r="F169" s="96"/>
      <c r="G169" s="50"/>
      <c r="H169" s="50"/>
      <c r="I169" s="73"/>
      <c r="J169" s="73"/>
      <c r="K169" s="73"/>
      <c r="L169" s="58"/>
      <c r="M169" s="58"/>
    </row>
    <row r="170" spans="2:13" s="11" customFormat="1" ht="35.25" customHeight="1">
      <c r="B170" s="12"/>
      <c r="C170" s="97" t="s">
        <v>176</v>
      </c>
      <c r="D170" s="49" t="s">
        <v>177</v>
      </c>
      <c r="E170" s="49"/>
      <c r="F170" s="49"/>
      <c r="G170" s="50"/>
      <c r="H170" s="50"/>
      <c r="I170" s="73"/>
      <c r="J170" s="73"/>
      <c r="K170" s="73"/>
      <c r="L170" s="58"/>
      <c r="M170" s="58"/>
    </row>
    <row r="171" spans="2:13" s="11" customFormat="1" ht="35.25" customHeight="1">
      <c r="B171" s="12"/>
      <c r="C171" s="97" t="s">
        <v>178</v>
      </c>
      <c r="D171" s="49" t="s">
        <v>179</v>
      </c>
      <c r="E171" s="49"/>
      <c r="F171" s="49"/>
      <c r="G171" s="50"/>
      <c r="H171" s="50"/>
      <c r="I171" s="73"/>
      <c r="J171" s="73"/>
      <c r="K171" s="73"/>
      <c r="L171" s="58"/>
      <c r="M171" s="58"/>
    </row>
    <row r="172" spans="2:13" s="11" customFormat="1" ht="35.25" customHeight="1">
      <c r="B172" s="12"/>
      <c r="C172" s="97" t="s">
        <v>108</v>
      </c>
      <c r="D172" s="97"/>
      <c r="E172" s="97"/>
      <c r="F172" s="97"/>
      <c r="G172" s="50"/>
      <c r="H172" s="50"/>
      <c r="I172" s="73"/>
      <c r="J172" s="73"/>
      <c r="K172" s="73"/>
      <c r="L172" s="58"/>
      <c r="M172" s="58"/>
    </row>
    <row r="173" spans="2:13" s="11" customFormat="1" ht="45" customHeight="1">
      <c r="B173" s="14" t="s">
        <v>180</v>
      </c>
      <c r="C173" s="21" t="s">
        <v>181</v>
      </c>
      <c r="D173" s="21"/>
      <c r="E173" s="21"/>
      <c r="F173" s="21"/>
      <c r="G173" s="21"/>
      <c r="H173" s="21"/>
      <c r="I173" s="21"/>
      <c r="J173" s="21"/>
      <c r="K173" s="21"/>
      <c r="L173" s="21"/>
      <c r="M173" s="21"/>
    </row>
    <row r="174" spans="2:13" s="11" customFormat="1" ht="35.25" customHeight="1">
      <c r="B174" s="14" t="s">
        <v>182</v>
      </c>
      <c r="C174" s="15" t="s">
        <v>183</v>
      </c>
      <c r="D174" s="15"/>
      <c r="E174" s="15"/>
      <c r="F174" s="15"/>
      <c r="G174" s="15"/>
      <c r="H174" s="15"/>
      <c r="I174" s="15"/>
      <c r="J174" s="15"/>
      <c r="K174" s="15"/>
      <c r="L174" s="15"/>
      <c r="M174" s="15"/>
    </row>
    <row r="175" spans="2:13" s="11" customFormat="1" ht="49.5" customHeight="1">
      <c r="B175" s="12"/>
      <c r="C175" s="98">
        <v>34149288</v>
      </c>
      <c r="D175" s="98"/>
      <c r="E175" s="98"/>
      <c r="F175" s="98"/>
      <c r="G175" s="98"/>
      <c r="H175" s="98"/>
      <c r="I175" s="98"/>
      <c r="J175" s="98"/>
      <c r="K175" s="98"/>
      <c r="L175" s="98"/>
      <c r="M175" s="98"/>
    </row>
    <row r="176" spans="2:13" s="11" customFormat="1" ht="35.25" customHeight="1">
      <c r="B176" s="14" t="s">
        <v>184</v>
      </c>
      <c r="C176" s="15" t="s">
        <v>185</v>
      </c>
      <c r="D176" s="15"/>
      <c r="E176" s="15"/>
      <c r="F176" s="15"/>
      <c r="G176" s="15"/>
      <c r="H176" s="15"/>
      <c r="I176" s="15"/>
      <c r="J176" s="15"/>
      <c r="K176" s="15"/>
      <c r="L176" s="15"/>
      <c r="M176" s="15"/>
    </row>
    <row r="177" spans="2:13" s="11" customFormat="1" ht="48" customHeight="1">
      <c r="B177" s="12"/>
      <c r="C177" s="99">
        <v>17074638</v>
      </c>
      <c r="D177" s="99"/>
      <c r="E177" s="99"/>
      <c r="F177" s="99"/>
      <c r="G177" s="99"/>
      <c r="H177" s="99"/>
      <c r="I177" s="99"/>
      <c r="J177" s="99"/>
      <c r="K177" s="99"/>
      <c r="L177" s="99"/>
      <c r="M177" s="99"/>
    </row>
    <row r="178" spans="2:13" s="11" customFormat="1" ht="35.25" customHeight="1">
      <c r="B178" s="14" t="s">
        <v>186</v>
      </c>
      <c r="C178" s="15" t="s">
        <v>187</v>
      </c>
      <c r="D178" s="15"/>
      <c r="E178" s="15"/>
      <c r="F178" s="15"/>
      <c r="G178" s="15"/>
      <c r="H178" s="15"/>
      <c r="I178" s="15"/>
      <c r="J178" s="15"/>
      <c r="K178" s="15"/>
      <c r="L178" s="15"/>
      <c r="M178" s="15"/>
    </row>
    <row r="179" spans="2:13" s="11" customFormat="1" ht="45" customHeight="1">
      <c r="B179" s="12"/>
      <c r="C179" s="99">
        <v>0</v>
      </c>
      <c r="D179" s="99"/>
      <c r="E179" s="99"/>
      <c r="F179" s="99"/>
      <c r="G179" s="99"/>
      <c r="H179" s="99"/>
      <c r="I179" s="99"/>
      <c r="J179" s="99"/>
      <c r="K179" s="99"/>
      <c r="L179" s="99"/>
      <c r="M179" s="99"/>
    </row>
    <row r="180" spans="2:13" s="11" customFormat="1" ht="41.25" customHeight="1">
      <c r="B180" s="12"/>
      <c r="C180" s="100" t="s">
        <v>188</v>
      </c>
      <c r="D180" s="100"/>
      <c r="E180" s="100"/>
      <c r="F180" s="100"/>
      <c r="G180" s="100"/>
      <c r="H180" s="100"/>
      <c r="I180" s="100"/>
      <c r="J180" s="100"/>
      <c r="K180" s="100"/>
      <c r="L180" s="100"/>
      <c r="M180" s="100"/>
    </row>
    <row r="181" spans="2:13" s="11" customFormat="1" ht="67.5" customHeight="1">
      <c r="B181" s="14" t="s">
        <v>189</v>
      </c>
      <c r="C181" s="21" t="s">
        <v>190</v>
      </c>
      <c r="D181" s="21"/>
      <c r="E181" s="21"/>
      <c r="F181" s="21"/>
      <c r="G181" s="21"/>
      <c r="H181" s="21"/>
      <c r="I181" s="21"/>
      <c r="J181" s="21"/>
      <c r="K181" s="21"/>
      <c r="L181" s="21"/>
      <c r="M181" s="21"/>
    </row>
    <row r="182" spans="2:13" s="11" customFormat="1" ht="51" customHeight="1">
      <c r="B182" s="12"/>
      <c r="C182" s="101"/>
      <c r="D182" s="101"/>
      <c r="E182" s="101"/>
      <c r="F182" s="101"/>
      <c r="G182" s="101"/>
      <c r="H182" s="101"/>
      <c r="I182" s="101"/>
      <c r="J182" s="101"/>
      <c r="K182" s="101"/>
      <c r="L182" s="101"/>
      <c r="M182" s="101"/>
    </row>
    <row r="183" spans="2:13" s="11" customFormat="1" ht="44.25" customHeight="1">
      <c r="B183" s="14" t="s">
        <v>191</v>
      </c>
      <c r="C183" s="21" t="s">
        <v>192</v>
      </c>
      <c r="D183" s="21"/>
      <c r="E183" s="21"/>
      <c r="F183" s="21"/>
      <c r="G183" s="21"/>
      <c r="H183" s="21"/>
      <c r="I183" s="21"/>
      <c r="J183" s="21"/>
      <c r="K183" s="21"/>
      <c r="L183" s="21"/>
      <c r="M183" s="21"/>
    </row>
    <row r="184" spans="2:13" s="11" customFormat="1" ht="35.25" customHeight="1">
      <c r="B184" s="12"/>
      <c r="C184" s="55" t="s">
        <v>32</v>
      </c>
      <c r="D184" s="46" t="s">
        <v>193</v>
      </c>
      <c r="E184" s="46"/>
      <c r="F184" s="46"/>
      <c r="G184" s="46"/>
      <c r="H184" s="56" t="s">
        <v>194</v>
      </c>
      <c r="I184" s="56"/>
      <c r="J184" s="56"/>
      <c r="K184" s="56"/>
      <c r="L184" s="56"/>
      <c r="M184" s="56"/>
    </row>
    <row r="185" spans="2:13" s="11" customFormat="1" ht="35.25" customHeight="1">
      <c r="B185" s="12"/>
      <c r="C185" s="55" t="s">
        <v>3</v>
      </c>
      <c r="D185" s="49" t="s">
        <v>195</v>
      </c>
      <c r="E185" s="49"/>
      <c r="F185" s="49"/>
      <c r="G185" s="49"/>
      <c r="H185" s="58"/>
      <c r="I185" s="58"/>
      <c r="J185" s="58"/>
      <c r="K185" s="58"/>
      <c r="L185" s="58"/>
      <c r="M185" s="58"/>
    </row>
    <row r="186" spans="2:13" s="11" customFormat="1" ht="35.25" customHeight="1">
      <c r="B186" s="12"/>
      <c r="C186" s="55" t="s">
        <v>16</v>
      </c>
      <c r="D186" s="49" t="s">
        <v>196</v>
      </c>
      <c r="E186" s="49"/>
      <c r="F186" s="49"/>
      <c r="G186" s="49"/>
      <c r="H186" s="58"/>
      <c r="I186" s="58"/>
      <c r="J186" s="58"/>
      <c r="K186" s="58"/>
      <c r="L186" s="58"/>
      <c r="M186" s="58"/>
    </row>
    <row r="187" spans="2:13" s="11" customFormat="1" ht="35.25" customHeight="1">
      <c r="B187" s="12"/>
      <c r="C187" s="55" t="s">
        <v>19</v>
      </c>
      <c r="D187" s="49" t="s">
        <v>197</v>
      </c>
      <c r="E187" s="49"/>
      <c r="F187" s="49"/>
      <c r="G187" s="49"/>
      <c r="H187" s="58"/>
      <c r="I187" s="58"/>
      <c r="J187" s="58"/>
      <c r="K187" s="58"/>
      <c r="L187" s="58"/>
      <c r="M187" s="58"/>
    </row>
    <row r="188" spans="2:13" s="11" customFormat="1" ht="35.25" customHeight="1">
      <c r="B188" s="12"/>
      <c r="C188" s="55" t="s">
        <v>22</v>
      </c>
      <c r="D188" s="49" t="s">
        <v>198</v>
      </c>
      <c r="E188" s="49"/>
      <c r="F188" s="49"/>
      <c r="G188" s="49"/>
      <c r="H188" s="58"/>
      <c r="I188" s="58"/>
      <c r="J188" s="58"/>
      <c r="K188" s="58"/>
      <c r="L188" s="58"/>
      <c r="M188" s="58"/>
    </row>
    <row r="189" spans="2:13" s="11" customFormat="1" ht="35.25" customHeight="1">
      <c r="B189" s="12"/>
      <c r="C189" s="97" t="s">
        <v>108</v>
      </c>
      <c r="D189" s="97"/>
      <c r="E189" s="97"/>
      <c r="F189" s="97"/>
      <c r="G189" s="97"/>
      <c r="H189" s="58"/>
      <c r="I189" s="58"/>
      <c r="J189" s="58"/>
      <c r="K189" s="58"/>
      <c r="L189" s="58"/>
      <c r="M189" s="58"/>
    </row>
    <row r="190" spans="2:13" s="11" customFormat="1" ht="56.25" customHeight="1">
      <c r="B190" s="12"/>
      <c r="C190" s="102" t="s">
        <v>199</v>
      </c>
      <c r="D190" s="102"/>
      <c r="E190" s="102"/>
      <c r="F190" s="102"/>
      <c r="G190" s="102"/>
      <c r="H190" s="102"/>
      <c r="I190" s="102"/>
      <c r="J190" s="102"/>
      <c r="K190" s="102"/>
      <c r="L190" s="102"/>
      <c r="M190" s="102"/>
    </row>
    <row r="191" spans="2:13" s="11" customFormat="1" ht="60.75" customHeight="1">
      <c r="B191" s="14" t="s">
        <v>200</v>
      </c>
      <c r="C191" s="21" t="s">
        <v>201</v>
      </c>
      <c r="D191" s="21"/>
      <c r="E191" s="21"/>
      <c r="F191" s="21"/>
      <c r="G191" s="21"/>
      <c r="H191" s="21"/>
      <c r="I191" s="21"/>
      <c r="J191" s="21"/>
      <c r="K191" s="21"/>
      <c r="L191" s="21"/>
      <c r="M191" s="21"/>
    </row>
    <row r="192" spans="2:13" s="11" customFormat="1" ht="33.75" customHeight="1">
      <c r="B192" s="14"/>
      <c r="C192" s="98"/>
      <c r="D192" s="98"/>
      <c r="E192" s="98"/>
      <c r="F192" s="98"/>
      <c r="G192" s="98"/>
      <c r="H192" s="98"/>
      <c r="I192" s="98"/>
      <c r="J192" s="98"/>
      <c r="K192" s="98"/>
      <c r="L192" s="98"/>
      <c r="M192" s="98"/>
    </row>
    <row r="193" spans="2:13" s="11" customFormat="1" ht="60.75" customHeight="1">
      <c r="B193" s="14" t="s">
        <v>202</v>
      </c>
      <c r="C193" s="21" t="s">
        <v>203</v>
      </c>
      <c r="D193" s="21"/>
      <c r="E193" s="21"/>
      <c r="F193" s="21"/>
      <c r="G193" s="21"/>
      <c r="H193" s="21"/>
      <c r="I193" s="21"/>
      <c r="J193" s="21"/>
      <c r="K193" s="21"/>
      <c r="L193" s="21"/>
      <c r="M193" s="21"/>
    </row>
    <row r="194" spans="2:13" s="11" customFormat="1" ht="30.75" customHeight="1">
      <c r="B194" s="12"/>
      <c r="C194" s="103"/>
      <c r="D194" s="103"/>
      <c r="E194" s="103"/>
      <c r="F194" s="103"/>
      <c r="G194" s="103"/>
      <c r="H194" s="103"/>
      <c r="I194" s="103"/>
      <c r="J194" s="103"/>
      <c r="K194" s="103"/>
      <c r="L194" s="103"/>
      <c r="M194" s="103"/>
    </row>
    <row r="195" spans="2:13" s="11" customFormat="1" ht="45.75" customHeight="1">
      <c r="B195" s="14" t="s">
        <v>204</v>
      </c>
      <c r="C195" s="21" t="s">
        <v>205</v>
      </c>
      <c r="D195" s="21"/>
      <c r="E195" s="21"/>
      <c r="F195" s="21"/>
      <c r="G195" s="21"/>
      <c r="H195" s="21"/>
      <c r="I195" s="21"/>
      <c r="J195" s="21"/>
      <c r="K195" s="21"/>
      <c r="L195" s="21"/>
      <c r="M195" s="21"/>
    </row>
    <row r="196" spans="2:13" s="11" customFormat="1" ht="39.75" customHeight="1">
      <c r="B196" s="12"/>
      <c r="C196" s="59" t="s">
        <v>206</v>
      </c>
      <c r="D196" s="59"/>
      <c r="E196" s="59"/>
      <c r="F196" s="59"/>
      <c r="G196" s="59"/>
      <c r="H196" s="59"/>
      <c r="I196" s="104">
        <v>52493725.72</v>
      </c>
      <c r="J196" s="104"/>
      <c r="K196" s="104"/>
      <c r="L196" s="104"/>
      <c r="M196" s="104"/>
    </row>
    <row r="197" spans="2:13" s="11" customFormat="1" ht="35.25" customHeight="1">
      <c r="B197" s="14" t="s">
        <v>207</v>
      </c>
      <c r="C197" s="15" t="s">
        <v>208</v>
      </c>
      <c r="D197" s="15"/>
      <c r="E197" s="15"/>
      <c r="F197" s="15"/>
      <c r="G197" s="15"/>
      <c r="H197" s="15"/>
      <c r="I197" s="15"/>
      <c r="J197" s="15"/>
      <c r="K197" s="15"/>
      <c r="L197" s="15"/>
      <c r="M197" s="15"/>
    </row>
    <row r="198" spans="2:13" s="11" customFormat="1" ht="48.75" customHeight="1">
      <c r="B198" s="12"/>
      <c r="C198" s="45" t="s">
        <v>209</v>
      </c>
      <c r="D198" s="46" t="s">
        <v>210</v>
      </c>
      <c r="E198" s="46"/>
      <c r="F198" s="46"/>
      <c r="G198" s="46"/>
      <c r="H198" s="56" t="s">
        <v>211</v>
      </c>
      <c r="I198" s="56"/>
      <c r="J198" s="56"/>
      <c r="K198" s="56"/>
      <c r="L198" s="56"/>
      <c r="M198" s="56"/>
    </row>
    <row r="199" spans="2:13" s="11" customFormat="1" ht="35.25" customHeight="1">
      <c r="B199" s="12"/>
      <c r="C199" s="45" t="s">
        <v>3</v>
      </c>
      <c r="D199" s="105" t="s">
        <v>212</v>
      </c>
      <c r="E199" s="105"/>
      <c r="F199" s="105"/>
      <c r="G199" s="105"/>
      <c r="H199" s="106">
        <v>1295088</v>
      </c>
      <c r="I199" s="106"/>
      <c r="J199" s="106"/>
      <c r="K199" s="106"/>
      <c r="L199" s="106"/>
      <c r="M199" s="106"/>
    </row>
    <row r="200" spans="2:13" s="11" customFormat="1" ht="35.25" customHeight="1">
      <c r="B200" s="12"/>
      <c r="C200" s="45" t="s">
        <v>16</v>
      </c>
      <c r="D200" s="105" t="s">
        <v>213</v>
      </c>
      <c r="E200" s="105"/>
      <c r="F200" s="105"/>
      <c r="G200" s="105"/>
      <c r="H200" s="106">
        <v>1263573.32</v>
      </c>
      <c r="I200" s="106"/>
      <c r="J200" s="106"/>
      <c r="K200" s="106"/>
      <c r="L200" s="106"/>
      <c r="M200" s="106"/>
    </row>
    <row r="201" spans="2:13" s="11" customFormat="1" ht="35.25" customHeight="1">
      <c r="B201" s="12"/>
      <c r="C201" s="45" t="s">
        <v>19</v>
      </c>
      <c r="D201" s="105" t="s">
        <v>214</v>
      </c>
      <c r="E201" s="105"/>
      <c r="F201" s="105"/>
      <c r="G201" s="105"/>
      <c r="H201" s="106">
        <v>58402.91</v>
      </c>
      <c r="I201" s="106"/>
      <c r="J201" s="106"/>
      <c r="K201" s="106"/>
      <c r="L201" s="106"/>
      <c r="M201" s="106"/>
    </row>
    <row r="202" spans="2:13" s="11" customFormat="1" ht="35.25" customHeight="1">
      <c r="B202" s="12"/>
      <c r="C202" s="45" t="s">
        <v>22</v>
      </c>
      <c r="D202" s="105" t="s">
        <v>215</v>
      </c>
      <c r="E202" s="105"/>
      <c r="F202" s="105"/>
      <c r="G202" s="105"/>
      <c r="H202" s="106">
        <v>31896</v>
      </c>
      <c r="I202" s="106"/>
      <c r="J202" s="106"/>
      <c r="K202" s="106"/>
      <c r="L202" s="106"/>
      <c r="M202" s="106"/>
    </row>
    <row r="203" spans="2:13" s="11" customFormat="1" ht="35.25" customHeight="1">
      <c r="B203" s="12"/>
      <c r="C203" s="45" t="s">
        <v>25</v>
      </c>
      <c r="D203" s="105" t="s">
        <v>216</v>
      </c>
      <c r="E203" s="105"/>
      <c r="F203" s="105"/>
      <c r="G203" s="105"/>
      <c r="H203" s="106">
        <v>0</v>
      </c>
      <c r="I203" s="106"/>
      <c r="J203" s="106"/>
      <c r="K203" s="106"/>
      <c r="L203" s="106"/>
      <c r="M203" s="106"/>
    </row>
    <row r="204" spans="2:13" s="11" customFormat="1" ht="35.25" customHeight="1">
      <c r="B204" s="12"/>
      <c r="C204" s="52" t="s">
        <v>108</v>
      </c>
      <c r="D204" s="52"/>
      <c r="E204" s="52"/>
      <c r="F204" s="52"/>
      <c r="G204" s="52"/>
      <c r="H204" s="107">
        <f>H199+H200+H201+H202+H203</f>
        <v>2648960.2300000004</v>
      </c>
      <c r="I204" s="107"/>
      <c r="J204" s="107"/>
      <c r="K204" s="107"/>
      <c r="L204" s="107"/>
      <c r="M204" s="107"/>
    </row>
    <row r="205" spans="2:13" s="11" customFormat="1" ht="138" customHeight="1">
      <c r="B205" s="12"/>
      <c r="C205" s="108" t="s">
        <v>217</v>
      </c>
      <c r="D205" s="108"/>
      <c r="E205" s="108"/>
      <c r="F205" s="108"/>
      <c r="G205" s="108"/>
      <c r="H205" s="108"/>
      <c r="I205" s="108"/>
      <c r="J205" s="108"/>
      <c r="K205" s="108"/>
      <c r="L205" s="108"/>
      <c r="M205" s="108"/>
    </row>
    <row r="206" spans="2:13" s="11" customFormat="1" ht="35.25" customHeight="1">
      <c r="B206" s="14" t="s">
        <v>218</v>
      </c>
      <c r="C206" s="15" t="s">
        <v>26</v>
      </c>
      <c r="D206" s="15"/>
      <c r="E206" s="15"/>
      <c r="F206" s="15"/>
      <c r="G206" s="15"/>
      <c r="H206" s="15"/>
      <c r="I206" s="15"/>
      <c r="J206" s="15"/>
      <c r="K206" s="15"/>
      <c r="L206" s="15"/>
      <c r="M206" s="15"/>
    </row>
    <row r="207" spans="2:13" s="11" customFormat="1" ht="26.25" customHeight="1">
      <c r="B207" s="12"/>
      <c r="C207" s="109"/>
      <c r="D207" s="109"/>
      <c r="E207" s="109"/>
      <c r="F207" s="109"/>
      <c r="G207" s="109"/>
      <c r="H207" s="109"/>
      <c r="I207" s="109"/>
      <c r="J207" s="109"/>
      <c r="K207" s="109"/>
      <c r="L207" s="109"/>
      <c r="M207" s="109"/>
    </row>
    <row r="208" spans="2:13" s="11" customFormat="1" ht="41.25" customHeight="1">
      <c r="B208" s="12"/>
      <c r="C208" s="109" t="s">
        <v>219</v>
      </c>
      <c r="D208" s="109"/>
      <c r="E208" s="109"/>
      <c r="F208" s="109"/>
      <c r="G208" s="109"/>
      <c r="H208" s="109"/>
      <c r="I208" s="109"/>
      <c r="J208" s="109"/>
      <c r="K208" s="109"/>
      <c r="L208" s="109"/>
      <c r="M208" s="109"/>
    </row>
    <row r="209" spans="2:13" s="11" customFormat="1" ht="35.25" customHeight="1">
      <c r="B209" s="12" t="s">
        <v>16</v>
      </c>
      <c r="C209" s="110"/>
      <c r="D209" s="110"/>
      <c r="E209" s="110"/>
      <c r="F209" s="110"/>
      <c r="G209" s="110"/>
      <c r="H209" s="110"/>
      <c r="I209" s="110"/>
      <c r="J209" s="110"/>
      <c r="K209" s="110"/>
      <c r="L209" s="110"/>
      <c r="M209" s="110"/>
    </row>
    <row r="210" spans="2:13" s="11" customFormat="1" ht="35.25" customHeight="1">
      <c r="B210" s="14" t="s">
        <v>106</v>
      </c>
      <c r="C210" s="15" t="s">
        <v>220</v>
      </c>
      <c r="D210" s="15"/>
      <c r="E210" s="15"/>
      <c r="F210" s="15"/>
      <c r="G210" s="15"/>
      <c r="H210" s="15"/>
      <c r="I210" s="15"/>
      <c r="J210" s="15"/>
      <c r="K210" s="15"/>
      <c r="L210" s="15"/>
      <c r="M210" s="15"/>
    </row>
    <row r="211" spans="2:13" s="11" customFormat="1" ht="27" customHeight="1">
      <c r="B211" s="17"/>
      <c r="C211" s="95" t="s">
        <v>127</v>
      </c>
      <c r="D211" s="95"/>
      <c r="E211" s="95"/>
      <c r="F211" s="95"/>
      <c r="G211" s="95"/>
      <c r="H211" s="95"/>
      <c r="I211" s="95"/>
      <c r="J211" s="95"/>
      <c r="K211" s="95"/>
      <c r="L211" s="95"/>
      <c r="M211" s="95"/>
    </row>
    <row r="212" spans="2:13" s="11" customFormat="1" ht="74.25" customHeight="1">
      <c r="B212" s="17"/>
      <c r="C212" s="76" t="s">
        <v>32</v>
      </c>
      <c r="D212" s="29" t="s">
        <v>221</v>
      </c>
      <c r="E212" s="29"/>
      <c r="F212" s="29"/>
      <c r="G212" s="29" t="s">
        <v>129</v>
      </c>
      <c r="H212" s="29"/>
      <c r="I212" s="29" t="s">
        <v>222</v>
      </c>
      <c r="J212" s="29" t="s">
        <v>166</v>
      </c>
      <c r="K212" s="29" t="s">
        <v>167</v>
      </c>
      <c r="L212" s="60" t="s">
        <v>168</v>
      </c>
      <c r="M212" s="60"/>
    </row>
    <row r="213" spans="2:13" s="11" customFormat="1" ht="35.25" customHeight="1">
      <c r="B213" s="17"/>
      <c r="C213" s="76" t="s">
        <v>1</v>
      </c>
      <c r="D213" s="88" t="s">
        <v>223</v>
      </c>
      <c r="E213" s="88"/>
      <c r="F213" s="88"/>
      <c r="G213" s="53"/>
      <c r="H213" s="53"/>
      <c r="I213" s="53"/>
      <c r="J213" s="53"/>
      <c r="K213" s="53"/>
      <c r="L213" s="90"/>
      <c r="M213" s="90"/>
    </row>
    <row r="214" spans="2:13" s="11" customFormat="1" ht="35.25" customHeight="1">
      <c r="B214" s="17"/>
      <c r="C214" s="76" t="s">
        <v>3</v>
      </c>
      <c r="D214" s="88" t="s">
        <v>224</v>
      </c>
      <c r="E214" s="88"/>
      <c r="F214" s="88"/>
      <c r="G214" s="53"/>
      <c r="H214" s="53"/>
      <c r="I214" s="53"/>
      <c r="J214" s="53"/>
      <c r="K214" s="53"/>
      <c r="L214" s="90"/>
      <c r="M214" s="90"/>
    </row>
    <row r="215" spans="2:13" s="11" customFormat="1" ht="35.25" customHeight="1">
      <c r="B215" s="17"/>
      <c r="C215" s="76" t="s">
        <v>16</v>
      </c>
      <c r="D215" s="88" t="s">
        <v>225</v>
      </c>
      <c r="E215" s="88"/>
      <c r="F215" s="88"/>
      <c r="G215" s="53"/>
      <c r="H215" s="53"/>
      <c r="I215" s="53"/>
      <c r="J215" s="53"/>
      <c r="K215" s="53"/>
      <c r="L215" s="90"/>
      <c r="M215" s="90"/>
    </row>
    <row r="216" spans="2:13" s="11" customFormat="1" ht="35.25" customHeight="1">
      <c r="B216" s="17"/>
      <c r="C216" s="76" t="s">
        <v>19</v>
      </c>
      <c r="D216" s="88" t="s">
        <v>226</v>
      </c>
      <c r="E216" s="88"/>
      <c r="F216" s="88"/>
      <c r="G216" s="53"/>
      <c r="H216" s="53"/>
      <c r="I216" s="53"/>
      <c r="J216" s="53"/>
      <c r="K216" s="53"/>
      <c r="L216" s="90"/>
      <c r="M216" s="90"/>
    </row>
    <row r="217" spans="2:13" s="11" customFormat="1" ht="35.25" customHeight="1">
      <c r="B217" s="17"/>
      <c r="C217" s="76" t="s">
        <v>22</v>
      </c>
      <c r="D217" s="88" t="s">
        <v>227</v>
      </c>
      <c r="E217" s="88"/>
      <c r="F217" s="88"/>
      <c r="G217" s="53"/>
      <c r="H217" s="53"/>
      <c r="I217" s="53"/>
      <c r="J217" s="53"/>
      <c r="K217" s="53"/>
      <c r="L217" s="90"/>
      <c r="M217" s="90"/>
    </row>
    <row r="218" spans="2:13" s="11" customFormat="1" ht="45" customHeight="1">
      <c r="B218" s="14" t="s">
        <v>228</v>
      </c>
      <c r="C218" s="21" t="s">
        <v>229</v>
      </c>
      <c r="D218" s="21"/>
      <c r="E218" s="21"/>
      <c r="F218" s="21"/>
      <c r="G218" s="21"/>
      <c r="H218" s="21"/>
      <c r="I218" s="21"/>
      <c r="J218" s="21"/>
      <c r="K218" s="21"/>
      <c r="L218" s="21"/>
      <c r="M218" s="21"/>
    </row>
    <row r="219" spans="2:13" s="11" customFormat="1" ht="27" customHeight="1">
      <c r="B219" s="17"/>
      <c r="C219" s="95" t="s">
        <v>127</v>
      </c>
      <c r="D219" s="95"/>
      <c r="E219" s="95"/>
      <c r="F219" s="95"/>
      <c r="G219" s="95"/>
      <c r="H219" s="95"/>
      <c r="I219" s="95"/>
      <c r="J219" s="95"/>
      <c r="K219" s="95"/>
      <c r="L219" s="95"/>
      <c r="M219" s="95"/>
    </row>
    <row r="220" spans="2:13" s="11" customFormat="1" ht="35.25" customHeight="1">
      <c r="B220" s="12"/>
      <c r="C220" s="111" t="s">
        <v>230</v>
      </c>
      <c r="D220" s="111"/>
      <c r="E220" s="111"/>
      <c r="F220" s="111"/>
      <c r="G220" s="111"/>
      <c r="H220" s="112" t="s">
        <v>231</v>
      </c>
      <c r="I220" s="112"/>
      <c r="J220" s="112"/>
      <c r="K220" s="112"/>
      <c r="L220" s="112"/>
      <c r="M220" s="112"/>
    </row>
    <row r="221" spans="2:13" s="11" customFormat="1" ht="35.25" customHeight="1">
      <c r="B221" s="12"/>
      <c r="C221" s="111"/>
      <c r="D221" s="111"/>
      <c r="E221" s="111"/>
      <c r="F221" s="111"/>
      <c r="G221" s="111"/>
      <c r="H221" s="46" t="s">
        <v>232</v>
      </c>
      <c r="I221" s="46"/>
      <c r="J221" s="46"/>
      <c r="K221" s="113" t="s">
        <v>233</v>
      </c>
      <c r="L221" s="113"/>
      <c r="M221" s="113"/>
    </row>
    <row r="222" spans="2:13" s="11" customFormat="1" ht="40.5" customHeight="1">
      <c r="B222" s="12"/>
      <c r="C222" s="57">
        <v>175334476.42</v>
      </c>
      <c r="D222" s="57"/>
      <c r="E222" s="57"/>
      <c r="F222" s="57"/>
      <c r="G222" s="57"/>
      <c r="H222" s="50">
        <v>0</v>
      </c>
      <c r="I222" s="50"/>
      <c r="J222" s="50"/>
      <c r="K222" s="51">
        <v>0</v>
      </c>
      <c r="L222" s="51"/>
      <c r="M222" s="51"/>
    </row>
    <row r="223" spans="2:13" s="11" customFormat="1" ht="44.25" customHeight="1">
      <c r="B223" s="14" t="s">
        <v>234</v>
      </c>
      <c r="C223" s="21" t="s">
        <v>235</v>
      </c>
      <c r="D223" s="21"/>
      <c r="E223" s="21"/>
      <c r="F223" s="21"/>
      <c r="G223" s="21"/>
      <c r="H223" s="21"/>
      <c r="I223" s="21"/>
      <c r="J223" s="21"/>
      <c r="K223" s="21"/>
      <c r="L223" s="21"/>
      <c r="M223" s="21"/>
    </row>
    <row r="224" spans="2:13" s="11" customFormat="1" ht="35.25" customHeight="1">
      <c r="B224" s="12"/>
      <c r="C224" s="45" t="s">
        <v>32</v>
      </c>
      <c r="D224" s="46" t="s">
        <v>210</v>
      </c>
      <c r="E224" s="46"/>
      <c r="F224" s="46"/>
      <c r="G224" s="46"/>
      <c r="H224" s="56" t="s">
        <v>236</v>
      </c>
      <c r="I224" s="56"/>
      <c r="J224" s="56"/>
      <c r="K224" s="56"/>
      <c r="L224" s="56"/>
      <c r="M224" s="56"/>
    </row>
    <row r="225" spans="2:13" s="11" customFormat="1" ht="35.25" customHeight="1">
      <c r="B225" s="12"/>
      <c r="C225" s="45" t="s">
        <v>3</v>
      </c>
      <c r="D225" s="49" t="s">
        <v>237</v>
      </c>
      <c r="E225" s="49"/>
      <c r="F225" s="49"/>
      <c r="G225" s="49"/>
      <c r="H225" s="114">
        <f>H226+H227+H228+H229</f>
        <v>3255258.73</v>
      </c>
      <c r="I225" s="114"/>
      <c r="J225" s="114"/>
      <c r="K225" s="114"/>
      <c r="L225" s="114"/>
      <c r="M225" s="114"/>
    </row>
    <row r="226" spans="2:13" s="11" customFormat="1" ht="35.25" customHeight="1">
      <c r="B226" s="12"/>
      <c r="C226" s="52" t="s">
        <v>4</v>
      </c>
      <c r="D226" s="49" t="s">
        <v>238</v>
      </c>
      <c r="E226" s="49"/>
      <c r="F226" s="49"/>
      <c r="G226" s="49"/>
      <c r="H226" s="58">
        <f>2557591.34</f>
        <v>2557591.34</v>
      </c>
      <c r="I226" s="58"/>
      <c r="J226" s="58"/>
      <c r="K226" s="58"/>
      <c r="L226" s="58"/>
      <c r="M226" s="58"/>
    </row>
    <row r="227" spans="2:13" s="11" customFormat="1" ht="35.25" customHeight="1">
      <c r="B227" s="12"/>
      <c r="C227" s="52" t="s">
        <v>7</v>
      </c>
      <c r="D227" s="49" t="s">
        <v>239</v>
      </c>
      <c r="E227" s="49"/>
      <c r="F227" s="49"/>
      <c r="G227" s="49"/>
      <c r="H227" s="58">
        <f>633179.23</f>
        <v>633179.23</v>
      </c>
      <c r="I227" s="58"/>
      <c r="J227" s="58"/>
      <c r="K227" s="58"/>
      <c r="L227" s="58"/>
      <c r="M227" s="58"/>
    </row>
    <row r="228" spans="2:13" s="11" customFormat="1" ht="35.25" customHeight="1">
      <c r="B228" s="12"/>
      <c r="C228" s="115" t="s">
        <v>10</v>
      </c>
      <c r="D228" s="88" t="s">
        <v>240</v>
      </c>
      <c r="E228" s="88"/>
      <c r="F228" s="88"/>
      <c r="G228" s="88"/>
      <c r="H228" s="58">
        <f>47169.31+16717.71</f>
        <v>63887.02</v>
      </c>
      <c r="I228" s="58"/>
      <c r="J228" s="58"/>
      <c r="K228" s="58"/>
      <c r="L228" s="58"/>
      <c r="M228" s="58"/>
    </row>
    <row r="229" spans="2:13" s="11" customFormat="1" ht="35.25" customHeight="1">
      <c r="B229" s="12"/>
      <c r="C229" s="115" t="s">
        <v>13</v>
      </c>
      <c r="D229" s="88" t="s">
        <v>241</v>
      </c>
      <c r="E229" s="88"/>
      <c r="F229" s="88"/>
      <c r="G229" s="88"/>
      <c r="H229" s="58">
        <v>601.14</v>
      </c>
      <c r="I229" s="58"/>
      <c r="J229" s="58"/>
      <c r="K229" s="58"/>
      <c r="L229" s="58"/>
      <c r="M229" s="58"/>
    </row>
    <row r="230" spans="2:13" s="11" customFormat="1" ht="35.25" customHeight="1">
      <c r="B230" s="12"/>
      <c r="C230" s="45" t="s">
        <v>16</v>
      </c>
      <c r="D230" s="49" t="s">
        <v>242</v>
      </c>
      <c r="E230" s="49"/>
      <c r="F230" s="49"/>
      <c r="G230" s="49"/>
      <c r="H230" s="114">
        <f>H231+H232</f>
        <v>2750027.07</v>
      </c>
      <c r="I230" s="114"/>
      <c r="J230" s="114"/>
      <c r="K230" s="114"/>
      <c r="L230" s="114"/>
      <c r="M230" s="114"/>
    </row>
    <row r="231" spans="2:13" s="11" customFormat="1" ht="35.25" customHeight="1">
      <c r="B231" s="12"/>
      <c r="C231" s="52" t="s">
        <v>106</v>
      </c>
      <c r="D231" s="96" t="s">
        <v>238</v>
      </c>
      <c r="E231" s="96"/>
      <c r="F231" s="96"/>
      <c r="G231" s="96"/>
      <c r="H231" s="58">
        <v>2750027.07</v>
      </c>
      <c r="I231" s="58"/>
      <c r="J231" s="58"/>
      <c r="K231" s="58"/>
      <c r="L231" s="58"/>
      <c r="M231" s="58"/>
    </row>
    <row r="232" spans="2:13" s="11" customFormat="1" ht="42" customHeight="1">
      <c r="B232" s="12"/>
      <c r="C232" s="115" t="s">
        <v>228</v>
      </c>
      <c r="D232" s="91" t="s">
        <v>241</v>
      </c>
      <c r="E232" s="91"/>
      <c r="F232" s="91"/>
      <c r="G232" s="91"/>
      <c r="H232" s="58"/>
      <c r="I232" s="58"/>
      <c r="J232" s="58"/>
      <c r="K232" s="58"/>
      <c r="L232" s="58"/>
      <c r="M232" s="58"/>
    </row>
    <row r="233" spans="2:13" s="11" customFormat="1" ht="59.25" customHeight="1">
      <c r="B233" s="14" t="s">
        <v>243</v>
      </c>
      <c r="C233" s="21" t="s">
        <v>244</v>
      </c>
      <c r="D233" s="21"/>
      <c r="E233" s="21"/>
      <c r="F233" s="21"/>
      <c r="G233" s="21"/>
      <c r="H233" s="21"/>
      <c r="I233" s="21"/>
      <c r="J233" s="21"/>
      <c r="K233" s="21"/>
      <c r="L233" s="21"/>
      <c r="M233" s="21"/>
    </row>
    <row r="234" spans="2:13" s="11" customFormat="1" ht="27.75" customHeight="1">
      <c r="B234" s="12"/>
      <c r="C234" s="110" t="s">
        <v>245</v>
      </c>
      <c r="D234" s="110"/>
      <c r="E234" s="110"/>
      <c r="F234" s="110"/>
      <c r="G234" s="110"/>
      <c r="H234" s="110"/>
      <c r="I234" s="110"/>
      <c r="J234" s="110"/>
      <c r="K234" s="110"/>
      <c r="L234" s="110"/>
      <c r="M234" s="110"/>
    </row>
    <row r="235" spans="2:13" s="11" customFormat="1" ht="35.25" customHeight="1">
      <c r="B235" s="14" t="s">
        <v>246</v>
      </c>
      <c r="C235" s="15" t="s">
        <v>26</v>
      </c>
      <c r="D235" s="15"/>
      <c r="E235" s="15"/>
      <c r="F235" s="15"/>
      <c r="G235" s="15"/>
      <c r="H235" s="15"/>
      <c r="I235" s="15"/>
      <c r="J235" s="15"/>
      <c r="K235" s="15"/>
      <c r="L235" s="15"/>
      <c r="M235" s="15"/>
    </row>
    <row r="236" spans="2:13" s="11" customFormat="1" ht="30.75" customHeight="1">
      <c r="B236" s="12"/>
      <c r="C236" s="13"/>
      <c r="D236" s="13"/>
      <c r="E236" s="13"/>
      <c r="F236" s="13"/>
      <c r="G236" s="13"/>
      <c r="H236" s="13"/>
      <c r="I236" s="13"/>
      <c r="J236" s="13"/>
      <c r="K236" s="13"/>
      <c r="L236" s="13"/>
      <c r="M236" s="13"/>
    </row>
    <row r="237" spans="2:13" s="11" customFormat="1" ht="35.25" customHeight="1">
      <c r="B237" s="14" t="s">
        <v>19</v>
      </c>
      <c r="C237" s="21" t="s">
        <v>247</v>
      </c>
      <c r="D237" s="21"/>
      <c r="E237" s="21"/>
      <c r="F237" s="21"/>
      <c r="G237" s="21"/>
      <c r="H237" s="21"/>
      <c r="I237" s="21"/>
      <c r="J237" s="21"/>
      <c r="K237" s="21"/>
      <c r="L237" s="21"/>
      <c r="M237" s="21"/>
    </row>
    <row r="238" spans="2:13" s="16" customFormat="1" ht="234.75" customHeight="1">
      <c r="B238" s="116"/>
      <c r="C238" s="22" t="s">
        <v>248</v>
      </c>
      <c r="D238" s="22"/>
      <c r="E238" s="22"/>
      <c r="F238" s="22"/>
      <c r="G238" s="22"/>
      <c r="H238" s="22"/>
      <c r="I238" s="22"/>
      <c r="J238" s="22"/>
      <c r="K238" s="22"/>
      <c r="L238" s="22"/>
      <c r="M238" s="22"/>
    </row>
    <row r="239" spans="2:13" s="11" customFormat="1" ht="47.25" customHeight="1">
      <c r="B239" s="117"/>
      <c r="C239" s="118" t="s">
        <v>249</v>
      </c>
      <c r="D239" s="118"/>
      <c r="E239" s="118"/>
      <c r="F239" s="118"/>
      <c r="G239" s="118"/>
      <c r="H239" s="118"/>
      <c r="I239" s="118"/>
      <c r="J239" s="118"/>
      <c r="K239" s="118"/>
      <c r="L239" s="118"/>
      <c r="M239" s="118"/>
    </row>
    <row r="240" ht="14.25"/>
    <row r="241" ht="141" customHeight="1"/>
    <row r="242" spans="4:12" ht="33.75" customHeight="1">
      <c r="D242" s="119" t="s">
        <v>250</v>
      </c>
      <c r="E242" s="119"/>
      <c r="F242" s="119"/>
      <c r="J242" s="119" t="s">
        <v>251</v>
      </c>
      <c r="K242" s="119"/>
      <c r="L242" s="119"/>
    </row>
    <row r="243" spans="2:13" s="120" customFormat="1" ht="21.75">
      <c r="B243" s="121"/>
      <c r="C243" s="122"/>
      <c r="D243" s="123" t="s">
        <v>252</v>
      </c>
      <c r="E243" s="123"/>
      <c r="F243" s="123"/>
      <c r="G243" s="121"/>
      <c r="H243" s="124" t="s">
        <v>253</v>
      </c>
      <c r="J243" s="123" t="s">
        <v>254</v>
      </c>
      <c r="K243" s="123"/>
      <c r="L243" s="123"/>
      <c r="M243" s="125"/>
    </row>
    <row r="244" spans="2:10" s="120" customFormat="1" ht="27.75" customHeight="1">
      <c r="B244" s="121"/>
      <c r="C244" s="122"/>
      <c r="D244" s="11" t="s">
        <v>255</v>
      </c>
      <c r="E244" s="121"/>
      <c r="F244" s="121"/>
      <c r="G244" s="121"/>
      <c r="H244" s="126" t="s">
        <v>256</v>
      </c>
      <c r="J244" s="11" t="s">
        <v>257</v>
      </c>
    </row>
    <row r="245" spans="2:10" s="120" customFormat="1" ht="24.75" customHeight="1">
      <c r="B245" s="121"/>
      <c r="C245" s="122"/>
      <c r="D245" s="11" t="s">
        <v>258</v>
      </c>
      <c r="E245" s="121"/>
      <c r="F245" s="121"/>
      <c r="G245" s="121"/>
      <c r="J245" s="11" t="s">
        <v>259</v>
      </c>
    </row>
    <row r="246" spans="2:10" s="120" customFormat="1" ht="23.25" customHeight="1">
      <c r="B246" s="121"/>
      <c r="C246" s="122"/>
      <c r="D246" s="127" t="s">
        <v>260</v>
      </c>
      <c r="E246" s="127"/>
      <c r="F246" s="127"/>
      <c r="G246" s="127"/>
      <c r="J246" s="11" t="s">
        <v>261</v>
      </c>
    </row>
    <row r="247" ht="12.75">
      <c r="D247" s="128"/>
    </row>
  </sheetData>
  <sheetProtection selectLockedCells="1" selectUnlockedCells="1"/>
  <mergeCells count="428">
    <mergeCell ref="B1:M1"/>
    <mergeCell ref="B8:M8"/>
    <mergeCell ref="C9:M9"/>
    <mergeCell ref="C10:M10"/>
    <mergeCell ref="C11:M11"/>
    <mergeCell ref="C12:M12"/>
    <mergeCell ref="C13:M13"/>
    <mergeCell ref="C14:M14"/>
    <mergeCell ref="C15:M15"/>
    <mergeCell ref="C16:M16"/>
    <mergeCell ref="C17:M17"/>
    <mergeCell ref="C18:M18"/>
    <mergeCell ref="C19:M19"/>
    <mergeCell ref="C20:M20"/>
    <mergeCell ref="C21:M21"/>
    <mergeCell ref="C22:M22"/>
    <mergeCell ref="C23:M23"/>
    <mergeCell ref="C24:M24"/>
    <mergeCell ref="C25:M25"/>
    <mergeCell ref="C26:M26"/>
    <mergeCell ref="C27:M27"/>
    <mergeCell ref="C28:M28"/>
    <mergeCell ref="C29:M29"/>
    <mergeCell ref="C30:M30"/>
    <mergeCell ref="C31:C32"/>
    <mergeCell ref="D31:F32"/>
    <mergeCell ref="G31:M31"/>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C71:M71"/>
    <mergeCell ref="C72:C73"/>
    <mergeCell ref="D72:F73"/>
    <mergeCell ref="G72:M72"/>
    <mergeCell ref="K73:L73"/>
    <mergeCell ref="D74:F74"/>
    <mergeCell ref="K74:L74"/>
    <mergeCell ref="D75:F75"/>
    <mergeCell ref="K75:L75"/>
    <mergeCell ref="D76:F76"/>
    <mergeCell ref="K76:L76"/>
    <mergeCell ref="D77:F77"/>
    <mergeCell ref="K77:L77"/>
    <mergeCell ref="D78:F78"/>
    <mergeCell ref="K78:L78"/>
    <mergeCell ref="D79:F79"/>
    <mergeCell ref="K79:L79"/>
    <mergeCell ref="D80:F80"/>
    <mergeCell ref="K80:L80"/>
    <mergeCell ref="D81:F81"/>
    <mergeCell ref="K81:L81"/>
    <mergeCell ref="D82:F82"/>
    <mergeCell ref="K82:L82"/>
    <mergeCell ref="D83:F83"/>
    <mergeCell ref="K83:L83"/>
    <mergeCell ref="D84:F84"/>
    <mergeCell ref="K84:L84"/>
    <mergeCell ref="D85:F85"/>
    <mergeCell ref="K85:L85"/>
    <mergeCell ref="D86:F86"/>
    <mergeCell ref="K86:L86"/>
    <mergeCell ref="D87:F87"/>
    <mergeCell ref="K87:L87"/>
    <mergeCell ref="D88:F88"/>
    <mergeCell ref="K88:L88"/>
    <mergeCell ref="D89:F89"/>
    <mergeCell ref="K89:L89"/>
    <mergeCell ref="D90:F90"/>
    <mergeCell ref="K90:L90"/>
    <mergeCell ref="D91:F91"/>
    <mergeCell ref="K91:L91"/>
    <mergeCell ref="D92:F92"/>
    <mergeCell ref="K92:L92"/>
    <mergeCell ref="D93:F93"/>
    <mergeCell ref="K93:L93"/>
    <mergeCell ref="D94:F94"/>
    <mergeCell ref="K94:L94"/>
    <mergeCell ref="D95:F95"/>
    <mergeCell ref="K95:L95"/>
    <mergeCell ref="D96:F96"/>
    <mergeCell ref="K96:L96"/>
    <mergeCell ref="D97:F97"/>
    <mergeCell ref="K97:L97"/>
    <mergeCell ref="D98:F98"/>
    <mergeCell ref="K98:L98"/>
    <mergeCell ref="D99:F99"/>
    <mergeCell ref="K99:L99"/>
    <mergeCell ref="D100:F100"/>
    <mergeCell ref="K100:L100"/>
    <mergeCell ref="D101:F101"/>
    <mergeCell ref="K101:L101"/>
    <mergeCell ref="D102:F102"/>
    <mergeCell ref="K102:L102"/>
    <mergeCell ref="D103:F103"/>
    <mergeCell ref="K103:L103"/>
    <mergeCell ref="D104:F104"/>
    <mergeCell ref="K104:L104"/>
    <mergeCell ref="D105:F105"/>
    <mergeCell ref="K105:L105"/>
    <mergeCell ref="D106:F106"/>
    <mergeCell ref="K106:L106"/>
    <mergeCell ref="D107:F107"/>
    <mergeCell ref="K107:L107"/>
    <mergeCell ref="D108:F108"/>
    <mergeCell ref="K108:L108"/>
    <mergeCell ref="D109:F109"/>
    <mergeCell ref="K109:L109"/>
    <mergeCell ref="D110:F110"/>
    <mergeCell ref="K110:L110"/>
    <mergeCell ref="D111:F111"/>
    <mergeCell ref="K111:L111"/>
    <mergeCell ref="C112:M112"/>
    <mergeCell ref="C113:M113"/>
    <mergeCell ref="C114:M114"/>
    <mergeCell ref="D115:G115"/>
    <mergeCell ref="H115:J115"/>
    <mergeCell ref="K115:M115"/>
    <mergeCell ref="D116:G116"/>
    <mergeCell ref="H116:J116"/>
    <mergeCell ref="K116:M116"/>
    <mergeCell ref="D117:G117"/>
    <mergeCell ref="H117:J117"/>
    <mergeCell ref="K117:M117"/>
    <mergeCell ref="D118:G118"/>
    <mergeCell ref="H118:J118"/>
    <mergeCell ref="K118:M118"/>
    <mergeCell ref="D119:G119"/>
    <mergeCell ref="H119:J119"/>
    <mergeCell ref="K119:M119"/>
    <mergeCell ref="D120:G120"/>
    <mergeCell ref="H120:J120"/>
    <mergeCell ref="K120:M120"/>
    <mergeCell ref="D121:G121"/>
    <mergeCell ref="H121:J121"/>
    <mergeCell ref="K121:M121"/>
    <mergeCell ref="D122:G122"/>
    <mergeCell ref="H122:J122"/>
    <mergeCell ref="K122:M122"/>
    <mergeCell ref="D123:G123"/>
    <mergeCell ref="H123:J123"/>
    <mergeCell ref="K123:M123"/>
    <mergeCell ref="C124:G124"/>
    <mergeCell ref="H124:J124"/>
    <mergeCell ref="K124:M124"/>
    <mergeCell ref="C125:M125"/>
    <mergeCell ref="C126:G126"/>
    <mergeCell ref="H126:M126"/>
    <mergeCell ref="C127:G127"/>
    <mergeCell ref="H127:M127"/>
    <mergeCell ref="C128:M128"/>
    <mergeCell ref="C129:C130"/>
    <mergeCell ref="D129:E130"/>
    <mergeCell ref="F129:G130"/>
    <mergeCell ref="H129:K129"/>
    <mergeCell ref="L129:M130"/>
    <mergeCell ref="H130:I130"/>
    <mergeCell ref="J130:K130"/>
    <mergeCell ref="D131:E131"/>
    <mergeCell ref="F131:G131"/>
    <mergeCell ref="H131:I131"/>
    <mergeCell ref="J131:K131"/>
    <mergeCell ref="L131:M131"/>
    <mergeCell ref="D132:E132"/>
    <mergeCell ref="F132:G132"/>
    <mergeCell ref="H132:I132"/>
    <mergeCell ref="J132:K132"/>
    <mergeCell ref="L132:M132"/>
    <mergeCell ref="D133:E133"/>
    <mergeCell ref="F133:G133"/>
    <mergeCell ref="H133:I133"/>
    <mergeCell ref="J133:K133"/>
    <mergeCell ref="L133:M133"/>
    <mergeCell ref="D134:E134"/>
    <mergeCell ref="F134:G134"/>
    <mergeCell ref="H134:I134"/>
    <mergeCell ref="J134:K134"/>
    <mergeCell ref="L134:M134"/>
    <mergeCell ref="D135:E135"/>
    <mergeCell ref="F135:G135"/>
    <mergeCell ref="H135:I135"/>
    <mergeCell ref="J135:K135"/>
    <mergeCell ref="L135:M135"/>
    <mergeCell ref="D136:E136"/>
    <mergeCell ref="F136:G136"/>
    <mergeCell ref="H136:I136"/>
    <mergeCell ref="J136:K136"/>
    <mergeCell ref="L136:M136"/>
    <mergeCell ref="D137:E137"/>
    <mergeCell ref="F137:G137"/>
    <mergeCell ref="H137:I137"/>
    <mergeCell ref="J137:K137"/>
    <mergeCell ref="L137:M137"/>
    <mergeCell ref="C138:E138"/>
    <mergeCell ref="F138:G138"/>
    <mergeCell ref="H138:I138"/>
    <mergeCell ref="J138:K138"/>
    <mergeCell ref="L138:M138"/>
    <mergeCell ref="C139:M139"/>
    <mergeCell ref="C140:M140"/>
    <mergeCell ref="C141:E143"/>
    <mergeCell ref="F141:F143"/>
    <mergeCell ref="G141:G143"/>
    <mergeCell ref="H141:H143"/>
    <mergeCell ref="I141:M141"/>
    <mergeCell ref="I142:I143"/>
    <mergeCell ref="J142:M142"/>
    <mergeCell ref="J143:K143"/>
    <mergeCell ref="L143:M143"/>
    <mergeCell ref="C144:D145"/>
    <mergeCell ref="J144:K144"/>
    <mergeCell ref="L144:M144"/>
    <mergeCell ref="J145:K145"/>
    <mergeCell ref="L145:M145"/>
    <mergeCell ref="C146:D147"/>
    <mergeCell ref="J146:K146"/>
    <mergeCell ref="L146:M146"/>
    <mergeCell ref="J147:K147"/>
    <mergeCell ref="L147:M147"/>
    <mergeCell ref="C148:M148"/>
    <mergeCell ref="C149:M149"/>
    <mergeCell ref="C150:M150"/>
    <mergeCell ref="C151:C152"/>
    <mergeCell ref="D151:F152"/>
    <mergeCell ref="G151:H152"/>
    <mergeCell ref="I151:K151"/>
    <mergeCell ref="L151:M152"/>
    <mergeCell ref="D153:F153"/>
    <mergeCell ref="G153:H153"/>
    <mergeCell ref="L153:M153"/>
    <mergeCell ref="D154:F154"/>
    <mergeCell ref="G154:H154"/>
    <mergeCell ref="L154:M154"/>
    <mergeCell ref="D155:F155"/>
    <mergeCell ref="G155:H155"/>
    <mergeCell ref="L155:M155"/>
    <mergeCell ref="D156:F156"/>
    <mergeCell ref="G156:H156"/>
    <mergeCell ref="L156:M156"/>
    <mergeCell ref="D157:F157"/>
    <mergeCell ref="G157:H157"/>
    <mergeCell ref="L157:M157"/>
    <mergeCell ref="D158:F158"/>
    <mergeCell ref="G158:H158"/>
    <mergeCell ref="L158:M158"/>
    <mergeCell ref="D159:F159"/>
    <mergeCell ref="G159:H159"/>
    <mergeCell ref="L159:M159"/>
    <mergeCell ref="D160:F160"/>
    <mergeCell ref="G160:H160"/>
    <mergeCell ref="L160:M160"/>
    <mergeCell ref="D161:F161"/>
    <mergeCell ref="G161:H161"/>
    <mergeCell ref="L161:M161"/>
    <mergeCell ref="C162:F162"/>
    <mergeCell ref="G162:H162"/>
    <mergeCell ref="L162:M162"/>
    <mergeCell ref="C163:M163"/>
    <mergeCell ref="C164:M164"/>
    <mergeCell ref="D165:F165"/>
    <mergeCell ref="G165:H165"/>
    <mergeCell ref="L165:M165"/>
    <mergeCell ref="D166:F166"/>
    <mergeCell ref="G166:H166"/>
    <mergeCell ref="L166:M166"/>
    <mergeCell ref="D167:F167"/>
    <mergeCell ref="G167:H167"/>
    <mergeCell ref="L167:M167"/>
    <mergeCell ref="D168:F168"/>
    <mergeCell ref="G168:H168"/>
    <mergeCell ref="L168:M168"/>
    <mergeCell ref="D169:F169"/>
    <mergeCell ref="G169:H169"/>
    <mergeCell ref="L169:M169"/>
    <mergeCell ref="D170:F170"/>
    <mergeCell ref="G170:H170"/>
    <mergeCell ref="L170:M170"/>
    <mergeCell ref="D171:F171"/>
    <mergeCell ref="G171:H171"/>
    <mergeCell ref="L171:M171"/>
    <mergeCell ref="C172:F172"/>
    <mergeCell ref="G172:H172"/>
    <mergeCell ref="L172:M172"/>
    <mergeCell ref="C173:M173"/>
    <mergeCell ref="C174:M174"/>
    <mergeCell ref="C175:M175"/>
    <mergeCell ref="C176:M176"/>
    <mergeCell ref="C177:M177"/>
    <mergeCell ref="C178:M178"/>
    <mergeCell ref="C179:M179"/>
    <mergeCell ref="C180:M180"/>
    <mergeCell ref="C181:M181"/>
    <mergeCell ref="C182:M182"/>
    <mergeCell ref="C183:M183"/>
    <mergeCell ref="D184:G184"/>
    <mergeCell ref="H184:M184"/>
    <mergeCell ref="D185:G185"/>
    <mergeCell ref="H185:M185"/>
    <mergeCell ref="D186:G186"/>
    <mergeCell ref="H186:M186"/>
    <mergeCell ref="D187:G187"/>
    <mergeCell ref="H187:M187"/>
    <mergeCell ref="D188:G188"/>
    <mergeCell ref="H188:M188"/>
    <mergeCell ref="C189:G189"/>
    <mergeCell ref="H189:M189"/>
    <mergeCell ref="C190:M190"/>
    <mergeCell ref="C191:M191"/>
    <mergeCell ref="C192:M192"/>
    <mergeCell ref="C193:M193"/>
    <mergeCell ref="C194:M194"/>
    <mergeCell ref="C195:M195"/>
    <mergeCell ref="C196:H196"/>
    <mergeCell ref="I196:M196"/>
    <mergeCell ref="C197:M197"/>
    <mergeCell ref="D198:G198"/>
    <mergeCell ref="H198:M198"/>
    <mergeCell ref="D199:G199"/>
    <mergeCell ref="H199:M199"/>
    <mergeCell ref="D200:G200"/>
    <mergeCell ref="H200:M200"/>
    <mergeCell ref="D201:G201"/>
    <mergeCell ref="H201:M201"/>
    <mergeCell ref="D202:G202"/>
    <mergeCell ref="H202:M202"/>
    <mergeCell ref="D203:G203"/>
    <mergeCell ref="H203:M203"/>
    <mergeCell ref="C204:G204"/>
    <mergeCell ref="H204:M204"/>
    <mergeCell ref="C205:M205"/>
    <mergeCell ref="C206:M206"/>
    <mergeCell ref="C207:M207"/>
    <mergeCell ref="C208:M208"/>
    <mergeCell ref="C209:M209"/>
    <mergeCell ref="C210:M210"/>
    <mergeCell ref="C211:M211"/>
    <mergeCell ref="D212:F212"/>
    <mergeCell ref="G212:H212"/>
    <mergeCell ref="L212:M212"/>
    <mergeCell ref="D213:F213"/>
    <mergeCell ref="G213:H213"/>
    <mergeCell ref="L213:M213"/>
    <mergeCell ref="D214:F214"/>
    <mergeCell ref="G214:H214"/>
    <mergeCell ref="L214:M214"/>
    <mergeCell ref="D215:F215"/>
    <mergeCell ref="G215:H215"/>
    <mergeCell ref="L215:M215"/>
    <mergeCell ref="D216:F216"/>
    <mergeCell ref="G216:H216"/>
    <mergeCell ref="L216:M216"/>
    <mergeCell ref="D217:F217"/>
    <mergeCell ref="G217:H217"/>
    <mergeCell ref="L217:M217"/>
    <mergeCell ref="C218:M218"/>
    <mergeCell ref="C219:M219"/>
    <mergeCell ref="C220:G221"/>
    <mergeCell ref="H220:M220"/>
    <mergeCell ref="H221:J221"/>
    <mergeCell ref="K221:M221"/>
    <mergeCell ref="C222:G222"/>
    <mergeCell ref="H222:J222"/>
    <mergeCell ref="K222:M222"/>
    <mergeCell ref="C223:M223"/>
    <mergeCell ref="D224:G224"/>
    <mergeCell ref="H224:M224"/>
    <mergeCell ref="D225:G225"/>
    <mergeCell ref="H225:M225"/>
    <mergeCell ref="D226:G226"/>
    <mergeCell ref="H226:M226"/>
    <mergeCell ref="D227:G227"/>
    <mergeCell ref="H227:M227"/>
    <mergeCell ref="D228:G228"/>
    <mergeCell ref="H228:M228"/>
    <mergeCell ref="D229:G229"/>
    <mergeCell ref="H229:M229"/>
    <mergeCell ref="D230:G230"/>
    <mergeCell ref="H230:M230"/>
    <mergeCell ref="D231:G231"/>
    <mergeCell ref="H231:M231"/>
    <mergeCell ref="D232:G232"/>
    <mergeCell ref="H232:M232"/>
    <mergeCell ref="C233:M233"/>
    <mergeCell ref="C234:M234"/>
    <mergeCell ref="C235:M235"/>
    <mergeCell ref="C236:M236"/>
    <mergeCell ref="C237:M237"/>
    <mergeCell ref="C238:M238"/>
    <mergeCell ref="C239:M239"/>
    <mergeCell ref="D242:F242"/>
    <mergeCell ref="J242:L242"/>
    <mergeCell ref="D243:F243"/>
    <mergeCell ref="J243:L243"/>
    <mergeCell ref="D246:G246"/>
  </mergeCells>
  <printOptions/>
  <pageMargins left="0.31527777777777777" right="0.31527777777777777" top="0.4722222222222222" bottom="0.33819444444444446" header="0.5118055555555555" footer="0.18055555555555555"/>
  <pageSetup horizontalDpi="300" verticalDpi="300" orientation="portrait" paperSize="9" scale="36"/>
  <headerFooter alignWithMargins="0">
    <oddFooter>&amp;R&amp;16&amp;P</oddFooter>
  </headerFooter>
  <rowBreaks count="4" manualBreakCount="4">
    <brk id="53" max="255" man="1"/>
    <brk id="108" max="255" man="1"/>
    <brk id="158" max="255" man="1"/>
    <brk id="208" max="255" man="1"/>
  </rowBreaks>
</worksheet>
</file>

<file path=xl/worksheets/sheet2.xml><?xml version="1.0" encoding="utf-8"?>
<worksheet xmlns="http://schemas.openxmlformats.org/spreadsheetml/2006/main" xmlns:r="http://schemas.openxmlformats.org/officeDocument/2006/relationships">
  <dimension ref="B2:AA247"/>
  <sheetViews>
    <sheetView view="pageBreakPreview" zoomScale="65" zoomScaleNormal="84" zoomScaleSheetLayoutView="65" workbookViewId="0" topLeftCell="A102">
      <selection activeCell="L37" sqref="L37"/>
    </sheetView>
  </sheetViews>
  <sheetFormatPr defaultColWidth="9.00390625" defaultRowHeight="12.75"/>
  <cols>
    <col min="1" max="1" width="2.875" style="1" customWidth="1"/>
    <col min="2" max="2" width="7.125" style="1" customWidth="1"/>
    <col min="3" max="3" width="8.125" style="1" customWidth="1"/>
    <col min="4" max="4" width="30.00390625" style="1" customWidth="1"/>
    <col min="5" max="7" width="20.875" style="1" customWidth="1"/>
    <col min="8" max="8" width="26.625" style="1" customWidth="1"/>
    <col min="9" max="9" width="20.875" style="1" customWidth="1"/>
    <col min="10" max="10" width="22.50390625" style="1" customWidth="1"/>
    <col min="11" max="11" width="20.875" style="1" customWidth="1"/>
    <col min="12" max="12" width="22.875" style="1" customWidth="1"/>
    <col min="13" max="13" width="20.875" style="1" customWidth="1"/>
    <col min="14" max="14" width="14.00390625" style="1" customWidth="1"/>
    <col min="15" max="15" width="24.25390625" style="1" customWidth="1"/>
    <col min="16" max="16" width="22.25390625" style="1" customWidth="1"/>
    <col min="17" max="17" width="9.125" style="1" customWidth="1"/>
    <col min="18" max="18" width="18.625" style="1" customWidth="1"/>
    <col min="19" max="19" width="17.375" style="1" customWidth="1"/>
    <col min="20" max="20" width="24.00390625" style="1" customWidth="1"/>
    <col min="21" max="22" width="9.125" style="1" customWidth="1"/>
    <col min="23" max="23" width="21.00390625" style="1" customWidth="1"/>
    <col min="24" max="16384" width="9.125" style="1" customWidth="1"/>
  </cols>
  <sheetData>
    <row r="2" spans="2:13" s="2" customFormat="1" ht="18">
      <c r="B2" s="3" t="s">
        <v>262</v>
      </c>
      <c r="C2" s="3"/>
      <c r="D2" s="3"/>
      <c r="E2" s="3"/>
      <c r="F2" s="3"/>
      <c r="G2" s="3"/>
      <c r="H2" s="3"/>
      <c r="I2" s="3"/>
      <c r="J2" s="3"/>
      <c r="K2" s="3"/>
      <c r="L2" s="3"/>
      <c r="M2" s="3"/>
    </row>
    <row r="4" ht="16.5" customHeight="1">
      <c r="L4" s="2" t="s">
        <v>263</v>
      </c>
    </row>
    <row r="5" ht="16.5" customHeight="1">
      <c r="L5" s="2" t="s">
        <v>264</v>
      </c>
    </row>
    <row r="6" ht="16.5" customHeight="1">
      <c r="L6" s="2" t="s">
        <v>265</v>
      </c>
    </row>
    <row r="7" ht="16.5" customHeight="1">
      <c r="L7" s="2" t="s">
        <v>266</v>
      </c>
    </row>
    <row r="8" ht="49.5" customHeight="1"/>
    <row r="9" spans="2:13" s="6" customFormat="1" ht="47.25" customHeight="1">
      <c r="B9" s="129" t="s">
        <v>267</v>
      </c>
      <c r="C9" s="129"/>
      <c r="D9" s="129"/>
      <c r="E9" s="129"/>
      <c r="F9" s="129"/>
      <c r="G9" s="129"/>
      <c r="H9" s="129"/>
      <c r="I9" s="129"/>
      <c r="J9" s="129"/>
      <c r="K9" s="129"/>
      <c r="L9" s="129"/>
      <c r="M9" s="129"/>
    </row>
    <row r="10" spans="2:13" s="8" customFormat="1" ht="35.25" customHeight="1">
      <c r="B10" s="9" t="s">
        <v>1</v>
      </c>
      <c r="C10" s="10" t="s">
        <v>2</v>
      </c>
      <c r="D10" s="10"/>
      <c r="E10" s="10"/>
      <c r="F10" s="10"/>
      <c r="G10" s="10"/>
      <c r="H10" s="10"/>
      <c r="I10" s="10"/>
      <c r="J10" s="10"/>
      <c r="K10" s="10"/>
      <c r="L10" s="10"/>
      <c r="M10" s="10"/>
    </row>
    <row r="11" spans="2:13" s="11" customFormat="1" ht="33.75" customHeight="1">
      <c r="B11" s="12" t="s">
        <v>3</v>
      </c>
      <c r="C11" s="13"/>
      <c r="D11" s="13"/>
      <c r="E11" s="13"/>
      <c r="F11" s="13"/>
      <c r="G11" s="13"/>
      <c r="H11" s="13"/>
      <c r="I11" s="13"/>
      <c r="J11" s="13"/>
      <c r="K11" s="13"/>
      <c r="L11" s="13"/>
      <c r="M11" s="13"/>
    </row>
    <row r="12" spans="2:13" s="11" customFormat="1" ht="35.25" customHeight="1">
      <c r="B12" s="14" t="s">
        <v>4</v>
      </c>
      <c r="C12" s="15" t="s">
        <v>5</v>
      </c>
      <c r="D12" s="15"/>
      <c r="E12" s="15"/>
      <c r="F12" s="15"/>
      <c r="G12" s="15"/>
      <c r="H12" s="15"/>
      <c r="I12" s="15"/>
      <c r="J12" s="15"/>
      <c r="K12" s="15"/>
      <c r="L12" s="15"/>
      <c r="M12" s="15"/>
    </row>
    <row r="13" spans="2:13" s="16" customFormat="1" ht="32.25" customHeight="1">
      <c r="B13" s="17"/>
      <c r="C13" s="18" t="s">
        <v>268</v>
      </c>
      <c r="D13" s="18"/>
      <c r="E13" s="18"/>
      <c r="F13" s="18"/>
      <c r="G13" s="18"/>
      <c r="H13" s="18"/>
      <c r="I13" s="18"/>
      <c r="J13" s="18"/>
      <c r="K13" s="18"/>
      <c r="L13" s="18"/>
      <c r="M13" s="18"/>
    </row>
    <row r="14" spans="2:13" s="11" customFormat="1" ht="35.25" customHeight="1">
      <c r="B14" s="14" t="s">
        <v>7</v>
      </c>
      <c r="C14" s="15" t="s">
        <v>8</v>
      </c>
      <c r="D14" s="15"/>
      <c r="E14" s="15"/>
      <c r="F14" s="15"/>
      <c r="G14" s="15"/>
      <c r="H14" s="15"/>
      <c r="I14" s="15"/>
      <c r="J14" s="15"/>
      <c r="K14" s="15"/>
      <c r="L14" s="15"/>
      <c r="M14" s="15"/>
    </row>
    <row r="15" spans="2:13" s="16" customFormat="1" ht="29.25" customHeight="1">
      <c r="B15" s="17"/>
      <c r="C15" s="19" t="s">
        <v>9</v>
      </c>
      <c r="D15" s="19"/>
      <c r="E15" s="19"/>
      <c r="F15" s="19"/>
      <c r="G15" s="19"/>
      <c r="H15" s="19"/>
      <c r="I15" s="19"/>
      <c r="J15" s="19"/>
      <c r="K15" s="19"/>
      <c r="L15" s="19"/>
      <c r="M15" s="19"/>
    </row>
    <row r="16" spans="2:13" s="11" customFormat="1" ht="35.25" customHeight="1">
      <c r="B16" s="14" t="s">
        <v>10</v>
      </c>
      <c r="C16" s="15" t="s">
        <v>11</v>
      </c>
      <c r="D16" s="15"/>
      <c r="E16" s="15"/>
      <c r="F16" s="15"/>
      <c r="G16" s="15"/>
      <c r="H16" s="15"/>
      <c r="I16" s="15"/>
      <c r="J16" s="15"/>
      <c r="K16" s="15"/>
      <c r="L16" s="15"/>
      <c r="M16" s="15"/>
    </row>
    <row r="17" spans="2:13" s="16" customFormat="1" ht="26.25" customHeight="1">
      <c r="B17" s="17"/>
      <c r="C17" s="20" t="s">
        <v>12</v>
      </c>
      <c r="D17" s="20"/>
      <c r="E17" s="20"/>
      <c r="F17" s="20"/>
      <c r="G17" s="20"/>
      <c r="H17" s="20"/>
      <c r="I17" s="20"/>
      <c r="J17" s="20"/>
      <c r="K17" s="20"/>
      <c r="L17" s="20"/>
      <c r="M17" s="20"/>
    </row>
    <row r="18" spans="2:13" s="11" customFormat="1" ht="35.25" customHeight="1">
      <c r="B18" s="14" t="s">
        <v>13</v>
      </c>
      <c r="C18" s="15" t="s">
        <v>14</v>
      </c>
      <c r="D18" s="15"/>
      <c r="E18" s="15"/>
      <c r="F18" s="15"/>
      <c r="G18" s="15"/>
      <c r="H18" s="15"/>
      <c r="I18" s="15"/>
      <c r="J18" s="15"/>
      <c r="K18" s="15"/>
      <c r="L18" s="15"/>
      <c r="M18" s="15"/>
    </row>
    <row r="19" spans="2:13" s="16" customFormat="1" ht="41.25" customHeight="1">
      <c r="B19" s="17"/>
      <c r="C19" s="19" t="s">
        <v>15</v>
      </c>
      <c r="D19" s="19"/>
      <c r="E19" s="19"/>
      <c r="F19" s="19"/>
      <c r="G19" s="19"/>
      <c r="H19" s="19"/>
      <c r="I19" s="19"/>
      <c r="J19" s="19"/>
      <c r="K19" s="19"/>
      <c r="L19" s="19"/>
      <c r="M19" s="19"/>
    </row>
    <row r="20" spans="2:13" s="11" customFormat="1" ht="35.25" customHeight="1">
      <c r="B20" s="14" t="s">
        <v>16</v>
      </c>
      <c r="C20" s="15" t="s">
        <v>17</v>
      </c>
      <c r="D20" s="15"/>
      <c r="E20" s="15"/>
      <c r="F20" s="15"/>
      <c r="G20" s="15"/>
      <c r="H20" s="15"/>
      <c r="I20" s="15"/>
      <c r="J20" s="15"/>
      <c r="K20" s="15"/>
      <c r="L20" s="15"/>
      <c r="M20" s="15"/>
    </row>
    <row r="21" spans="2:13" s="16" customFormat="1" ht="33.75" customHeight="1">
      <c r="B21" s="17"/>
      <c r="C21" s="19" t="s">
        <v>269</v>
      </c>
      <c r="D21" s="19"/>
      <c r="E21" s="19"/>
      <c r="F21" s="19"/>
      <c r="G21" s="19"/>
      <c r="H21" s="19"/>
      <c r="I21" s="19"/>
      <c r="J21" s="19"/>
      <c r="K21" s="19"/>
      <c r="L21" s="19"/>
      <c r="M21" s="19"/>
    </row>
    <row r="22" spans="2:13" s="11" customFormat="1" ht="35.25" customHeight="1">
      <c r="B22" s="14" t="s">
        <v>19</v>
      </c>
      <c r="C22" s="15" t="s">
        <v>20</v>
      </c>
      <c r="D22" s="15"/>
      <c r="E22" s="15"/>
      <c r="F22" s="15"/>
      <c r="G22" s="15"/>
      <c r="H22" s="15"/>
      <c r="I22" s="15"/>
      <c r="J22" s="15"/>
      <c r="K22" s="15"/>
      <c r="L22" s="15"/>
      <c r="M22" s="15"/>
    </row>
    <row r="23" spans="2:13" s="11" customFormat="1" ht="36" customHeight="1">
      <c r="B23" s="12"/>
      <c r="C23" s="19" t="s">
        <v>21</v>
      </c>
      <c r="D23" s="19"/>
      <c r="E23" s="19"/>
      <c r="F23" s="19"/>
      <c r="G23" s="19"/>
      <c r="H23" s="19"/>
      <c r="I23" s="19"/>
      <c r="J23" s="19"/>
      <c r="K23" s="19"/>
      <c r="L23" s="19"/>
      <c r="M23" s="19"/>
    </row>
    <row r="24" spans="2:13" s="11" customFormat="1" ht="39.75" customHeight="1">
      <c r="B24" s="14" t="s">
        <v>22</v>
      </c>
      <c r="C24" s="21" t="s">
        <v>23</v>
      </c>
      <c r="D24" s="21"/>
      <c r="E24" s="21"/>
      <c r="F24" s="21"/>
      <c r="G24" s="21"/>
      <c r="H24" s="21"/>
      <c r="I24" s="21"/>
      <c r="J24" s="21"/>
      <c r="K24" s="21"/>
      <c r="L24" s="21"/>
      <c r="M24" s="21"/>
    </row>
    <row r="25" spans="2:13" s="16" customFormat="1" ht="90" customHeight="1">
      <c r="B25" s="17"/>
      <c r="C25" s="19" t="s">
        <v>24</v>
      </c>
      <c r="D25" s="19"/>
      <c r="E25" s="19"/>
      <c r="F25" s="19"/>
      <c r="G25" s="19"/>
      <c r="H25" s="19"/>
      <c r="I25" s="19"/>
      <c r="J25" s="19"/>
      <c r="K25" s="19"/>
      <c r="L25" s="19"/>
      <c r="M25" s="19"/>
    </row>
    <row r="26" spans="2:13" s="11" customFormat="1" ht="35.25" customHeight="1">
      <c r="B26" s="14" t="s">
        <v>25</v>
      </c>
      <c r="C26" s="15" t="s">
        <v>26</v>
      </c>
      <c r="D26" s="15"/>
      <c r="E26" s="15"/>
      <c r="F26" s="15"/>
      <c r="G26" s="15"/>
      <c r="H26" s="15"/>
      <c r="I26" s="15"/>
      <c r="J26" s="15"/>
      <c r="K26" s="15"/>
      <c r="L26" s="15"/>
      <c r="M26" s="15"/>
    </row>
    <row r="27" spans="2:13" s="16" customFormat="1" ht="62.25" customHeight="1">
      <c r="B27" s="17"/>
      <c r="C27" s="130" t="s">
        <v>270</v>
      </c>
      <c r="D27" s="130"/>
      <c r="E27" s="130"/>
      <c r="F27" s="130"/>
      <c r="G27" s="130"/>
      <c r="H27" s="130"/>
      <c r="I27" s="130"/>
      <c r="J27" s="130"/>
      <c r="K27" s="130"/>
      <c r="L27" s="130"/>
      <c r="M27" s="130"/>
    </row>
    <row r="28" spans="2:13" s="11" customFormat="1" ht="35.25" customHeight="1">
      <c r="B28" s="23" t="s">
        <v>28</v>
      </c>
      <c r="C28" s="24" t="s">
        <v>29</v>
      </c>
      <c r="D28" s="24"/>
      <c r="E28" s="24"/>
      <c r="F28" s="24"/>
      <c r="G28" s="24"/>
      <c r="H28" s="24"/>
      <c r="I28" s="24"/>
      <c r="J28" s="24"/>
      <c r="K28" s="24"/>
      <c r="L28" s="24"/>
      <c r="M28" s="24"/>
    </row>
    <row r="29" spans="2:13" s="11" customFormat="1" ht="36.75" customHeight="1">
      <c r="B29" s="12" t="s">
        <v>3</v>
      </c>
      <c r="C29" s="13"/>
      <c r="D29" s="13"/>
      <c r="E29" s="13"/>
      <c r="F29" s="13"/>
      <c r="G29" s="13"/>
      <c r="H29" s="13"/>
      <c r="I29" s="13"/>
      <c r="J29" s="13"/>
      <c r="K29" s="13"/>
      <c r="L29" s="13"/>
      <c r="M29" s="13"/>
    </row>
    <row r="30" spans="2:13" s="11" customFormat="1" ht="78" customHeight="1">
      <c r="B30" s="14" t="s">
        <v>4</v>
      </c>
      <c r="C30" s="21" t="s">
        <v>30</v>
      </c>
      <c r="D30" s="21"/>
      <c r="E30" s="21"/>
      <c r="F30" s="21"/>
      <c r="G30" s="21"/>
      <c r="H30" s="21"/>
      <c r="I30" s="21"/>
      <c r="J30" s="21"/>
      <c r="K30" s="21"/>
      <c r="L30" s="21"/>
      <c r="M30" s="21"/>
    </row>
    <row r="31" spans="2:13" s="16" customFormat="1" ht="42" customHeight="1">
      <c r="B31" s="17"/>
      <c r="C31" s="22" t="s">
        <v>31</v>
      </c>
      <c r="D31" s="22"/>
      <c r="E31" s="22"/>
      <c r="F31" s="22"/>
      <c r="G31" s="22"/>
      <c r="H31" s="22"/>
      <c r="I31" s="22"/>
      <c r="J31" s="22"/>
      <c r="K31" s="22"/>
      <c r="L31" s="22"/>
      <c r="M31" s="22"/>
    </row>
    <row r="32" spans="2:13" s="16" customFormat="1" ht="20.25" customHeight="1">
      <c r="B32" s="17"/>
      <c r="C32" s="25" t="s">
        <v>32</v>
      </c>
      <c r="D32" s="26" t="s">
        <v>33</v>
      </c>
      <c r="E32" s="26"/>
      <c r="F32" s="26"/>
      <c r="G32" s="27" t="s">
        <v>34</v>
      </c>
      <c r="H32" s="27"/>
      <c r="I32" s="27"/>
      <c r="J32" s="27"/>
      <c r="K32" s="27"/>
      <c r="L32" s="27"/>
      <c r="M32" s="27"/>
    </row>
    <row r="33" spans="2:13" s="16" customFormat="1" ht="91.5" customHeight="1">
      <c r="B33" s="17"/>
      <c r="C33" s="25"/>
      <c r="D33" s="26"/>
      <c r="E33" s="26"/>
      <c r="F33" s="26"/>
      <c r="G33" s="28" t="s">
        <v>35</v>
      </c>
      <c r="H33" s="29" t="s">
        <v>271</v>
      </c>
      <c r="I33" s="29" t="s">
        <v>272</v>
      </c>
      <c r="J33" s="29" t="s">
        <v>38</v>
      </c>
      <c r="K33" s="29" t="s">
        <v>39</v>
      </c>
      <c r="L33" s="29" t="s">
        <v>40</v>
      </c>
      <c r="M33" s="30" t="s">
        <v>273</v>
      </c>
    </row>
    <row r="34" spans="2:13" s="31" customFormat="1" ht="24" customHeight="1">
      <c r="B34" s="32"/>
      <c r="C34" s="33" t="s">
        <v>42</v>
      </c>
      <c r="D34" s="34" t="s">
        <v>43</v>
      </c>
      <c r="E34" s="34"/>
      <c r="F34" s="34"/>
      <c r="G34" s="35" t="s">
        <v>44</v>
      </c>
      <c r="H34" s="36">
        <v>4</v>
      </c>
      <c r="I34" s="36">
        <v>5</v>
      </c>
      <c r="J34" s="36">
        <v>6</v>
      </c>
      <c r="K34" s="36">
        <v>7</v>
      </c>
      <c r="L34" s="36">
        <v>8</v>
      </c>
      <c r="M34" s="37">
        <v>9</v>
      </c>
    </row>
    <row r="35" spans="2:13" s="16" customFormat="1" ht="35.25" customHeight="1">
      <c r="B35" s="17"/>
      <c r="C35" s="25" t="s">
        <v>42</v>
      </c>
      <c r="D35" s="38" t="s">
        <v>274</v>
      </c>
      <c r="E35" s="38"/>
      <c r="F35" s="38"/>
      <c r="G35" s="39">
        <v>998404837.68</v>
      </c>
      <c r="H35" s="39">
        <v>1125771734.31</v>
      </c>
      <c r="I35" s="39">
        <v>65676215.89</v>
      </c>
      <c r="J35" s="39">
        <v>4382749.19</v>
      </c>
      <c r="K35" s="39">
        <v>23450288.43</v>
      </c>
      <c r="L35" s="39">
        <f aca="true" t="shared" si="0" ref="L35:L71">SUM(G35:K35)</f>
        <v>2217685825.5</v>
      </c>
      <c r="M35" s="40">
        <v>11325318.97</v>
      </c>
    </row>
    <row r="36" spans="2:13" s="16" customFormat="1" ht="35.25" customHeight="1">
      <c r="B36" s="17"/>
      <c r="C36" s="25" t="s">
        <v>43</v>
      </c>
      <c r="D36" s="38" t="s">
        <v>46</v>
      </c>
      <c r="E36" s="38"/>
      <c r="F36" s="38"/>
      <c r="G36" s="39">
        <f>SUM(G37:G43)</f>
        <v>51803459.76</v>
      </c>
      <c r="H36" s="39">
        <f>SUM(H37:H43)</f>
        <v>27941004.71</v>
      </c>
      <c r="I36" s="39">
        <f>SUM(I37:I43)</f>
        <v>5083151.88</v>
      </c>
      <c r="J36" s="39">
        <f>SUM(J37:J43)</f>
        <v>202213.78999999998</v>
      </c>
      <c r="K36" s="39">
        <f>SUM(K37:K43)</f>
        <v>2398199.45</v>
      </c>
      <c r="L36" s="39">
        <f t="shared" si="0"/>
        <v>87428029.59</v>
      </c>
      <c r="M36" s="40">
        <f>SUM(M37:M43)</f>
        <v>6366835</v>
      </c>
    </row>
    <row r="37" spans="2:13" s="16" customFormat="1" ht="35.25" customHeight="1">
      <c r="B37" s="17"/>
      <c r="C37" s="25"/>
      <c r="D37" s="38" t="s">
        <v>47</v>
      </c>
      <c r="E37" s="38"/>
      <c r="F37" s="38"/>
      <c r="G37" s="39">
        <f>5747277.75</f>
        <v>5747277.75</v>
      </c>
      <c r="H37" s="39">
        <v>0</v>
      </c>
      <c r="I37" s="39">
        <v>0</v>
      </c>
      <c r="J37" s="39">
        <v>0</v>
      </c>
      <c r="K37" s="39">
        <v>0</v>
      </c>
      <c r="L37" s="39">
        <f t="shared" si="0"/>
        <v>5747277.75</v>
      </c>
      <c r="M37" s="40">
        <v>0</v>
      </c>
    </row>
    <row r="38" spans="2:15" s="16" customFormat="1" ht="43.5" customHeight="1">
      <c r="B38" s="17"/>
      <c r="C38" s="25"/>
      <c r="D38" s="41" t="s">
        <v>48</v>
      </c>
      <c r="E38" s="41"/>
      <c r="F38" s="41"/>
      <c r="G38" s="39">
        <v>16006974.65</v>
      </c>
      <c r="H38" s="39">
        <v>11224421.83</v>
      </c>
      <c r="I38" s="39">
        <f>947020+3041115.73+17060.1</f>
        <v>4005195.83</v>
      </c>
      <c r="J38" s="39">
        <f>86435.79</f>
        <v>86435.79</v>
      </c>
      <c r="K38" s="39">
        <f>1761833.58</f>
        <v>1761833.58</v>
      </c>
      <c r="L38" s="39">
        <f t="shared" si="0"/>
        <v>33084861.68</v>
      </c>
      <c r="M38" s="40">
        <f>694335+619500</f>
        <v>1313835</v>
      </c>
      <c r="O38" s="42"/>
    </row>
    <row r="39" spans="2:13" s="16" customFormat="1" ht="35.25" customHeight="1">
      <c r="B39" s="17"/>
      <c r="C39" s="25"/>
      <c r="D39" s="38" t="s">
        <v>49</v>
      </c>
      <c r="E39" s="38"/>
      <c r="F39" s="38"/>
      <c r="G39" s="39">
        <v>0</v>
      </c>
      <c r="H39" s="39">
        <f>9855625.48</f>
        <v>9855625.48</v>
      </c>
      <c r="I39" s="39">
        <v>0</v>
      </c>
      <c r="J39" s="39">
        <v>0</v>
      </c>
      <c r="K39" s="39">
        <v>0</v>
      </c>
      <c r="L39" s="39">
        <f t="shared" si="0"/>
        <v>9855625.48</v>
      </c>
      <c r="M39" s="40">
        <v>0</v>
      </c>
    </row>
    <row r="40" spans="2:15" s="16" customFormat="1" ht="35.25" customHeight="1">
      <c r="B40" s="17"/>
      <c r="C40" s="25"/>
      <c r="D40" s="38" t="s">
        <v>50</v>
      </c>
      <c r="E40" s="38"/>
      <c r="F40" s="38"/>
      <c r="G40" s="39">
        <f>24698+29383145.36</f>
        <v>29407843.36</v>
      </c>
      <c r="H40" s="39">
        <f>4535501.82</f>
        <v>4535501.82</v>
      </c>
      <c r="I40" s="39">
        <f>1077956.05</f>
        <v>1077956.05</v>
      </c>
      <c r="J40" s="39">
        <f>115778</f>
        <v>115778</v>
      </c>
      <c r="K40" s="39">
        <f>632370.6</f>
        <v>632370.6</v>
      </c>
      <c r="L40" s="39">
        <f t="shared" si="0"/>
        <v>35769449.83</v>
      </c>
      <c r="M40" s="40">
        <f>5053000</f>
        <v>5053000</v>
      </c>
      <c r="O40" s="42"/>
    </row>
    <row r="41" spans="2:15" s="16" customFormat="1" ht="35.25" customHeight="1">
      <c r="B41" s="17"/>
      <c r="C41" s="25"/>
      <c r="D41" s="38" t="s">
        <v>51</v>
      </c>
      <c r="E41" s="38"/>
      <c r="F41" s="38"/>
      <c r="G41" s="39">
        <v>0</v>
      </c>
      <c r="H41" s="39">
        <v>0</v>
      </c>
      <c r="I41" s="39">
        <v>0</v>
      </c>
      <c r="J41" s="39">
        <v>0</v>
      </c>
      <c r="K41" s="39">
        <v>0</v>
      </c>
      <c r="L41" s="39">
        <f t="shared" si="0"/>
        <v>0</v>
      </c>
      <c r="M41" s="40">
        <v>0</v>
      </c>
      <c r="O41" s="42"/>
    </row>
    <row r="42" spans="2:13" s="16" customFormat="1" ht="35.25" customHeight="1">
      <c r="B42" s="17"/>
      <c r="C42" s="25"/>
      <c r="D42" s="38" t="s">
        <v>52</v>
      </c>
      <c r="E42" s="38"/>
      <c r="F42" s="38"/>
      <c r="G42" s="39">
        <v>0</v>
      </c>
      <c r="H42" s="39">
        <v>0</v>
      </c>
      <c r="I42" s="39">
        <v>0</v>
      </c>
      <c r="J42" s="39">
        <v>0</v>
      </c>
      <c r="K42" s="39">
        <v>0</v>
      </c>
      <c r="L42" s="39">
        <f t="shared" si="0"/>
        <v>0</v>
      </c>
      <c r="M42" s="40">
        <v>0</v>
      </c>
    </row>
    <row r="43" spans="2:13" s="16" customFormat="1" ht="35.25" customHeight="1">
      <c r="B43" s="17"/>
      <c r="C43" s="25"/>
      <c r="D43" s="38" t="s">
        <v>53</v>
      </c>
      <c r="E43" s="38"/>
      <c r="F43" s="38"/>
      <c r="G43" s="39">
        <v>641364</v>
      </c>
      <c r="H43" s="39">
        <f>2325455.58</f>
        <v>2325455.58</v>
      </c>
      <c r="I43" s="39">
        <v>0</v>
      </c>
      <c r="J43" s="39">
        <v>0</v>
      </c>
      <c r="K43" s="39">
        <v>3995.27</v>
      </c>
      <c r="L43" s="39">
        <f t="shared" si="0"/>
        <v>2970814.85</v>
      </c>
      <c r="M43" s="40">
        <v>0</v>
      </c>
    </row>
    <row r="44" spans="2:16" s="16" customFormat="1" ht="35.25" customHeight="1">
      <c r="B44" s="17"/>
      <c r="C44" s="25" t="s">
        <v>44</v>
      </c>
      <c r="D44" s="38" t="s">
        <v>54</v>
      </c>
      <c r="E44" s="38"/>
      <c r="F44" s="38"/>
      <c r="G44" s="39">
        <f>SUM(G45:G52)</f>
        <v>143058058.7</v>
      </c>
      <c r="H44" s="39">
        <f>SUM(H45:H52)</f>
        <v>2426554.82</v>
      </c>
      <c r="I44" s="39">
        <f>SUM(I45:I52)</f>
        <v>1464090.25</v>
      </c>
      <c r="J44" s="39">
        <f>SUM(J45:J52)</f>
        <v>115778</v>
      </c>
      <c r="K44" s="39">
        <f>SUM(K45:K52)</f>
        <v>284763.99</v>
      </c>
      <c r="L44" s="39">
        <f t="shared" si="0"/>
        <v>147349245.76</v>
      </c>
      <c r="M44" s="40">
        <f>SUM(M45:M52)</f>
        <v>60975.24</v>
      </c>
      <c r="P44" s="42"/>
    </row>
    <row r="45" spans="2:27" s="16" customFormat="1" ht="35.25" customHeight="1">
      <c r="B45" s="17"/>
      <c r="C45" s="25"/>
      <c r="D45" s="38" t="s">
        <v>55</v>
      </c>
      <c r="E45" s="38"/>
      <c r="F45" s="38"/>
      <c r="G45" s="39">
        <f>38345766.79</f>
        <v>38345766.79</v>
      </c>
      <c r="H45" s="39">
        <f>292387.66+20000</f>
        <v>312387.66</v>
      </c>
      <c r="I45" s="39">
        <v>0</v>
      </c>
      <c r="J45" s="39">
        <v>0</v>
      </c>
      <c r="K45" s="39">
        <f>10886.5</f>
        <v>10886.5</v>
      </c>
      <c r="L45" s="39">
        <f t="shared" si="0"/>
        <v>38669040.949999996</v>
      </c>
      <c r="M45" s="40">
        <v>0</v>
      </c>
      <c r="O45" s="42"/>
      <c r="P45" s="42"/>
      <c r="Q45" s="42"/>
      <c r="R45" s="42"/>
      <c r="S45" s="42"/>
      <c r="T45" s="42"/>
      <c r="U45" s="42"/>
      <c r="V45" s="42"/>
      <c r="W45" s="42"/>
      <c r="X45" s="42"/>
      <c r="Y45" s="42"/>
      <c r="Z45" s="42"/>
      <c r="AA45" s="42"/>
    </row>
    <row r="46" spans="2:27" s="16" customFormat="1" ht="35.25" customHeight="1">
      <c r="B46" s="17"/>
      <c r="C46" s="25"/>
      <c r="D46" s="38" t="s">
        <v>56</v>
      </c>
      <c r="E46" s="38"/>
      <c r="F46" s="38"/>
      <c r="G46" s="39">
        <f>104407751.91</f>
        <v>104407751.91</v>
      </c>
      <c r="H46" s="39">
        <f>1618955.21</f>
        <v>1618955.21</v>
      </c>
      <c r="I46" s="39">
        <f>13505.4</f>
        <v>13505.4</v>
      </c>
      <c r="J46" s="39">
        <f>115778</f>
        <v>115778</v>
      </c>
      <c r="K46" s="39">
        <v>0</v>
      </c>
      <c r="L46" s="39">
        <f t="shared" si="0"/>
        <v>106155990.52</v>
      </c>
      <c r="M46" s="40">
        <v>0</v>
      </c>
      <c r="O46" s="42"/>
      <c r="P46" s="42"/>
      <c r="Q46" s="42"/>
      <c r="R46" s="42"/>
      <c r="S46" s="42"/>
      <c r="T46" s="42"/>
      <c r="U46" s="42"/>
      <c r="V46" s="42"/>
      <c r="W46" s="42"/>
      <c r="X46" s="42"/>
      <c r="Y46" s="42"/>
      <c r="Z46" s="42"/>
      <c r="AA46" s="42"/>
    </row>
    <row r="47" spans="2:27" s="16" customFormat="1" ht="35.25" customHeight="1">
      <c r="B47" s="17"/>
      <c r="C47" s="25"/>
      <c r="D47" s="38" t="s">
        <v>57</v>
      </c>
      <c r="E47" s="38"/>
      <c r="F47" s="38"/>
      <c r="G47" s="39">
        <f>304540</f>
        <v>304540</v>
      </c>
      <c r="H47" s="39">
        <f>188207.31+177212.74</f>
        <v>365420.05</v>
      </c>
      <c r="I47" s="39">
        <f>1127335.29+90978.61+72723.23</f>
        <v>1291037.1300000001</v>
      </c>
      <c r="J47" s="39">
        <v>0</v>
      </c>
      <c r="K47" s="39">
        <f>198765.49+57297</f>
        <v>256062.49</v>
      </c>
      <c r="L47" s="39">
        <f t="shared" si="0"/>
        <v>2217059.67</v>
      </c>
      <c r="M47" s="40">
        <f>60975.24</f>
        <v>60975.24</v>
      </c>
      <c r="O47" s="42"/>
      <c r="P47" s="42"/>
      <c r="Q47" s="42"/>
      <c r="R47" s="42"/>
      <c r="S47" s="42"/>
      <c r="T47" s="42"/>
      <c r="U47" s="42"/>
      <c r="V47" s="42"/>
      <c r="W47" s="42"/>
      <c r="X47" s="42"/>
      <c r="Y47" s="42"/>
      <c r="Z47" s="42"/>
      <c r="AA47" s="42"/>
    </row>
    <row r="48" spans="2:27" s="16" customFormat="1" ht="35.25" customHeight="1">
      <c r="B48" s="17"/>
      <c r="C48" s="25"/>
      <c r="D48" s="38" t="s">
        <v>58</v>
      </c>
      <c r="E48" s="38"/>
      <c r="F48" s="38"/>
      <c r="G48" s="39">
        <v>0</v>
      </c>
      <c r="H48" s="39">
        <f>68105.91</f>
        <v>68105.91</v>
      </c>
      <c r="I48" s="39">
        <f>159547.72</f>
        <v>159547.72</v>
      </c>
      <c r="J48" s="39">
        <v>0</v>
      </c>
      <c r="K48" s="39">
        <v>0</v>
      </c>
      <c r="L48" s="39">
        <f t="shared" si="0"/>
        <v>227653.63</v>
      </c>
      <c r="M48" s="40">
        <v>0</v>
      </c>
      <c r="O48" s="42"/>
      <c r="P48" s="42"/>
      <c r="Q48" s="42"/>
      <c r="R48" s="42"/>
      <c r="S48" s="42"/>
      <c r="T48" s="42"/>
      <c r="U48" s="42"/>
      <c r="V48" s="42"/>
      <c r="W48" s="42"/>
      <c r="X48" s="42"/>
      <c r="Y48" s="42"/>
      <c r="Z48" s="42"/>
      <c r="AA48" s="42"/>
    </row>
    <row r="49" spans="2:27" s="16" customFormat="1" ht="35.25" customHeight="1">
      <c r="B49" s="17"/>
      <c r="C49" s="25"/>
      <c r="D49" s="38" t="s">
        <v>59</v>
      </c>
      <c r="E49" s="38"/>
      <c r="F49" s="38"/>
      <c r="G49" s="39">
        <v>0</v>
      </c>
      <c r="H49" s="39">
        <f>48423.13</f>
        <v>48423.13</v>
      </c>
      <c r="I49" s="39">
        <v>0</v>
      </c>
      <c r="J49" s="39">
        <v>0</v>
      </c>
      <c r="K49" s="39">
        <f>17815</f>
        <v>17815</v>
      </c>
      <c r="L49" s="39">
        <f t="shared" si="0"/>
        <v>66238.13</v>
      </c>
      <c r="M49" s="40">
        <v>0</v>
      </c>
      <c r="O49" s="42"/>
      <c r="P49" s="42"/>
      <c r="Q49" s="42"/>
      <c r="R49" s="42"/>
      <c r="S49" s="42"/>
      <c r="T49" s="42"/>
      <c r="U49" s="42"/>
      <c r="V49" s="42"/>
      <c r="W49" s="42"/>
      <c r="X49" s="42"/>
      <c r="Y49" s="42"/>
      <c r="Z49" s="42"/>
      <c r="AA49" s="42"/>
    </row>
    <row r="50" spans="2:27" s="16" customFormat="1" ht="35.25" customHeight="1">
      <c r="B50" s="17"/>
      <c r="C50" s="25"/>
      <c r="D50" s="38" t="s">
        <v>52</v>
      </c>
      <c r="E50" s="38"/>
      <c r="F50" s="38"/>
      <c r="G50" s="39">
        <v>0</v>
      </c>
      <c r="H50" s="39">
        <v>0</v>
      </c>
      <c r="I50" s="39">
        <v>0</v>
      </c>
      <c r="J50" s="39">
        <v>0</v>
      </c>
      <c r="K50" s="39">
        <v>0</v>
      </c>
      <c r="L50" s="39">
        <f t="shared" si="0"/>
        <v>0</v>
      </c>
      <c r="M50" s="40">
        <v>0</v>
      </c>
      <c r="O50" s="42"/>
      <c r="P50" s="42"/>
      <c r="Q50" s="42"/>
      <c r="R50" s="42"/>
      <c r="S50" s="42"/>
      <c r="T50" s="42"/>
      <c r="U50" s="42"/>
      <c r="V50" s="42"/>
      <c r="W50" s="42"/>
      <c r="X50" s="42"/>
      <c r="Y50" s="42"/>
      <c r="Z50" s="42"/>
      <c r="AA50" s="42"/>
    </row>
    <row r="51" spans="2:27" s="16" customFormat="1" ht="35.25" customHeight="1">
      <c r="B51" s="17"/>
      <c r="C51" s="25"/>
      <c r="D51" s="38" t="s">
        <v>60</v>
      </c>
      <c r="E51" s="38"/>
      <c r="F51" s="38"/>
      <c r="G51" s="39">
        <v>0</v>
      </c>
      <c r="H51" s="39">
        <v>0</v>
      </c>
      <c r="I51" s="39">
        <v>0</v>
      </c>
      <c r="J51" s="39">
        <v>0</v>
      </c>
      <c r="K51" s="39">
        <v>0</v>
      </c>
      <c r="L51" s="39">
        <f t="shared" si="0"/>
        <v>0</v>
      </c>
      <c r="M51" s="40">
        <v>0</v>
      </c>
      <c r="O51" s="42"/>
      <c r="P51" s="42"/>
      <c r="Q51" s="42"/>
      <c r="R51" s="42"/>
      <c r="S51" s="42"/>
      <c r="T51" s="42"/>
      <c r="U51" s="42"/>
      <c r="V51" s="42"/>
      <c r="W51" s="42"/>
      <c r="X51" s="42"/>
      <c r="Y51" s="42"/>
      <c r="Z51" s="42"/>
      <c r="AA51" s="42"/>
    </row>
    <row r="52" spans="2:27" s="16" customFormat="1" ht="35.25" customHeight="1">
      <c r="B52" s="17"/>
      <c r="C52" s="25"/>
      <c r="D52" s="38" t="s">
        <v>61</v>
      </c>
      <c r="E52" s="38"/>
      <c r="F52" s="38"/>
      <c r="G52" s="39">
        <v>0</v>
      </c>
      <c r="H52" s="39">
        <f>13262.86</f>
        <v>13262.86</v>
      </c>
      <c r="I52" s="39">
        <v>0</v>
      </c>
      <c r="J52" s="39">
        <v>0</v>
      </c>
      <c r="K52" s="39">
        <v>0</v>
      </c>
      <c r="L52" s="39">
        <f t="shared" si="0"/>
        <v>13262.86</v>
      </c>
      <c r="M52" s="40">
        <v>0</v>
      </c>
      <c r="O52" s="42"/>
      <c r="P52" s="42"/>
      <c r="Q52" s="42"/>
      <c r="R52" s="42"/>
      <c r="S52" s="42"/>
      <c r="T52" s="42"/>
      <c r="U52" s="42"/>
      <c r="V52" s="42"/>
      <c r="W52" s="42"/>
      <c r="X52" s="42"/>
      <c r="Y52" s="42"/>
      <c r="Z52" s="42"/>
      <c r="AA52" s="42"/>
    </row>
    <row r="53" spans="2:20" s="16" customFormat="1" ht="49.5" customHeight="1">
      <c r="B53" s="17"/>
      <c r="C53" s="25" t="s">
        <v>62</v>
      </c>
      <c r="D53" s="41" t="s">
        <v>275</v>
      </c>
      <c r="E53" s="41"/>
      <c r="F53" s="41"/>
      <c r="G53" s="43">
        <f>G35+G36-G44</f>
        <v>907150238.74</v>
      </c>
      <c r="H53" s="39">
        <f>H35+H36-H44</f>
        <v>1151286184.2</v>
      </c>
      <c r="I53" s="39">
        <f>I35+I36-I44</f>
        <v>69295277.52</v>
      </c>
      <c r="J53" s="39">
        <f>J35+J36-J44</f>
        <v>4469184.98</v>
      </c>
      <c r="K53" s="39">
        <f>K35+K36-K44</f>
        <v>25563723.89</v>
      </c>
      <c r="L53" s="39">
        <f t="shared" si="0"/>
        <v>2157764609.33</v>
      </c>
      <c r="M53" s="40">
        <f>M35+M36-M44</f>
        <v>17631178.73</v>
      </c>
      <c r="T53" s="42"/>
    </row>
    <row r="54" spans="2:20" s="16" customFormat="1" ht="35.25" customHeight="1">
      <c r="B54" s="17"/>
      <c r="C54" s="25" t="s">
        <v>64</v>
      </c>
      <c r="D54" s="38" t="s">
        <v>276</v>
      </c>
      <c r="E54" s="38"/>
      <c r="F54" s="38"/>
      <c r="G54" s="39">
        <v>1213318.06</v>
      </c>
      <c r="H54" s="39">
        <v>360588127.4</v>
      </c>
      <c r="I54" s="39">
        <v>44316061.08</v>
      </c>
      <c r="J54" s="39">
        <v>3653630.63</v>
      </c>
      <c r="K54" s="39">
        <v>14302231.23</v>
      </c>
      <c r="L54" s="39">
        <f t="shared" si="0"/>
        <v>424073368.4</v>
      </c>
      <c r="M54" s="40">
        <v>10433818.86</v>
      </c>
      <c r="T54" s="42"/>
    </row>
    <row r="55" spans="2:20" s="16" customFormat="1" ht="35.25" customHeight="1">
      <c r="B55" s="17"/>
      <c r="C55" s="25" t="s">
        <v>66</v>
      </c>
      <c r="D55" s="38" t="s">
        <v>67</v>
      </c>
      <c r="E55" s="38"/>
      <c r="F55" s="38"/>
      <c r="G55" s="39">
        <f>SUM(G56:G59)</f>
        <v>620887.93</v>
      </c>
      <c r="H55" s="39">
        <f>SUM(H56:H59)</f>
        <v>39098488.55</v>
      </c>
      <c r="I55" s="39">
        <f>SUM(I56:I59)</f>
        <v>6992817.459999999</v>
      </c>
      <c r="J55" s="39">
        <f>SUM(J56:J59)</f>
        <v>342106.95</v>
      </c>
      <c r="K55" s="39">
        <f>SUM(K56:K59)</f>
        <v>3461269.8100000005</v>
      </c>
      <c r="L55" s="39">
        <f t="shared" si="0"/>
        <v>50515570.7</v>
      </c>
      <c r="M55" s="40">
        <f>SUM(M56:M59)</f>
        <v>6179530.87</v>
      </c>
      <c r="O55" s="42"/>
      <c r="T55" s="42"/>
    </row>
    <row r="56" spans="2:20" s="16" customFormat="1" ht="35.25" customHeight="1">
      <c r="B56" s="17"/>
      <c r="C56" s="25"/>
      <c r="D56" s="38" t="s">
        <v>68</v>
      </c>
      <c r="E56" s="38"/>
      <c r="F56" s="38"/>
      <c r="G56" s="39">
        <f>620887.93</f>
        <v>620887.93</v>
      </c>
      <c r="H56" s="39">
        <f>10798485.01+27452189.72</f>
        <v>38250674.73</v>
      </c>
      <c r="I56" s="39">
        <f>5215303.31+788584.89</f>
        <v>6003888.199999999</v>
      </c>
      <c r="J56" s="39">
        <f>107450.28+118878.67</f>
        <v>226328.95</v>
      </c>
      <c r="K56" s="39">
        <f>35063.7+3231481.2</f>
        <v>3266544.9000000004</v>
      </c>
      <c r="L56" s="39">
        <f t="shared" si="0"/>
        <v>48368324.70999999</v>
      </c>
      <c r="M56" s="40">
        <f>608972.56+517558.31</f>
        <v>1126530.87</v>
      </c>
      <c r="O56" s="42"/>
      <c r="T56" s="42"/>
    </row>
    <row r="57" spans="2:20" s="16" customFormat="1" ht="47.25" customHeight="1">
      <c r="B57" s="17"/>
      <c r="C57" s="25"/>
      <c r="D57" s="41" t="s">
        <v>69</v>
      </c>
      <c r="E57" s="41"/>
      <c r="F57" s="41"/>
      <c r="G57" s="39">
        <v>0</v>
      </c>
      <c r="H57" s="39">
        <f>176714.68</f>
        <v>176714.68</v>
      </c>
      <c r="I57" s="39">
        <f>988929.26</f>
        <v>988929.26</v>
      </c>
      <c r="J57" s="39">
        <f>115778</f>
        <v>115778</v>
      </c>
      <c r="K57" s="39">
        <f>173586.21</f>
        <v>173586.21</v>
      </c>
      <c r="L57" s="39">
        <f t="shared" si="0"/>
        <v>1455008.15</v>
      </c>
      <c r="M57" s="40">
        <f>5053000</f>
        <v>5053000</v>
      </c>
      <c r="O57" s="42"/>
      <c r="T57" s="42"/>
    </row>
    <row r="58" spans="2:15" s="16" customFormat="1" ht="35.25" customHeight="1">
      <c r="B58" s="17"/>
      <c r="C58" s="25"/>
      <c r="D58" s="38" t="s">
        <v>52</v>
      </c>
      <c r="E58" s="38"/>
      <c r="F58" s="38"/>
      <c r="G58" s="39">
        <v>0</v>
      </c>
      <c r="H58" s="39">
        <f>546568.64</f>
        <v>546568.64</v>
      </c>
      <c r="I58" s="39">
        <v>0</v>
      </c>
      <c r="J58" s="39">
        <v>0</v>
      </c>
      <c r="K58" s="39">
        <f>2644.5</f>
        <v>2644.5</v>
      </c>
      <c r="L58" s="39">
        <f t="shared" si="0"/>
        <v>549213.14</v>
      </c>
      <c r="M58" s="40">
        <v>0</v>
      </c>
      <c r="O58" s="42"/>
    </row>
    <row r="59" spans="2:15" s="16" customFormat="1" ht="35.25" customHeight="1">
      <c r="B59" s="17"/>
      <c r="C59" s="25"/>
      <c r="D59" s="38" t="s">
        <v>53</v>
      </c>
      <c r="E59" s="38"/>
      <c r="F59" s="38"/>
      <c r="G59" s="39">
        <v>0</v>
      </c>
      <c r="H59" s="39">
        <f>124530.5</f>
        <v>124530.5</v>
      </c>
      <c r="I59" s="39">
        <v>0</v>
      </c>
      <c r="J59" s="39">
        <v>0</v>
      </c>
      <c r="K59" s="39">
        <f>18494.2</f>
        <v>18494.2</v>
      </c>
      <c r="L59" s="39">
        <f t="shared" si="0"/>
        <v>143024.7</v>
      </c>
      <c r="M59" s="40">
        <v>0</v>
      </c>
      <c r="O59" s="42"/>
    </row>
    <row r="60" spans="2:13" s="16" customFormat="1" ht="35.25" customHeight="1">
      <c r="B60" s="17"/>
      <c r="C60" s="25" t="s">
        <v>70</v>
      </c>
      <c r="D60" s="38" t="s">
        <v>71</v>
      </c>
      <c r="E60" s="38"/>
      <c r="F60" s="38"/>
      <c r="G60" s="39">
        <f>SUM(G61:G68)</f>
        <v>299464.54</v>
      </c>
      <c r="H60" s="39">
        <f>SUM(H61:H68)</f>
        <v>537844.3999999999</v>
      </c>
      <c r="I60" s="39">
        <f>SUM(I61:I68)</f>
        <v>1433023.8800000001</v>
      </c>
      <c r="J60" s="39">
        <f>SUM(J61:J68)</f>
        <v>115778</v>
      </c>
      <c r="K60" s="39">
        <f>SUM(K61:K68)</f>
        <v>278505.84</v>
      </c>
      <c r="L60" s="39">
        <f t="shared" si="0"/>
        <v>2664616.66</v>
      </c>
      <c r="M60" s="40">
        <f>SUM(M61:M68)</f>
        <v>60975.24</v>
      </c>
    </row>
    <row r="61" spans="2:13" s="16" customFormat="1" ht="35.25" customHeight="1">
      <c r="B61" s="17"/>
      <c r="C61" s="25"/>
      <c r="D61" s="38" t="s">
        <v>72</v>
      </c>
      <c r="E61" s="38"/>
      <c r="F61" s="38"/>
      <c r="G61" s="39">
        <v>0</v>
      </c>
      <c r="H61" s="39">
        <f>102720.21+8100</f>
        <v>110820.21</v>
      </c>
      <c r="I61" s="39">
        <v>0</v>
      </c>
      <c r="J61" s="39">
        <v>0</v>
      </c>
      <c r="K61" s="39">
        <f>8890.76</f>
        <v>8890.76</v>
      </c>
      <c r="L61" s="39">
        <f t="shared" si="0"/>
        <v>119710.97</v>
      </c>
      <c r="M61" s="40">
        <v>0</v>
      </c>
    </row>
    <row r="62" spans="2:13" s="16" customFormat="1" ht="46.5" customHeight="1">
      <c r="B62" s="17"/>
      <c r="C62" s="25"/>
      <c r="D62" s="41" t="s">
        <v>73</v>
      </c>
      <c r="E62" s="41"/>
      <c r="F62" s="41"/>
      <c r="G62" s="39">
        <v>0</v>
      </c>
      <c r="H62" s="39">
        <f>104337.09</f>
        <v>104337.09</v>
      </c>
      <c r="I62" s="39">
        <f>13505.4</f>
        <v>13505.4</v>
      </c>
      <c r="J62" s="39">
        <f>115778</f>
        <v>115778</v>
      </c>
      <c r="K62" s="39">
        <v>0</v>
      </c>
      <c r="L62" s="39">
        <f t="shared" si="0"/>
        <v>233620.49</v>
      </c>
      <c r="M62" s="40">
        <v>0</v>
      </c>
    </row>
    <row r="63" spans="2:13" s="16" customFormat="1" ht="35.25" customHeight="1">
      <c r="B63" s="17"/>
      <c r="C63" s="25"/>
      <c r="D63" s="38" t="s">
        <v>74</v>
      </c>
      <c r="E63" s="38"/>
      <c r="F63" s="38"/>
      <c r="G63" s="39">
        <f>299464.54</f>
        <v>299464.54</v>
      </c>
      <c r="H63" s="39">
        <f>188207.31+91411.08</f>
        <v>279618.39</v>
      </c>
      <c r="I63" s="39">
        <f>1127335.29+90978.61+72723.23</f>
        <v>1291037.1300000001</v>
      </c>
      <c r="J63" s="39">
        <v>0</v>
      </c>
      <c r="K63" s="39">
        <f>198765.49+57297</f>
        <v>256062.49</v>
      </c>
      <c r="L63" s="39">
        <f t="shared" si="0"/>
        <v>2126182.55</v>
      </c>
      <c r="M63" s="40">
        <f>60975.24</f>
        <v>60975.24</v>
      </c>
    </row>
    <row r="64" spans="2:13" s="16" customFormat="1" ht="35.25" customHeight="1">
      <c r="B64" s="17"/>
      <c r="C64" s="25"/>
      <c r="D64" s="41" t="s">
        <v>75</v>
      </c>
      <c r="E64" s="41"/>
      <c r="F64" s="41"/>
      <c r="G64" s="39">
        <v>0</v>
      </c>
      <c r="H64" s="39">
        <f>9449.8</f>
        <v>9449.8</v>
      </c>
      <c r="I64" s="39">
        <f>128481.35</f>
        <v>128481.35</v>
      </c>
      <c r="J64" s="39">
        <v>0</v>
      </c>
      <c r="K64" s="39">
        <v>0</v>
      </c>
      <c r="L64" s="39">
        <f t="shared" si="0"/>
        <v>137931.15</v>
      </c>
      <c r="M64" s="40">
        <v>0</v>
      </c>
    </row>
    <row r="65" spans="2:13" s="16" customFormat="1" ht="44.25" customHeight="1">
      <c r="B65" s="17"/>
      <c r="C65" s="25"/>
      <c r="D65" s="41" t="s">
        <v>76</v>
      </c>
      <c r="E65" s="41"/>
      <c r="F65" s="41"/>
      <c r="G65" s="39">
        <v>0</v>
      </c>
      <c r="H65" s="39">
        <f>26932.1</f>
        <v>26932.1</v>
      </c>
      <c r="I65" s="39">
        <v>0</v>
      </c>
      <c r="J65" s="39">
        <v>0</v>
      </c>
      <c r="K65" s="39">
        <f>13552.59</f>
        <v>13552.59</v>
      </c>
      <c r="L65" s="39">
        <f t="shared" si="0"/>
        <v>40484.69</v>
      </c>
      <c r="M65" s="40">
        <v>0</v>
      </c>
    </row>
    <row r="66" spans="2:13" s="16" customFormat="1" ht="35.25" customHeight="1">
      <c r="B66" s="17"/>
      <c r="C66" s="25"/>
      <c r="D66" s="38" t="s">
        <v>77</v>
      </c>
      <c r="E66" s="38"/>
      <c r="F66" s="38"/>
      <c r="G66" s="39">
        <v>0</v>
      </c>
      <c r="H66" s="39">
        <v>0</v>
      </c>
      <c r="I66" s="39">
        <v>0</v>
      </c>
      <c r="J66" s="39">
        <v>0</v>
      </c>
      <c r="K66" s="39">
        <v>0</v>
      </c>
      <c r="L66" s="39">
        <f t="shared" si="0"/>
        <v>0</v>
      </c>
      <c r="M66" s="40">
        <v>0</v>
      </c>
    </row>
    <row r="67" spans="2:13" s="16" customFormat="1" ht="44.25" customHeight="1">
      <c r="B67" s="17"/>
      <c r="C67" s="25"/>
      <c r="D67" s="41" t="s">
        <v>78</v>
      </c>
      <c r="E67" s="41"/>
      <c r="F67" s="41"/>
      <c r="G67" s="39">
        <v>0</v>
      </c>
      <c r="H67" s="39">
        <v>0</v>
      </c>
      <c r="I67" s="39">
        <v>0</v>
      </c>
      <c r="J67" s="39">
        <v>0</v>
      </c>
      <c r="K67" s="39">
        <v>0</v>
      </c>
      <c r="L67" s="39">
        <f t="shared" si="0"/>
        <v>0</v>
      </c>
      <c r="M67" s="40">
        <v>0</v>
      </c>
    </row>
    <row r="68" spans="2:13" s="16" customFormat="1" ht="35.25" customHeight="1">
      <c r="B68" s="17"/>
      <c r="C68" s="25"/>
      <c r="D68" s="38" t="s">
        <v>61</v>
      </c>
      <c r="E68" s="38"/>
      <c r="F68" s="38"/>
      <c r="G68" s="39">
        <v>0</v>
      </c>
      <c r="H68" s="39">
        <f>6686.81</f>
        <v>6686.81</v>
      </c>
      <c r="I68" s="39">
        <v>0</v>
      </c>
      <c r="J68" s="39">
        <v>0</v>
      </c>
      <c r="K68" s="39">
        <v>0</v>
      </c>
      <c r="L68" s="39">
        <f t="shared" si="0"/>
        <v>6686.81</v>
      </c>
      <c r="M68" s="40">
        <v>0</v>
      </c>
    </row>
    <row r="69" spans="2:13" s="16" customFormat="1" ht="43.5" customHeight="1">
      <c r="B69" s="17"/>
      <c r="C69" s="25" t="s">
        <v>79</v>
      </c>
      <c r="D69" s="38" t="s">
        <v>277</v>
      </c>
      <c r="E69" s="38"/>
      <c r="F69" s="38"/>
      <c r="G69" s="39">
        <f>G54+G55-G60</f>
        <v>1534741.4500000002</v>
      </c>
      <c r="H69" s="39">
        <f>H54+H55-H60</f>
        <v>399148771.55</v>
      </c>
      <c r="I69" s="39">
        <f>I54+I55-I60</f>
        <v>49875854.66</v>
      </c>
      <c r="J69" s="39">
        <f>J54+J55-J60</f>
        <v>3879959.58</v>
      </c>
      <c r="K69" s="39">
        <f>K54+K55-K60</f>
        <v>17484995.2</v>
      </c>
      <c r="L69" s="39">
        <f t="shared" si="0"/>
        <v>471924322.44</v>
      </c>
      <c r="M69" s="40">
        <f>M54+M55-M60</f>
        <v>16552374.49</v>
      </c>
    </row>
    <row r="70" spans="2:13" s="16" customFormat="1" ht="43.5" customHeight="1">
      <c r="B70" s="17"/>
      <c r="C70" s="25" t="s">
        <v>81</v>
      </c>
      <c r="D70" s="38" t="s">
        <v>278</v>
      </c>
      <c r="E70" s="38"/>
      <c r="F70" s="38"/>
      <c r="G70" s="39">
        <f>G35-G54</f>
        <v>997191519.62</v>
      </c>
      <c r="H70" s="39">
        <f>H35-H54</f>
        <v>765183606.91</v>
      </c>
      <c r="I70" s="39">
        <f>I35-I54</f>
        <v>21360154.810000002</v>
      </c>
      <c r="J70" s="39">
        <f>J35-J54</f>
        <v>729118.5600000005</v>
      </c>
      <c r="K70" s="39">
        <f>K35-K54</f>
        <v>9148057.2</v>
      </c>
      <c r="L70" s="39">
        <f t="shared" si="0"/>
        <v>1793612457.1</v>
      </c>
      <c r="M70" s="40">
        <f>M35-M54</f>
        <v>891500.1100000013</v>
      </c>
    </row>
    <row r="71" spans="2:13" s="16" customFormat="1" ht="43.5" customHeight="1">
      <c r="B71" s="17"/>
      <c r="C71" s="25" t="s">
        <v>83</v>
      </c>
      <c r="D71" s="38" t="s">
        <v>279</v>
      </c>
      <c r="E71" s="38"/>
      <c r="F71" s="38"/>
      <c r="G71" s="39">
        <f>G53-G69</f>
        <v>905615497.29</v>
      </c>
      <c r="H71" s="39">
        <f>+H53-H69</f>
        <v>752137412.6500001</v>
      </c>
      <c r="I71" s="39">
        <f>I53-I69</f>
        <v>19419422.86</v>
      </c>
      <c r="J71" s="39">
        <f>J53-J69</f>
        <v>589225.4000000004</v>
      </c>
      <c r="K71" s="39">
        <f>K53-K69</f>
        <v>8078728.690000001</v>
      </c>
      <c r="L71" s="39">
        <f t="shared" si="0"/>
        <v>1685840286.89</v>
      </c>
      <c r="M71" s="40">
        <f>M53-M69</f>
        <v>1078804.2400000002</v>
      </c>
    </row>
    <row r="72" spans="2:13" s="16" customFormat="1" ht="51" customHeight="1">
      <c r="B72" s="17"/>
      <c r="C72" s="22" t="s">
        <v>85</v>
      </c>
      <c r="D72" s="22"/>
      <c r="E72" s="22"/>
      <c r="F72" s="22"/>
      <c r="G72" s="22"/>
      <c r="H72" s="22"/>
      <c r="I72" s="22"/>
      <c r="J72" s="22"/>
      <c r="K72" s="22"/>
      <c r="L72" s="22"/>
      <c r="M72" s="22"/>
    </row>
    <row r="73" spans="2:13" s="16" customFormat="1" ht="20.25" customHeight="1">
      <c r="B73" s="17"/>
      <c r="C73" s="25" t="s">
        <v>32</v>
      </c>
      <c r="D73" s="26" t="s">
        <v>33</v>
      </c>
      <c r="E73" s="26"/>
      <c r="F73" s="26"/>
      <c r="G73" s="27" t="s">
        <v>34</v>
      </c>
      <c r="H73" s="27"/>
      <c r="I73" s="27"/>
      <c r="J73" s="27"/>
      <c r="K73" s="27"/>
      <c r="L73" s="27"/>
      <c r="M73" s="27"/>
    </row>
    <row r="74" spans="2:13" s="16" customFormat="1" ht="105.75" customHeight="1">
      <c r="B74" s="17"/>
      <c r="C74" s="25"/>
      <c r="D74" s="26"/>
      <c r="E74" s="26"/>
      <c r="F74" s="26"/>
      <c r="G74" s="29" t="s">
        <v>280</v>
      </c>
      <c r="H74" s="29" t="s">
        <v>281</v>
      </c>
      <c r="I74" s="29" t="s">
        <v>38</v>
      </c>
      <c r="J74" s="29" t="s">
        <v>88</v>
      </c>
      <c r="K74" s="29" t="s">
        <v>89</v>
      </c>
      <c r="L74" s="29"/>
      <c r="M74" s="30" t="s">
        <v>273</v>
      </c>
    </row>
    <row r="75" spans="2:13" s="31" customFormat="1" ht="24" customHeight="1">
      <c r="B75" s="32"/>
      <c r="C75" s="33" t="s">
        <v>42</v>
      </c>
      <c r="D75" s="34" t="s">
        <v>43</v>
      </c>
      <c r="E75" s="34"/>
      <c r="F75" s="34"/>
      <c r="G75" s="35" t="s">
        <v>44</v>
      </c>
      <c r="H75" s="36">
        <v>4</v>
      </c>
      <c r="I75" s="36">
        <v>5</v>
      </c>
      <c r="J75" s="36">
        <v>6</v>
      </c>
      <c r="K75" s="36">
        <v>7</v>
      </c>
      <c r="L75" s="36"/>
      <c r="M75" s="37">
        <v>8</v>
      </c>
    </row>
    <row r="76" spans="2:13" s="16" customFormat="1" ht="35.25" customHeight="1">
      <c r="B76" s="17"/>
      <c r="C76" s="25" t="s">
        <v>42</v>
      </c>
      <c r="D76" s="38" t="s">
        <v>274</v>
      </c>
      <c r="E76" s="38"/>
      <c r="F76" s="38"/>
      <c r="G76" s="39">
        <v>174437.36</v>
      </c>
      <c r="H76" s="39">
        <v>4022404.71</v>
      </c>
      <c r="I76" s="39">
        <v>210154.94</v>
      </c>
      <c r="J76" s="39">
        <v>15904344.57</v>
      </c>
      <c r="K76" s="39">
        <f aca="true" t="shared" si="1" ref="K76:K112">SUM(G76:J76)</f>
        <v>20311341.58</v>
      </c>
      <c r="L76" s="39"/>
      <c r="M76" s="40">
        <v>2748395.98</v>
      </c>
    </row>
    <row r="77" spans="2:13" s="16" customFormat="1" ht="35.25" customHeight="1">
      <c r="B77" s="17"/>
      <c r="C77" s="25" t="s">
        <v>43</v>
      </c>
      <c r="D77" s="38" t="s">
        <v>46</v>
      </c>
      <c r="E77" s="38"/>
      <c r="F77" s="38"/>
      <c r="G77" s="39">
        <f>SUM(G78:G84)</f>
        <v>221104.05</v>
      </c>
      <c r="H77" s="39">
        <f>SUM(H78:H84)</f>
        <v>1237199.6400000001</v>
      </c>
      <c r="I77" s="39">
        <f>-SUM(I78:I84)</f>
        <v>0</v>
      </c>
      <c r="J77" s="39">
        <f>SUM(J78:J84)</f>
        <v>1195790.2</v>
      </c>
      <c r="K77" s="39">
        <f t="shared" si="1"/>
        <v>2654093.8899999997</v>
      </c>
      <c r="L77" s="39"/>
      <c r="M77" s="40">
        <f>SUM(M78:M84)</f>
        <v>62857.240000000005</v>
      </c>
    </row>
    <row r="78" spans="2:13" s="16" customFormat="1" ht="35.25" customHeight="1">
      <c r="B78" s="17"/>
      <c r="C78" s="25"/>
      <c r="D78" s="38" t="s">
        <v>47</v>
      </c>
      <c r="E78" s="38"/>
      <c r="F78" s="38"/>
      <c r="G78" s="39">
        <v>0</v>
      </c>
      <c r="H78" s="39">
        <f>930946.79+108502.82+666.23+1665.77+44705.36</f>
        <v>1086486.9700000002</v>
      </c>
      <c r="I78" s="39">
        <v>0</v>
      </c>
      <c r="J78" s="39">
        <f>421295.49</f>
        <v>421295.49</v>
      </c>
      <c r="K78" s="39">
        <f t="shared" si="1"/>
        <v>1507782.4600000002</v>
      </c>
      <c r="L78" s="39"/>
      <c r="M78" s="40">
        <f>34321.16+28536.08</f>
        <v>62857.240000000005</v>
      </c>
    </row>
    <row r="79" spans="2:13" s="16" customFormat="1" ht="43.5" customHeight="1">
      <c r="B79" s="17"/>
      <c r="C79" s="25"/>
      <c r="D79" s="41" t="s">
        <v>90</v>
      </c>
      <c r="E79" s="41"/>
      <c r="F79" s="41"/>
      <c r="G79" s="39">
        <f>38839.49</f>
        <v>38839.49</v>
      </c>
      <c r="H79" s="39">
        <v>0</v>
      </c>
      <c r="I79" s="39">
        <v>0</v>
      </c>
      <c r="J79" s="39">
        <f>284902.61</f>
        <v>284902.61</v>
      </c>
      <c r="K79" s="39">
        <f t="shared" si="1"/>
        <v>323742.1</v>
      </c>
      <c r="L79" s="39"/>
      <c r="M79" s="40">
        <v>0</v>
      </c>
    </row>
    <row r="80" spans="2:13" s="16" customFormat="1" ht="35.25" customHeight="1">
      <c r="B80" s="17"/>
      <c r="C80" s="25"/>
      <c r="D80" s="38" t="s">
        <v>49</v>
      </c>
      <c r="E80" s="38"/>
      <c r="F80" s="38"/>
      <c r="G80" s="39">
        <v>0</v>
      </c>
      <c r="H80" s="39">
        <v>0</v>
      </c>
      <c r="I80" s="39">
        <v>0</v>
      </c>
      <c r="J80" s="39">
        <v>0</v>
      </c>
      <c r="K80" s="39">
        <f t="shared" si="1"/>
        <v>0</v>
      </c>
      <c r="L80" s="39"/>
      <c r="M80" s="40">
        <v>0</v>
      </c>
    </row>
    <row r="81" spans="2:13" s="16" customFormat="1" ht="35.25" customHeight="1">
      <c r="B81" s="17"/>
      <c r="C81" s="25"/>
      <c r="D81" s="38" t="s">
        <v>50</v>
      </c>
      <c r="E81" s="38"/>
      <c r="F81" s="38"/>
      <c r="G81" s="39">
        <f>182264.56</f>
        <v>182264.56</v>
      </c>
      <c r="H81" s="39">
        <f>121567.4+26280+685.27+2180</f>
        <v>150712.66999999998</v>
      </c>
      <c r="I81" s="39">
        <v>0</v>
      </c>
      <c r="J81" s="39">
        <f>16386.76+472395.34</f>
        <v>488782.10000000003</v>
      </c>
      <c r="K81" s="39">
        <f t="shared" si="1"/>
        <v>821759.3300000001</v>
      </c>
      <c r="L81" s="39"/>
      <c r="M81" s="40">
        <v>0</v>
      </c>
    </row>
    <row r="82" spans="2:13" s="16" customFormat="1" ht="35.25" customHeight="1">
      <c r="B82" s="17"/>
      <c r="C82" s="25"/>
      <c r="D82" s="38" t="s">
        <v>51</v>
      </c>
      <c r="E82" s="38"/>
      <c r="F82" s="38"/>
      <c r="G82" s="39"/>
      <c r="H82" s="39">
        <v>0</v>
      </c>
      <c r="I82" s="39">
        <v>0</v>
      </c>
      <c r="J82" s="39">
        <f>810</f>
        <v>810</v>
      </c>
      <c r="K82" s="39">
        <f t="shared" si="1"/>
        <v>810</v>
      </c>
      <c r="L82" s="39"/>
      <c r="M82" s="40">
        <v>0</v>
      </c>
    </row>
    <row r="83" spans="2:13" s="16" customFormat="1" ht="35.25" customHeight="1">
      <c r="B83" s="17"/>
      <c r="C83" s="25"/>
      <c r="D83" s="38" t="s">
        <v>52</v>
      </c>
      <c r="E83" s="38"/>
      <c r="F83" s="38"/>
      <c r="G83" s="39">
        <v>0</v>
      </c>
      <c r="H83" s="39">
        <v>0</v>
      </c>
      <c r="I83" s="39">
        <v>0</v>
      </c>
      <c r="J83" s="39">
        <v>0</v>
      </c>
      <c r="K83" s="39">
        <f t="shared" si="1"/>
        <v>0</v>
      </c>
      <c r="L83" s="39"/>
      <c r="M83" s="40">
        <v>0</v>
      </c>
    </row>
    <row r="84" spans="2:13" s="16" customFormat="1" ht="35.25" customHeight="1">
      <c r="B84" s="17"/>
      <c r="C84" s="25"/>
      <c r="D84" s="38" t="s">
        <v>53</v>
      </c>
      <c r="E84" s="38"/>
      <c r="F84" s="38"/>
      <c r="G84" s="39">
        <v>0</v>
      </c>
      <c r="H84" s="39">
        <v>0</v>
      </c>
      <c r="I84" s="39">
        <v>0</v>
      </c>
      <c r="J84" s="39">
        <v>0</v>
      </c>
      <c r="K84" s="39">
        <f t="shared" si="1"/>
        <v>0</v>
      </c>
      <c r="L84" s="39"/>
      <c r="M84" s="40">
        <v>0</v>
      </c>
    </row>
    <row r="85" spans="2:13" s="16" customFormat="1" ht="35.25" customHeight="1">
      <c r="B85" s="17"/>
      <c r="C85" s="25" t="s">
        <v>44</v>
      </c>
      <c r="D85" s="38" t="s">
        <v>54</v>
      </c>
      <c r="E85" s="38"/>
      <c r="F85" s="38"/>
      <c r="G85" s="39">
        <f>SUM(G86:G93)</f>
        <v>2141.2</v>
      </c>
      <c r="H85" s="39">
        <f>SUM(H86:H93)</f>
        <v>228794.64</v>
      </c>
      <c r="I85" s="39">
        <f>SUM(I86:I93)</f>
        <v>0</v>
      </c>
      <c r="J85" s="39">
        <f>SUM(J86:J93)</f>
        <v>104096.2</v>
      </c>
      <c r="K85" s="39">
        <f t="shared" si="1"/>
        <v>335032.04000000004</v>
      </c>
      <c r="L85" s="39"/>
      <c r="M85" s="40">
        <f>SUM(M86:M93)</f>
        <v>284983.92</v>
      </c>
    </row>
    <row r="86" spans="2:13" s="16" customFormat="1" ht="35.25" customHeight="1">
      <c r="B86" s="17"/>
      <c r="C86" s="25"/>
      <c r="D86" s="38" t="s">
        <v>55</v>
      </c>
      <c r="E86" s="38"/>
      <c r="F86" s="38"/>
      <c r="G86" s="39">
        <v>0</v>
      </c>
      <c r="H86" s="39">
        <v>0</v>
      </c>
      <c r="I86" s="39">
        <v>0</v>
      </c>
      <c r="J86" s="39">
        <f>1013.5</f>
        <v>1013.5</v>
      </c>
      <c r="K86" s="39">
        <f t="shared" si="1"/>
        <v>1013.5</v>
      </c>
      <c r="L86" s="39"/>
      <c r="M86" s="40">
        <v>0</v>
      </c>
    </row>
    <row r="87" spans="2:13" s="16" customFormat="1" ht="35.25" customHeight="1">
      <c r="B87" s="17"/>
      <c r="C87" s="25"/>
      <c r="D87" s="38" t="s">
        <v>56</v>
      </c>
      <c r="E87" s="38"/>
      <c r="F87" s="38"/>
      <c r="G87" s="39">
        <v>0</v>
      </c>
      <c r="H87" s="39">
        <f>3344+34404+685.27</f>
        <v>38433.27</v>
      </c>
      <c r="I87" s="39">
        <v>0</v>
      </c>
      <c r="J87" s="39">
        <v>0</v>
      </c>
      <c r="K87" s="39">
        <f t="shared" si="1"/>
        <v>38433.27</v>
      </c>
      <c r="L87" s="39"/>
      <c r="M87" s="40">
        <v>0</v>
      </c>
    </row>
    <row r="88" spans="2:13" s="16" customFormat="1" ht="35.25" customHeight="1">
      <c r="B88" s="17"/>
      <c r="C88" s="25"/>
      <c r="D88" s="38" t="s">
        <v>57</v>
      </c>
      <c r="E88" s="38"/>
      <c r="F88" s="38"/>
      <c r="G88" s="39">
        <v>0</v>
      </c>
      <c r="H88" s="39">
        <f>164831.76+19212.01+635+5682.6</f>
        <v>190361.37000000002</v>
      </c>
      <c r="I88" s="39">
        <v>0</v>
      </c>
      <c r="J88" s="39">
        <f>25278.87</f>
        <v>25278.87</v>
      </c>
      <c r="K88" s="39">
        <f t="shared" si="1"/>
        <v>215640.24000000002</v>
      </c>
      <c r="L88" s="39"/>
      <c r="M88" s="40">
        <f>284983.92</f>
        <v>284983.92</v>
      </c>
    </row>
    <row r="89" spans="2:13" s="16" customFormat="1" ht="35.25" customHeight="1">
      <c r="B89" s="17"/>
      <c r="C89" s="25"/>
      <c r="D89" s="38" t="s">
        <v>58</v>
      </c>
      <c r="E89" s="38"/>
      <c r="F89" s="38"/>
      <c r="G89" s="39">
        <v>0</v>
      </c>
      <c r="H89" s="39">
        <v>0</v>
      </c>
      <c r="I89" s="39">
        <v>0</v>
      </c>
      <c r="J89" s="39">
        <v>0</v>
      </c>
      <c r="K89" s="39">
        <f t="shared" si="1"/>
        <v>0</v>
      </c>
      <c r="L89" s="39"/>
      <c r="M89" s="40">
        <v>0</v>
      </c>
    </row>
    <row r="90" spans="2:13" s="16" customFormat="1" ht="35.25" customHeight="1">
      <c r="B90" s="17"/>
      <c r="C90" s="25"/>
      <c r="D90" s="38" t="s">
        <v>59</v>
      </c>
      <c r="E90" s="38"/>
      <c r="F90" s="38"/>
      <c r="G90" s="39">
        <f>2141.2</f>
        <v>2141.2</v>
      </c>
      <c r="H90" s="39">
        <v>0</v>
      </c>
      <c r="I90" s="39">
        <v>0</v>
      </c>
      <c r="J90" s="39">
        <f>77803.83</f>
        <v>77803.83</v>
      </c>
      <c r="K90" s="39">
        <f t="shared" si="1"/>
        <v>79945.03</v>
      </c>
      <c r="L90" s="39"/>
      <c r="M90" s="40">
        <v>0</v>
      </c>
    </row>
    <row r="91" spans="2:13" s="16" customFormat="1" ht="35.25" customHeight="1">
      <c r="B91" s="17"/>
      <c r="C91" s="25"/>
      <c r="D91" s="38" t="s">
        <v>52</v>
      </c>
      <c r="E91" s="38"/>
      <c r="F91" s="38"/>
      <c r="G91" s="39">
        <v>0</v>
      </c>
      <c r="H91" s="39">
        <v>0</v>
      </c>
      <c r="I91" s="39">
        <v>0</v>
      </c>
      <c r="J91" s="39">
        <v>0</v>
      </c>
      <c r="K91" s="39">
        <f t="shared" si="1"/>
        <v>0</v>
      </c>
      <c r="L91" s="39"/>
      <c r="M91" s="40">
        <v>0</v>
      </c>
    </row>
    <row r="92" spans="2:13" s="16" customFormat="1" ht="35.25" customHeight="1">
      <c r="B92" s="17"/>
      <c r="C92" s="25"/>
      <c r="D92" s="38" t="s">
        <v>60</v>
      </c>
      <c r="E92" s="38"/>
      <c r="F92" s="38"/>
      <c r="G92" s="39">
        <v>0</v>
      </c>
      <c r="H92" s="39">
        <v>0</v>
      </c>
      <c r="I92" s="39">
        <v>0</v>
      </c>
      <c r="J92" s="39">
        <v>0</v>
      </c>
      <c r="K92" s="39">
        <f t="shared" si="1"/>
        <v>0</v>
      </c>
      <c r="L92" s="39"/>
      <c r="M92" s="40">
        <v>0</v>
      </c>
    </row>
    <row r="93" spans="2:13" s="16" customFormat="1" ht="35.25" customHeight="1">
      <c r="B93" s="17"/>
      <c r="C93" s="25"/>
      <c r="D93" s="38" t="s">
        <v>61</v>
      </c>
      <c r="E93" s="38"/>
      <c r="F93" s="38"/>
      <c r="G93" s="39">
        <v>0</v>
      </c>
      <c r="H93" s="39">
        <v>0</v>
      </c>
      <c r="I93" s="39">
        <v>0</v>
      </c>
      <c r="J93" s="39">
        <v>0</v>
      </c>
      <c r="K93" s="39">
        <f t="shared" si="1"/>
        <v>0</v>
      </c>
      <c r="L93" s="39"/>
      <c r="M93" s="40">
        <v>0</v>
      </c>
    </row>
    <row r="94" spans="2:13" s="16" customFormat="1" ht="49.5" customHeight="1">
      <c r="B94" s="17"/>
      <c r="C94" s="25" t="s">
        <v>62</v>
      </c>
      <c r="D94" s="41" t="s">
        <v>282</v>
      </c>
      <c r="E94" s="41"/>
      <c r="F94" s="41"/>
      <c r="G94" s="39">
        <f>G76+G77-G85</f>
        <v>393400.20999999996</v>
      </c>
      <c r="H94" s="39">
        <f>H76+H77-H85</f>
        <v>5030809.71</v>
      </c>
      <c r="I94" s="39">
        <f>I76+I77-I85</f>
        <v>210154.94</v>
      </c>
      <c r="J94" s="39">
        <f>J76+J77-J85</f>
        <v>16996038.57</v>
      </c>
      <c r="K94" s="39">
        <f t="shared" si="1"/>
        <v>22630403.43</v>
      </c>
      <c r="L94" s="39"/>
      <c r="M94" s="40">
        <f>M76+M77-M85</f>
        <v>2526269.3000000003</v>
      </c>
    </row>
    <row r="95" spans="2:13" s="16" customFormat="1" ht="35.25" customHeight="1">
      <c r="B95" s="17"/>
      <c r="C95" s="25" t="s">
        <v>64</v>
      </c>
      <c r="D95" s="38" t="s">
        <v>283</v>
      </c>
      <c r="E95" s="38"/>
      <c r="F95" s="38"/>
      <c r="G95" s="39">
        <v>174437.36</v>
      </c>
      <c r="H95" s="39">
        <v>4022404.71</v>
      </c>
      <c r="I95" s="39">
        <v>210154.94</v>
      </c>
      <c r="J95" s="39">
        <v>15904344.57</v>
      </c>
      <c r="K95" s="39">
        <f t="shared" si="1"/>
        <v>20311341.58</v>
      </c>
      <c r="L95" s="39"/>
      <c r="M95" s="40">
        <v>2748395.98</v>
      </c>
    </row>
    <row r="96" spans="2:13" s="16" customFormat="1" ht="35.25" customHeight="1">
      <c r="B96" s="17"/>
      <c r="C96" s="25" t="s">
        <v>66</v>
      </c>
      <c r="D96" s="38" t="s">
        <v>67</v>
      </c>
      <c r="E96" s="38"/>
      <c r="F96" s="38"/>
      <c r="G96" s="39">
        <f>SUM(G97:G100)</f>
        <v>221104.05</v>
      </c>
      <c r="H96" s="39">
        <f>SUM(H97:H100)</f>
        <v>1237199.64</v>
      </c>
      <c r="I96" s="39">
        <f>SUM(I97:I100)</f>
        <v>0</v>
      </c>
      <c r="J96" s="39">
        <f>SUM(J97:J100)</f>
        <v>1195790.2</v>
      </c>
      <c r="K96" s="39">
        <f t="shared" si="1"/>
        <v>2654093.8899999997</v>
      </c>
      <c r="L96" s="39"/>
      <c r="M96" s="40">
        <f>SUM(M97:M100)</f>
        <v>62857.24</v>
      </c>
    </row>
    <row r="97" spans="2:13" s="16" customFormat="1" ht="35.25" customHeight="1">
      <c r="B97" s="17"/>
      <c r="C97" s="25"/>
      <c r="D97" s="38" t="s">
        <v>68</v>
      </c>
      <c r="E97" s="38"/>
      <c r="F97" s="38"/>
      <c r="G97" s="39">
        <v>38839.49</v>
      </c>
      <c r="H97" s="39">
        <f>1086486.97</f>
        <v>1086486.97</v>
      </c>
      <c r="I97" s="39">
        <v>0</v>
      </c>
      <c r="J97" s="39">
        <v>706232.79</v>
      </c>
      <c r="K97" s="39">
        <f t="shared" si="1"/>
        <v>1831559.25</v>
      </c>
      <c r="L97" s="39"/>
      <c r="M97" s="40">
        <f>62857.24</f>
        <v>62857.24</v>
      </c>
    </row>
    <row r="98" spans="2:13" s="16" customFormat="1" ht="45.75" customHeight="1">
      <c r="B98" s="17"/>
      <c r="C98" s="25"/>
      <c r="D98" s="41" t="s">
        <v>69</v>
      </c>
      <c r="E98" s="41"/>
      <c r="F98" s="41"/>
      <c r="G98" s="39">
        <f>182264.56</f>
        <v>182264.56</v>
      </c>
      <c r="H98" s="39">
        <f>150712.67</f>
        <v>150712.67</v>
      </c>
      <c r="I98" s="39">
        <v>0</v>
      </c>
      <c r="J98" s="39">
        <f>488782.1</f>
        <v>488782.1</v>
      </c>
      <c r="K98" s="39">
        <f t="shared" si="1"/>
        <v>821759.3300000001</v>
      </c>
      <c r="L98" s="39"/>
      <c r="M98" s="40">
        <v>0</v>
      </c>
    </row>
    <row r="99" spans="2:13" s="16" customFormat="1" ht="35.25" customHeight="1">
      <c r="B99" s="17"/>
      <c r="C99" s="25"/>
      <c r="D99" s="38" t="s">
        <v>52</v>
      </c>
      <c r="E99" s="38"/>
      <c r="F99" s="38"/>
      <c r="G99" s="39">
        <v>0</v>
      </c>
      <c r="H99" s="39">
        <v>0</v>
      </c>
      <c r="I99" s="39">
        <v>0</v>
      </c>
      <c r="J99" s="39">
        <v>0</v>
      </c>
      <c r="K99" s="39">
        <f t="shared" si="1"/>
        <v>0</v>
      </c>
      <c r="L99" s="39"/>
      <c r="M99" s="40">
        <v>0</v>
      </c>
    </row>
    <row r="100" spans="2:13" s="16" customFormat="1" ht="35.25" customHeight="1">
      <c r="B100" s="17"/>
      <c r="C100" s="25"/>
      <c r="D100" s="38" t="s">
        <v>53</v>
      </c>
      <c r="E100" s="38"/>
      <c r="F100" s="38"/>
      <c r="G100" s="39">
        <v>0</v>
      </c>
      <c r="H100" s="39">
        <v>0</v>
      </c>
      <c r="I100" s="39">
        <v>0</v>
      </c>
      <c r="J100" s="39">
        <v>775.31</v>
      </c>
      <c r="K100" s="39">
        <f t="shared" si="1"/>
        <v>775.31</v>
      </c>
      <c r="L100" s="39"/>
      <c r="M100" s="40">
        <v>0</v>
      </c>
    </row>
    <row r="101" spans="2:13" s="16" customFormat="1" ht="35.25" customHeight="1">
      <c r="B101" s="17"/>
      <c r="C101" s="25" t="s">
        <v>70</v>
      </c>
      <c r="D101" s="38" t="s">
        <v>71</v>
      </c>
      <c r="E101" s="38"/>
      <c r="F101" s="38"/>
      <c r="G101" s="39">
        <f>SUM(G102:G109)</f>
        <v>2141.2</v>
      </c>
      <c r="H101" s="39">
        <f>SUM(H102:H109)</f>
        <v>228794.64</v>
      </c>
      <c r="I101" s="39">
        <f>SUM(I102:I109)</f>
        <v>0</v>
      </c>
      <c r="J101" s="39">
        <f>SUM(J102:J109)</f>
        <v>104096.2</v>
      </c>
      <c r="K101" s="39">
        <f t="shared" si="1"/>
        <v>335032.04000000004</v>
      </c>
      <c r="L101" s="39"/>
      <c r="M101" s="40">
        <f>SUM(M102:M109)</f>
        <v>284983.92</v>
      </c>
    </row>
    <row r="102" spans="2:13" s="16" customFormat="1" ht="35.25" customHeight="1">
      <c r="B102" s="17"/>
      <c r="C102" s="25"/>
      <c r="D102" s="38" t="s">
        <v>72</v>
      </c>
      <c r="E102" s="38"/>
      <c r="F102" s="38"/>
      <c r="G102" s="39">
        <v>0</v>
      </c>
      <c r="H102" s="39">
        <v>0</v>
      </c>
      <c r="I102" s="39">
        <v>0</v>
      </c>
      <c r="J102" s="39">
        <f>1013.5</f>
        <v>1013.5</v>
      </c>
      <c r="K102" s="39">
        <f t="shared" si="1"/>
        <v>1013.5</v>
      </c>
      <c r="L102" s="39"/>
      <c r="M102" s="40">
        <v>0</v>
      </c>
    </row>
    <row r="103" spans="2:13" s="16" customFormat="1" ht="46.5" customHeight="1">
      <c r="B103" s="17"/>
      <c r="C103" s="25"/>
      <c r="D103" s="41" t="s">
        <v>73</v>
      </c>
      <c r="E103" s="41"/>
      <c r="F103" s="41"/>
      <c r="G103" s="39">
        <v>0</v>
      </c>
      <c r="H103" s="39">
        <f>34404+3344+685.27</f>
        <v>38433.27</v>
      </c>
      <c r="I103" s="39">
        <v>0</v>
      </c>
      <c r="J103" s="39">
        <v>0</v>
      </c>
      <c r="K103" s="39">
        <f t="shared" si="1"/>
        <v>38433.27</v>
      </c>
      <c r="L103" s="39"/>
      <c r="M103" s="40">
        <v>0</v>
      </c>
    </row>
    <row r="104" spans="2:13" s="16" customFormat="1" ht="35.25" customHeight="1">
      <c r="B104" s="17"/>
      <c r="C104" s="25"/>
      <c r="D104" s="38" t="s">
        <v>74</v>
      </c>
      <c r="E104" s="38"/>
      <c r="F104" s="38"/>
      <c r="G104" s="39">
        <v>0</v>
      </c>
      <c r="H104" s="39">
        <f>164831.76+19212.01+635+5682.6</f>
        <v>190361.37000000002</v>
      </c>
      <c r="I104" s="39">
        <v>0</v>
      </c>
      <c r="J104" s="39">
        <f>25278.87</f>
        <v>25278.87</v>
      </c>
      <c r="K104" s="39">
        <f t="shared" si="1"/>
        <v>215640.24000000002</v>
      </c>
      <c r="L104" s="39"/>
      <c r="M104" s="40">
        <f>284983.92</f>
        <v>284983.92</v>
      </c>
    </row>
    <row r="105" spans="2:13" s="16" customFormat="1" ht="35.25" customHeight="1">
      <c r="B105" s="17"/>
      <c r="C105" s="25"/>
      <c r="D105" s="41" t="s">
        <v>75</v>
      </c>
      <c r="E105" s="41"/>
      <c r="F105" s="41"/>
      <c r="G105" s="39">
        <v>0</v>
      </c>
      <c r="H105" s="39">
        <v>0</v>
      </c>
      <c r="I105" s="39">
        <v>0</v>
      </c>
      <c r="J105" s="39">
        <v>0</v>
      </c>
      <c r="K105" s="39">
        <f t="shared" si="1"/>
        <v>0</v>
      </c>
      <c r="L105" s="39"/>
      <c r="M105" s="40">
        <v>0</v>
      </c>
    </row>
    <row r="106" spans="2:13" s="16" customFormat="1" ht="44.25" customHeight="1">
      <c r="B106" s="17"/>
      <c r="C106" s="25"/>
      <c r="D106" s="41" t="s">
        <v>76</v>
      </c>
      <c r="E106" s="41"/>
      <c r="F106" s="41"/>
      <c r="G106" s="39">
        <v>2141.2</v>
      </c>
      <c r="H106" s="39">
        <v>0</v>
      </c>
      <c r="I106" s="39">
        <v>0</v>
      </c>
      <c r="J106" s="39">
        <f>77803.83</f>
        <v>77803.83</v>
      </c>
      <c r="K106" s="39">
        <f t="shared" si="1"/>
        <v>79945.03</v>
      </c>
      <c r="L106" s="39"/>
      <c r="M106" s="40">
        <v>0</v>
      </c>
    </row>
    <row r="107" spans="2:13" s="16" customFormat="1" ht="35.25" customHeight="1">
      <c r="B107" s="17"/>
      <c r="C107" s="25"/>
      <c r="D107" s="38" t="s">
        <v>77</v>
      </c>
      <c r="E107" s="38"/>
      <c r="F107" s="38"/>
      <c r="G107" s="39">
        <v>0</v>
      </c>
      <c r="H107" s="39">
        <v>0</v>
      </c>
      <c r="I107" s="39">
        <v>0</v>
      </c>
      <c r="J107" s="39">
        <v>0</v>
      </c>
      <c r="K107" s="39">
        <f t="shared" si="1"/>
        <v>0</v>
      </c>
      <c r="L107" s="39"/>
      <c r="M107" s="40">
        <v>0</v>
      </c>
    </row>
    <row r="108" spans="2:13" s="16" customFormat="1" ht="44.25" customHeight="1">
      <c r="B108" s="17"/>
      <c r="C108" s="25"/>
      <c r="D108" s="41" t="s">
        <v>78</v>
      </c>
      <c r="E108" s="41"/>
      <c r="F108" s="41"/>
      <c r="G108" s="39">
        <v>0</v>
      </c>
      <c r="H108" s="39">
        <v>0</v>
      </c>
      <c r="I108" s="39">
        <v>0</v>
      </c>
      <c r="J108" s="39">
        <v>0</v>
      </c>
      <c r="K108" s="39">
        <f t="shared" si="1"/>
        <v>0</v>
      </c>
      <c r="L108" s="39"/>
      <c r="M108" s="40">
        <v>0</v>
      </c>
    </row>
    <row r="109" spans="2:13" s="16" customFormat="1" ht="35.25" customHeight="1">
      <c r="B109" s="17"/>
      <c r="C109" s="25"/>
      <c r="D109" s="38" t="s">
        <v>61</v>
      </c>
      <c r="E109" s="38"/>
      <c r="F109" s="38"/>
      <c r="G109" s="39">
        <v>0</v>
      </c>
      <c r="H109" s="39">
        <v>0</v>
      </c>
      <c r="I109" s="39">
        <v>0</v>
      </c>
      <c r="J109" s="39">
        <v>0</v>
      </c>
      <c r="K109" s="39">
        <f t="shared" si="1"/>
        <v>0</v>
      </c>
      <c r="L109" s="39"/>
      <c r="M109" s="40">
        <v>0</v>
      </c>
    </row>
    <row r="110" spans="2:13" s="16" customFormat="1" ht="43.5" customHeight="1">
      <c r="B110" s="17"/>
      <c r="C110" s="25" t="s">
        <v>79</v>
      </c>
      <c r="D110" s="38" t="s">
        <v>277</v>
      </c>
      <c r="E110" s="38"/>
      <c r="F110" s="38"/>
      <c r="G110" s="39">
        <f>G95+G96-G101</f>
        <v>393400.20999999996</v>
      </c>
      <c r="H110" s="39">
        <f>H95+H96-H101</f>
        <v>5030809.71</v>
      </c>
      <c r="I110" s="39">
        <f>I95+I96-I101</f>
        <v>210154.94</v>
      </c>
      <c r="J110" s="39">
        <f>J95+J96-J101</f>
        <v>16996038.57</v>
      </c>
      <c r="K110" s="39">
        <f t="shared" si="1"/>
        <v>22630403.43</v>
      </c>
      <c r="L110" s="39"/>
      <c r="M110" s="40">
        <f>M95+M96-M101</f>
        <v>2526269.3000000003</v>
      </c>
    </row>
    <row r="111" spans="2:13" s="16" customFormat="1" ht="43.5" customHeight="1">
      <c r="B111" s="17"/>
      <c r="C111" s="25" t="s">
        <v>81</v>
      </c>
      <c r="D111" s="38" t="s">
        <v>278</v>
      </c>
      <c r="E111" s="38"/>
      <c r="F111" s="38"/>
      <c r="G111" s="39">
        <f>G76-G95</f>
        <v>0</v>
      </c>
      <c r="H111" s="39">
        <f>H76-H95</f>
        <v>0</v>
      </c>
      <c r="I111" s="39">
        <f>I76-I95</f>
        <v>0</v>
      </c>
      <c r="J111" s="39">
        <f>J76-J95</f>
        <v>0</v>
      </c>
      <c r="K111" s="39">
        <f t="shared" si="1"/>
        <v>0</v>
      </c>
      <c r="L111" s="39"/>
      <c r="M111" s="40">
        <f>M76-M95</f>
        <v>0</v>
      </c>
    </row>
    <row r="112" spans="2:13" s="16" customFormat="1" ht="43.5" customHeight="1">
      <c r="B112" s="17"/>
      <c r="C112" s="25" t="s">
        <v>83</v>
      </c>
      <c r="D112" s="38" t="s">
        <v>279</v>
      </c>
      <c r="E112" s="38"/>
      <c r="F112" s="38"/>
      <c r="G112" s="39">
        <f>G94-G110</f>
        <v>0</v>
      </c>
      <c r="H112" s="39">
        <f>H94-H110</f>
        <v>0</v>
      </c>
      <c r="I112" s="39">
        <f>I94-I110</f>
        <v>0</v>
      </c>
      <c r="J112" s="39">
        <f>J94-J110</f>
        <v>0</v>
      </c>
      <c r="K112" s="39">
        <f t="shared" si="1"/>
        <v>0</v>
      </c>
      <c r="L112" s="39"/>
      <c r="M112" s="40">
        <f>M94-M110</f>
        <v>0</v>
      </c>
    </row>
    <row r="113" spans="2:13" s="11" customFormat="1" ht="35.25" customHeight="1">
      <c r="B113" s="14" t="s">
        <v>7</v>
      </c>
      <c r="C113" s="21" t="s">
        <v>92</v>
      </c>
      <c r="D113" s="21"/>
      <c r="E113" s="21"/>
      <c r="F113" s="21"/>
      <c r="G113" s="21"/>
      <c r="H113" s="21"/>
      <c r="I113" s="21"/>
      <c r="J113" s="21"/>
      <c r="K113" s="21"/>
      <c r="L113" s="21"/>
      <c r="M113" s="21"/>
    </row>
    <row r="114" spans="2:13" s="11" customFormat="1" ht="33.75" customHeight="1">
      <c r="B114" s="17"/>
      <c r="C114" s="44" t="s">
        <v>93</v>
      </c>
      <c r="D114" s="44"/>
      <c r="E114" s="44"/>
      <c r="F114" s="44"/>
      <c r="G114" s="44"/>
      <c r="H114" s="44"/>
      <c r="I114" s="44"/>
      <c r="J114" s="44"/>
      <c r="K114" s="44"/>
      <c r="L114" s="44"/>
      <c r="M114" s="44"/>
    </row>
    <row r="115" spans="2:13" s="11" customFormat="1" ht="57" customHeight="1">
      <c r="B115" s="14" t="s">
        <v>10</v>
      </c>
      <c r="C115" s="21" t="s">
        <v>94</v>
      </c>
      <c r="D115" s="21"/>
      <c r="E115" s="21"/>
      <c r="F115" s="21"/>
      <c r="G115" s="21"/>
      <c r="H115" s="21"/>
      <c r="I115" s="21"/>
      <c r="J115" s="21"/>
      <c r="K115" s="21"/>
      <c r="L115" s="21"/>
      <c r="M115" s="21"/>
    </row>
    <row r="116" spans="2:13" s="11" customFormat="1" ht="63.75" customHeight="1">
      <c r="B116" s="12"/>
      <c r="C116" s="45" t="s">
        <v>32</v>
      </c>
      <c r="D116" s="46" t="s">
        <v>95</v>
      </c>
      <c r="E116" s="46"/>
      <c r="F116" s="46"/>
      <c r="G116" s="46"/>
      <c r="H116" s="47" t="s">
        <v>96</v>
      </c>
      <c r="I116" s="47"/>
      <c r="J116" s="47"/>
      <c r="K116" s="48" t="s">
        <v>97</v>
      </c>
      <c r="L116" s="48"/>
      <c r="M116" s="48"/>
    </row>
    <row r="117" spans="2:13" s="11" customFormat="1" ht="51" customHeight="1">
      <c r="B117" s="12"/>
      <c r="C117" s="45" t="s">
        <v>3</v>
      </c>
      <c r="D117" s="49" t="s">
        <v>98</v>
      </c>
      <c r="E117" s="49"/>
      <c r="F117" s="49"/>
      <c r="G117" s="49"/>
      <c r="H117" s="50">
        <f>H118+H120+H121+H122</f>
        <v>1774735113.7400002</v>
      </c>
      <c r="I117" s="50"/>
      <c r="J117" s="50"/>
      <c r="K117" s="51">
        <f>K118+K120+K122</f>
        <v>549213.14</v>
      </c>
      <c r="L117" s="51"/>
      <c r="M117" s="51"/>
    </row>
    <row r="118" spans="2:13" s="11" customFormat="1" ht="51" customHeight="1">
      <c r="B118" s="12"/>
      <c r="C118" s="52" t="s">
        <v>4</v>
      </c>
      <c r="D118" s="49" t="s">
        <v>99</v>
      </c>
      <c r="E118" s="49"/>
      <c r="F118" s="49"/>
      <c r="G118" s="49"/>
      <c r="H118" s="50">
        <v>1685840286.8900003</v>
      </c>
      <c r="I118" s="50"/>
      <c r="J118" s="50"/>
      <c r="K118" s="51">
        <v>549213.14</v>
      </c>
      <c r="L118" s="51"/>
      <c r="M118" s="51"/>
    </row>
    <row r="119" spans="2:13" s="11" customFormat="1" ht="51" customHeight="1">
      <c r="B119" s="12"/>
      <c r="C119" s="52" t="s">
        <v>100</v>
      </c>
      <c r="D119" s="49" t="s">
        <v>101</v>
      </c>
      <c r="E119" s="49"/>
      <c r="F119" s="49"/>
      <c r="G119" s="49"/>
      <c r="H119" s="50">
        <v>296033472.52</v>
      </c>
      <c r="I119" s="50"/>
      <c r="J119" s="50"/>
      <c r="K119" s="51">
        <v>0</v>
      </c>
      <c r="L119" s="51"/>
      <c r="M119" s="51"/>
    </row>
    <row r="120" spans="2:13" s="11" customFormat="1" ht="51" customHeight="1">
      <c r="B120" s="12"/>
      <c r="C120" s="52" t="s">
        <v>7</v>
      </c>
      <c r="D120" s="49" t="s">
        <v>102</v>
      </c>
      <c r="E120" s="49"/>
      <c r="F120" s="49"/>
      <c r="G120" s="49"/>
      <c r="H120" s="50">
        <v>1078804.2399999993</v>
      </c>
      <c r="I120" s="50"/>
      <c r="J120" s="50"/>
      <c r="K120" s="51">
        <v>0</v>
      </c>
      <c r="L120" s="51"/>
      <c r="M120" s="51"/>
    </row>
    <row r="121" spans="2:13" s="11" customFormat="1" ht="51" customHeight="1">
      <c r="B121" s="12"/>
      <c r="C121" s="52" t="s">
        <v>10</v>
      </c>
      <c r="D121" s="49" t="s">
        <v>103</v>
      </c>
      <c r="E121" s="49"/>
      <c r="F121" s="49"/>
      <c r="G121" s="49"/>
      <c r="H121" s="50">
        <v>86629071.85</v>
      </c>
      <c r="I121" s="50"/>
      <c r="J121" s="50"/>
      <c r="K121" s="51">
        <v>0</v>
      </c>
      <c r="L121" s="51"/>
      <c r="M121" s="51"/>
    </row>
    <row r="122" spans="2:13" s="11" customFormat="1" ht="51" customHeight="1">
      <c r="B122" s="12"/>
      <c r="C122" s="52" t="s">
        <v>13</v>
      </c>
      <c r="D122" s="49" t="s">
        <v>104</v>
      </c>
      <c r="E122" s="49"/>
      <c r="F122" s="49"/>
      <c r="G122" s="49"/>
      <c r="H122" s="50">
        <v>1186950.76</v>
      </c>
      <c r="I122" s="50"/>
      <c r="J122" s="50"/>
      <c r="K122" s="51">
        <v>0</v>
      </c>
      <c r="L122" s="51"/>
      <c r="M122" s="51"/>
    </row>
    <row r="123" spans="2:13" s="11" customFormat="1" ht="51" customHeight="1">
      <c r="B123" s="12"/>
      <c r="C123" s="45" t="s">
        <v>16</v>
      </c>
      <c r="D123" s="49" t="s">
        <v>105</v>
      </c>
      <c r="E123" s="49"/>
      <c r="F123" s="49"/>
      <c r="G123" s="49"/>
      <c r="H123" s="50">
        <f>SUM(H124)</f>
        <v>769357792.17</v>
      </c>
      <c r="I123" s="50"/>
      <c r="J123" s="50"/>
      <c r="K123" s="51">
        <f>SUM(K124)</f>
        <v>0</v>
      </c>
      <c r="L123" s="51"/>
      <c r="M123" s="51"/>
    </row>
    <row r="124" spans="2:13" s="11" customFormat="1" ht="51" customHeight="1">
      <c r="B124" s="12"/>
      <c r="C124" s="52" t="s">
        <v>106</v>
      </c>
      <c r="D124" s="49" t="s">
        <v>107</v>
      </c>
      <c r="E124" s="49"/>
      <c r="F124" s="49"/>
      <c r="G124" s="49"/>
      <c r="H124" s="50">
        <f>770016292.17-658500</f>
        <v>769357792.17</v>
      </c>
      <c r="I124" s="50"/>
      <c r="J124" s="50"/>
      <c r="K124" s="51">
        <v>0</v>
      </c>
      <c r="L124" s="51"/>
      <c r="M124" s="51"/>
    </row>
    <row r="125" spans="2:13" s="11" customFormat="1" ht="35.25" customHeight="1">
      <c r="B125" s="12"/>
      <c r="C125" s="52" t="s">
        <v>108</v>
      </c>
      <c r="D125" s="52"/>
      <c r="E125" s="52"/>
      <c r="F125" s="52"/>
      <c r="G125" s="52"/>
      <c r="H125" s="53">
        <f>SUM(H117,H123)</f>
        <v>2544092905.9100003</v>
      </c>
      <c r="I125" s="53"/>
      <c r="J125" s="53"/>
      <c r="K125" s="53">
        <f>SUM(K117,K123)</f>
        <v>549213.14</v>
      </c>
      <c r="L125" s="53"/>
      <c r="M125" s="53"/>
    </row>
    <row r="126" spans="2:13" s="11" customFormat="1" ht="35.25" customHeight="1">
      <c r="B126" s="14" t="s">
        <v>13</v>
      </c>
      <c r="C126" s="15" t="s">
        <v>109</v>
      </c>
      <c r="D126" s="15"/>
      <c r="E126" s="15"/>
      <c r="F126" s="15"/>
      <c r="G126" s="15"/>
      <c r="H126" s="15"/>
      <c r="I126" s="15"/>
      <c r="J126" s="15"/>
      <c r="K126" s="15"/>
      <c r="L126" s="15"/>
      <c r="M126" s="15"/>
    </row>
    <row r="127" spans="2:13" s="11" customFormat="1" ht="35.25" customHeight="1">
      <c r="B127" s="12"/>
      <c r="C127" s="55" t="s">
        <v>110</v>
      </c>
      <c r="D127" s="55"/>
      <c r="E127" s="55"/>
      <c r="F127" s="55"/>
      <c r="G127" s="55"/>
      <c r="H127" s="56" t="s">
        <v>111</v>
      </c>
      <c r="I127" s="56"/>
      <c r="J127" s="56"/>
      <c r="K127" s="56"/>
      <c r="L127" s="56"/>
      <c r="M127" s="56"/>
    </row>
    <row r="128" spans="2:13" s="11" customFormat="1" ht="35.25" customHeight="1">
      <c r="B128" s="12"/>
      <c r="C128" s="57">
        <v>1.64</v>
      </c>
      <c r="D128" s="57"/>
      <c r="E128" s="57"/>
      <c r="F128" s="57"/>
      <c r="G128" s="57"/>
      <c r="H128" s="58">
        <v>1962768.67</v>
      </c>
      <c r="I128" s="58"/>
      <c r="J128" s="58"/>
      <c r="K128" s="58"/>
      <c r="L128" s="58"/>
      <c r="M128" s="58"/>
    </row>
    <row r="129" spans="2:13" s="11" customFormat="1" ht="55.5" customHeight="1">
      <c r="B129" s="14" t="s">
        <v>112</v>
      </c>
      <c r="C129" s="21" t="s">
        <v>113</v>
      </c>
      <c r="D129" s="21"/>
      <c r="E129" s="21"/>
      <c r="F129" s="21"/>
      <c r="G129" s="21"/>
      <c r="H129" s="21"/>
      <c r="I129" s="21"/>
      <c r="J129" s="21"/>
      <c r="K129" s="21"/>
      <c r="L129" s="21"/>
      <c r="M129" s="21"/>
    </row>
    <row r="130" spans="2:13" s="16" customFormat="1" ht="53.25" customHeight="1">
      <c r="B130" s="17"/>
      <c r="C130" s="59" t="s">
        <v>32</v>
      </c>
      <c r="D130" s="29" t="s">
        <v>114</v>
      </c>
      <c r="E130" s="29"/>
      <c r="F130" s="29" t="s">
        <v>115</v>
      </c>
      <c r="G130" s="29"/>
      <c r="H130" s="29" t="s">
        <v>116</v>
      </c>
      <c r="I130" s="29"/>
      <c r="J130" s="29"/>
      <c r="K130" s="29"/>
      <c r="L130" s="60" t="s">
        <v>284</v>
      </c>
      <c r="M130" s="60"/>
    </row>
    <row r="131" spans="2:13" s="16" customFormat="1" ht="53.25" customHeight="1">
      <c r="B131" s="17"/>
      <c r="C131" s="59"/>
      <c r="D131" s="29"/>
      <c r="E131" s="29"/>
      <c r="F131" s="29"/>
      <c r="G131" s="29"/>
      <c r="H131" s="61" t="s">
        <v>118</v>
      </c>
      <c r="I131" s="61"/>
      <c r="J131" s="61" t="s">
        <v>119</v>
      </c>
      <c r="K131" s="61"/>
      <c r="L131" s="60"/>
      <c r="M131" s="60"/>
    </row>
    <row r="132" spans="2:13" s="62" customFormat="1" ht="19.5" customHeight="1">
      <c r="B132" s="63"/>
      <c r="C132" s="64">
        <v>1</v>
      </c>
      <c r="D132" s="36">
        <v>2</v>
      </c>
      <c r="E132" s="36"/>
      <c r="F132" s="36">
        <v>3</v>
      </c>
      <c r="G132" s="36"/>
      <c r="H132" s="36">
        <v>4</v>
      </c>
      <c r="I132" s="36"/>
      <c r="J132" s="36">
        <v>5</v>
      </c>
      <c r="K132" s="36"/>
      <c r="L132" s="65">
        <v>6</v>
      </c>
      <c r="M132" s="65"/>
    </row>
    <row r="133" spans="2:13" s="16" customFormat="1" ht="53.25" customHeight="1">
      <c r="B133" s="17"/>
      <c r="C133" s="59">
        <v>1</v>
      </c>
      <c r="D133" s="29" t="s">
        <v>120</v>
      </c>
      <c r="E133" s="29"/>
      <c r="F133" s="131">
        <v>0</v>
      </c>
      <c r="G133" s="131"/>
      <c r="H133" s="66">
        <v>0</v>
      </c>
      <c r="I133" s="66"/>
      <c r="J133" s="66">
        <v>0</v>
      </c>
      <c r="K133" s="66"/>
      <c r="L133" s="67">
        <f aca="true" t="shared" si="2" ref="L133:L138">F133+H133-J133</f>
        <v>0</v>
      </c>
      <c r="M133" s="67"/>
    </row>
    <row r="134" spans="2:13" s="16" customFormat="1" ht="53.25" customHeight="1">
      <c r="B134" s="17"/>
      <c r="C134" s="59">
        <v>2</v>
      </c>
      <c r="D134" s="29" t="s">
        <v>121</v>
      </c>
      <c r="E134" s="29"/>
      <c r="F134" s="131">
        <v>0</v>
      </c>
      <c r="G134" s="131"/>
      <c r="H134" s="66">
        <v>0</v>
      </c>
      <c r="I134" s="66"/>
      <c r="J134" s="66">
        <v>0</v>
      </c>
      <c r="K134" s="66"/>
      <c r="L134" s="67">
        <f t="shared" si="2"/>
        <v>0</v>
      </c>
      <c r="M134" s="67"/>
    </row>
    <row r="135" spans="2:13" s="16" customFormat="1" ht="53.25" customHeight="1">
      <c r="B135" s="17"/>
      <c r="C135" s="59">
        <v>3</v>
      </c>
      <c r="D135" s="29" t="s">
        <v>122</v>
      </c>
      <c r="E135" s="29"/>
      <c r="F135" s="131">
        <v>926595.94</v>
      </c>
      <c r="G135" s="131"/>
      <c r="H135" s="66">
        <v>0</v>
      </c>
      <c r="I135" s="66"/>
      <c r="J135" s="66">
        <v>393497.7</v>
      </c>
      <c r="K135" s="66"/>
      <c r="L135" s="67">
        <f t="shared" si="2"/>
        <v>533098.24</v>
      </c>
      <c r="M135" s="67"/>
    </row>
    <row r="136" spans="2:13" s="16" customFormat="1" ht="53.25" customHeight="1">
      <c r="B136" s="17"/>
      <c r="C136" s="59">
        <v>4</v>
      </c>
      <c r="D136" s="29" t="s">
        <v>38</v>
      </c>
      <c r="E136" s="29"/>
      <c r="F136" s="131">
        <v>146500</v>
      </c>
      <c r="G136" s="131"/>
      <c r="H136" s="66">
        <v>0</v>
      </c>
      <c r="I136" s="66"/>
      <c r="J136" s="66">
        <v>0</v>
      </c>
      <c r="K136" s="66"/>
      <c r="L136" s="67">
        <f t="shared" si="2"/>
        <v>146500</v>
      </c>
      <c r="M136" s="67"/>
    </row>
    <row r="137" spans="2:13" s="16" customFormat="1" ht="53.25" customHeight="1">
      <c r="B137" s="17"/>
      <c r="C137" s="59">
        <v>5</v>
      </c>
      <c r="D137" s="29" t="s">
        <v>39</v>
      </c>
      <c r="E137" s="29"/>
      <c r="F137" s="131">
        <v>586320.75</v>
      </c>
      <c r="G137" s="131"/>
      <c r="H137" s="66">
        <v>0</v>
      </c>
      <c r="I137" s="66"/>
      <c r="J137" s="66">
        <v>2520.75</v>
      </c>
      <c r="K137" s="66"/>
      <c r="L137" s="67">
        <f t="shared" si="2"/>
        <v>583800</v>
      </c>
      <c r="M137" s="67"/>
    </row>
    <row r="138" spans="2:13" s="16" customFormat="1" ht="53.25" customHeight="1">
      <c r="B138" s="17"/>
      <c r="C138" s="59">
        <v>6</v>
      </c>
      <c r="D138" s="29" t="s">
        <v>123</v>
      </c>
      <c r="E138" s="29"/>
      <c r="F138" s="131">
        <v>0</v>
      </c>
      <c r="G138" s="131"/>
      <c r="H138" s="66">
        <v>0</v>
      </c>
      <c r="I138" s="66"/>
      <c r="J138" s="66">
        <v>0</v>
      </c>
      <c r="K138" s="66"/>
      <c r="L138" s="67">
        <f t="shared" si="2"/>
        <v>0</v>
      </c>
      <c r="M138" s="67"/>
    </row>
    <row r="139" spans="2:13" s="16" customFormat="1" ht="53.25" customHeight="1">
      <c r="B139" s="17"/>
      <c r="C139" s="68" t="s">
        <v>124</v>
      </c>
      <c r="D139" s="68"/>
      <c r="E139" s="68"/>
      <c r="F139" s="67">
        <v>1659416.69</v>
      </c>
      <c r="G139" s="67"/>
      <c r="H139" s="66">
        <f>SUM(H133:I138)</f>
        <v>0</v>
      </c>
      <c r="I139" s="66"/>
      <c r="J139" s="66">
        <f>SUM(J133:K138)</f>
        <v>396018.45</v>
      </c>
      <c r="K139" s="66"/>
      <c r="L139" s="67">
        <f>SUM(L133:M138)</f>
        <v>1263398.24</v>
      </c>
      <c r="M139" s="67"/>
    </row>
    <row r="140" spans="2:13" s="11" customFormat="1" ht="43.5" customHeight="1">
      <c r="B140" s="14" t="s">
        <v>125</v>
      </c>
      <c r="C140" s="21" t="s">
        <v>126</v>
      </c>
      <c r="D140" s="21"/>
      <c r="E140" s="21"/>
      <c r="F140" s="21"/>
      <c r="G140" s="21"/>
      <c r="H140" s="21"/>
      <c r="I140" s="21"/>
      <c r="J140" s="21"/>
      <c r="K140" s="21"/>
      <c r="L140" s="21"/>
      <c r="M140" s="21"/>
    </row>
    <row r="141" spans="2:13" s="11" customFormat="1" ht="27" customHeight="1">
      <c r="B141" s="17"/>
      <c r="C141" s="69" t="s">
        <v>127</v>
      </c>
      <c r="D141" s="69"/>
      <c r="E141" s="69"/>
      <c r="F141" s="69"/>
      <c r="G141" s="69"/>
      <c r="H141" s="69"/>
      <c r="I141" s="69"/>
      <c r="J141" s="69"/>
      <c r="K141" s="69"/>
      <c r="L141" s="69"/>
      <c r="M141" s="69"/>
    </row>
    <row r="142" spans="2:13" s="11" customFormat="1" ht="35.25" customHeight="1">
      <c r="B142" s="12"/>
      <c r="C142" s="55" t="s">
        <v>128</v>
      </c>
      <c r="D142" s="55"/>
      <c r="E142" s="55"/>
      <c r="F142" s="47" t="s">
        <v>129</v>
      </c>
      <c r="G142" s="47" t="s">
        <v>130</v>
      </c>
      <c r="H142" s="47" t="s">
        <v>131</v>
      </c>
      <c r="I142" s="56" t="s">
        <v>132</v>
      </c>
      <c r="J142" s="56"/>
      <c r="K142" s="56"/>
      <c r="L142" s="56"/>
      <c r="M142" s="56"/>
    </row>
    <row r="143" spans="2:13" s="11" customFormat="1" ht="35.25" customHeight="1">
      <c r="B143" s="12"/>
      <c r="C143" s="55"/>
      <c r="D143" s="55"/>
      <c r="E143" s="55"/>
      <c r="F143" s="47"/>
      <c r="G143" s="47"/>
      <c r="H143" s="47"/>
      <c r="I143" s="46" t="s">
        <v>133</v>
      </c>
      <c r="J143" s="56" t="s">
        <v>134</v>
      </c>
      <c r="K143" s="56"/>
      <c r="L143" s="56"/>
      <c r="M143" s="56"/>
    </row>
    <row r="144" spans="2:13" s="11" customFormat="1" ht="35.25" customHeight="1">
      <c r="B144" s="12"/>
      <c r="C144" s="55"/>
      <c r="D144" s="55"/>
      <c r="E144" s="55"/>
      <c r="F144" s="47"/>
      <c r="G144" s="47"/>
      <c r="H144" s="47"/>
      <c r="I144" s="46"/>
      <c r="J144" s="70" t="s">
        <v>135</v>
      </c>
      <c r="K144" s="70"/>
      <c r="L144" s="56" t="s">
        <v>136</v>
      </c>
      <c r="M144" s="56"/>
    </row>
    <row r="145" spans="2:13" s="11" customFormat="1" ht="40.5" customHeight="1">
      <c r="B145" s="12"/>
      <c r="C145" s="71" t="s">
        <v>137</v>
      </c>
      <c r="D145" s="71"/>
      <c r="E145" s="72" t="s">
        <v>138</v>
      </c>
      <c r="F145" s="132">
        <v>772462622.17</v>
      </c>
      <c r="G145" s="132">
        <v>31499800</v>
      </c>
      <c r="H145" s="132">
        <v>29053470</v>
      </c>
      <c r="I145" s="133">
        <v>13932071</v>
      </c>
      <c r="J145" s="134">
        <f>L145-658500</f>
        <v>769357792.17</v>
      </c>
      <c r="K145" s="134"/>
      <c r="L145" s="135">
        <f>F145-G145+H145</f>
        <v>770016292.17</v>
      </c>
      <c r="M145" s="135"/>
    </row>
    <row r="146" spans="2:13" s="11" customFormat="1" ht="40.5" customHeight="1">
      <c r="B146" s="12"/>
      <c r="C146" s="71"/>
      <c r="D146" s="71"/>
      <c r="E146" s="72" t="s">
        <v>139</v>
      </c>
      <c r="F146" s="73">
        <v>0</v>
      </c>
      <c r="G146" s="73">
        <v>0</v>
      </c>
      <c r="H146" s="73">
        <v>0</v>
      </c>
      <c r="I146" s="73">
        <v>0</v>
      </c>
      <c r="J146" s="50">
        <v>0</v>
      </c>
      <c r="K146" s="50"/>
      <c r="L146" s="51">
        <v>0</v>
      </c>
      <c r="M146" s="51"/>
    </row>
    <row r="147" spans="2:13" s="11" customFormat="1" ht="40.5" customHeight="1">
      <c r="B147" s="12"/>
      <c r="C147" s="74" t="s">
        <v>140</v>
      </c>
      <c r="D147" s="74"/>
      <c r="E147" s="72" t="s">
        <v>138</v>
      </c>
      <c r="F147" s="73">
        <v>0</v>
      </c>
      <c r="G147" s="73">
        <v>0</v>
      </c>
      <c r="H147" s="73">
        <v>0</v>
      </c>
      <c r="I147" s="73">
        <v>0</v>
      </c>
      <c r="J147" s="50">
        <v>0</v>
      </c>
      <c r="K147" s="50"/>
      <c r="L147" s="51">
        <v>0</v>
      </c>
      <c r="M147" s="51"/>
    </row>
    <row r="148" spans="2:13" s="11" customFormat="1" ht="40.5" customHeight="1">
      <c r="B148" s="12"/>
      <c r="C148" s="74"/>
      <c r="D148" s="74"/>
      <c r="E148" s="72" t="s">
        <v>139</v>
      </c>
      <c r="F148" s="73">
        <v>0</v>
      </c>
      <c r="G148" s="73">
        <v>0</v>
      </c>
      <c r="H148" s="73">
        <v>0</v>
      </c>
      <c r="I148" s="73">
        <v>0</v>
      </c>
      <c r="J148" s="50">
        <v>0</v>
      </c>
      <c r="K148" s="50"/>
      <c r="L148" s="51">
        <v>0</v>
      </c>
      <c r="M148" s="51"/>
    </row>
    <row r="149" spans="2:13" s="11" customFormat="1" ht="41.25" customHeight="1">
      <c r="B149" s="12"/>
      <c r="C149" s="75" t="s">
        <v>141</v>
      </c>
      <c r="D149" s="75"/>
      <c r="E149" s="75"/>
      <c r="F149" s="75"/>
      <c r="G149" s="75"/>
      <c r="H149" s="75"/>
      <c r="I149" s="75"/>
      <c r="J149" s="75"/>
      <c r="K149" s="75"/>
      <c r="L149" s="75"/>
      <c r="M149" s="75"/>
    </row>
    <row r="150" spans="2:13" s="11" customFormat="1" ht="27.75" customHeight="1">
      <c r="B150" s="12"/>
      <c r="C150" s="19" t="s">
        <v>142</v>
      </c>
      <c r="D150" s="19"/>
      <c r="E150" s="19"/>
      <c r="F150" s="19"/>
      <c r="G150" s="19"/>
      <c r="H150" s="19"/>
      <c r="I150" s="19"/>
      <c r="J150" s="19"/>
      <c r="K150" s="19"/>
      <c r="L150" s="19"/>
      <c r="M150" s="19"/>
    </row>
    <row r="151" spans="2:13" s="11" customFormat="1" ht="60.75" customHeight="1">
      <c r="B151" s="14" t="s">
        <v>143</v>
      </c>
      <c r="C151" s="21" t="s">
        <v>144</v>
      </c>
      <c r="D151" s="21"/>
      <c r="E151" s="21"/>
      <c r="F151" s="21"/>
      <c r="G151" s="21"/>
      <c r="H151" s="21"/>
      <c r="I151" s="21"/>
      <c r="J151" s="21"/>
      <c r="K151" s="21"/>
      <c r="L151" s="21"/>
      <c r="M151" s="21"/>
    </row>
    <row r="152" spans="2:13" s="16" customFormat="1" ht="48" customHeight="1">
      <c r="B152" s="17"/>
      <c r="C152" s="76" t="s">
        <v>32</v>
      </c>
      <c r="D152" s="29" t="s">
        <v>145</v>
      </c>
      <c r="E152" s="29"/>
      <c r="F152" s="29"/>
      <c r="G152" s="29" t="s">
        <v>115</v>
      </c>
      <c r="H152" s="29"/>
      <c r="I152" s="29" t="s">
        <v>146</v>
      </c>
      <c r="J152" s="29"/>
      <c r="K152" s="29"/>
      <c r="L152" s="77" t="s">
        <v>147</v>
      </c>
      <c r="M152" s="77"/>
    </row>
    <row r="153" spans="2:13" s="16" customFormat="1" ht="35.25" customHeight="1">
      <c r="B153" s="17"/>
      <c r="C153" s="76"/>
      <c r="D153" s="29"/>
      <c r="E153" s="29"/>
      <c r="F153" s="29"/>
      <c r="G153" s="29"/>
      <c r="H153" s="29"/>
      <c r="I153" s="78" t="s">
        <v>118</v>
      </c>
      <c r="J153" s="79" t="s">
        <v>148</v>
      </c>
      <c r="K153" s="79" t="s">
        <v>149</v>
      </c>
      <c r="L153" s="77"/>
      <c r="M153" s="77"/>
    </row>
    <row r="154" spans="2:13" s="62" customFormat="1" ht="21" customHeight="1">
      <c r="B154" s="63"/>
      <c r="C154" s="80">
        <v>1</v>
      </c>
      <c r="D154" s="36">
        <v>2</v>
      </c>
      <c r="E154" s="36"/>
      <c r="F154" s="36"/>
      <c r="G154" s="81">
        <v>3</v>
      </c>
      <c r="H154" s="81"/>
      <c r="I154" s="81">
        <v>4</v>
      </c>
      <c r="J154" s="81">
        <v>5</v>
      </c>
      <c r="K154" s="81">
        <v>6</v>
      </c>
      <c r="L154" s="82">
        <v>7</v>
      </c>
      <c r="M154" s="82"/>
    </row>
    <row r="155" spans="2:13" s="16" customFormat="1" ht="42" customHeight="1">
      <c r="B155" s="17"/>
      <c r="C155" s="76">
        <v>1</v>
      </c>
      <c r="D155" s="91" t="s">
        <v>150</v>
      </c>
      <c r="E155" s="91"/>
      <c r="F155" s="91"/>
      <c r="G155" s="66"/>
      <c r="H155" s="66"/>
      <c r="I155" s="89"/>
      <c r="J155" s="89"/>
      <c r="K155" s="89"/>
      <c r="L155" s="90"/>
      <c r="M155" s="90"/>
    </row>
    <row r="156" spans="2:13" s="16" customFormat="1" ht="35.25" customHeight="1">
      <c r="B156" s="17"/>
      <c r="C156" s="25" t="s">
        <v>4</v>
      </c>
      <c r="D156" s="88" t="s">
        <v>151</v>
      </c>
      <c r="E156" s="88"/>
      <c r="F156" s="88"/>
      <c r="G156" s="66"/>
      <c r="H156" s="66"/>
      <c r="I156" s="89"/>
      <c r="J156" s="89"/>
      <c r="K156" s="89"/>
      <c r="L156" s="90"/>
      <c r="M156" s="90"/>
    </row>
    <row r="157" spans="2:13" s="16" customFormat="1" ht="35.25" customHeight="1">
      <c r="B157" s="17"/>
      <c r="C157" s="25" t="s">
        <v>7</v>
      </c>
      <c r="D157" s="88" t="s">
        <v>152</v>
      </c>
      <c r="E157" s="88"/>
      <c r="F157" s="88"/>
      <c r="G157" s="66"/>
      <c r="H157" s="66"/>
      <c r="I157" s="89"/>
      <c r="J157" s="89"/>
      <c r="K157" s="89"/>
      <c r="L157" s="90"/>
      <c r="M157" s="90"/>
    </row>
    <row r="158" spans="2:13" s="16" customFormat="1" ht="35.25" customHeight="1">
      <c r="B158" s="17"/>
      <c r="C158" s="25" t="s">
        <v>153</v>
      </c>
      <c r="D158" s="88" t="s">
        <v>154</v>
      </c>
      <c r="E158" s="88"/>
      <c r="F158" s="88"/>
      <c r="G158" s="66"/>
      <c r="H158" s="66"/>
      <c r="I158" s="89"/>
      <c r="J158" s="89"/>
      <c r="K158" s="89"/>
      <c r="L158" s="90"/>
      <c r="M158" s="90"/>
    </row>
    <row r="159" spans="2:13" s="16" customFormat="1" ht="35.25" customHeight="1">
      <c r="B159" s="17"/>
      <c r="C159" s="25" t="s">
        <v>155</v>
      </c>
      <c r="D159" s="88" t="s">
        <v>156</v>
      </c>
      <c r="E159" s="88"/>
      <c r="F159" s="88"/>
      <c r="G159" s="66"/>
      <c r="H159" s="66"/>
      <c r="I159" s="89"/>
      <c r="J159" s="89"/>
      <c r="K159" s="89"/>
      <c r="L159" s="90"/>
      <c r="M159" s="90"/>
    </row>
    <row r="160" spans="2:13" s="16" customFormat="1" ht="52.5" customHeight="1">
      <c r="B160" s="17"/>
      <c r="C160" s="25" t="s">
        <v>157</v>
      </c>
      <c r="D160" s="91" t="s">
        <v>285</v>
      </c>
      <c r="E160" s="91"/>
      <c r="F160" s="91"/>
      <c r="G160" s="66"/>
      <c r="H160" s="66"/>
      <c r="I160" s="89"/>
      <c r="J160" s="89"/>
      <c r="K160" s="89"/>
      <c r="L160" s="90"/>
      <c r="M160" s="90"/>
    </row>
    <row r="161" spans="2:13" s="16" customFormat="1" ht="43.5" customHeight="1">
      <c r="B161" s="17"/>
      <c r="C161" s="25" t="s">
        <v>159</v>
      </c>
      <c r="D161" s="88" t="s">
        <v>160</v>
      </c>
      <c r="E161" s="88"/>
      <c r="F161" s="88"/>
      <c r="G161" s="66"/>
      <c r="H161" s="66"/>
      <c r="I161" s="89"/>
      <c r="J161" s="89"/>
      <c r="K161" s="89"/>
      <c r="L161" s="90"/>
      <c r="M161" s="90"/>
    </row>
    <row r="162" spans="2:13" s="16" customFormat="1" ht="71.25" customHeight="1">
      <c r="B162" s="17"/>
      <c r="C162" s="25" t="s">
        <v>43</v>
      </c>
      <c r="D162" s="91" t="s">
        <v>161</v>
      </c>
      <c r="E162" s="91"/>
      <c r="F162" s="91"/>
      <c r="G162" s="66"/>
      <c r="H162" s="66"/>
      <c r="I162" s="89"/>
      <c r="J162" s="89"/>
      <c r="K162" s="89"/>
      <c r="L162" s="90"/>
      <c r="M162" s="90"/>
    </row>
    <row r="163" spans="2:13" s="16" customFormat="1" ht="35.25" customHeight="1">
      <c r="B163" s="17"/>
      <c r="C163" s="136" t="s">
        <v>124</v>
      </c>
      <c r="D163" s="136"/>
      <c r="E163" s="136"/>
      <c r="F163" s="136"/>
      <c r="G163" s="66"/>
      <c r="H163" s="66"/>
      <c r="I163" s="89"/>
      <c r="J163" s="89"/>
      <c r="K163" s="89"/>
      <c r="L163" s="90"/>
      <c r="M163" s="90"/>
    </row>
    <row r="164" spans="2:13" s="11" customFormat="1" ht="48" customHeight="1">
      <c r="B164" s="14" t="s">
        <v>162</v>
      </c>
      <c r="C164" s="21" t="s">
        <v>163</v>
      </c>
      <c r="D164" s="21"/>
      <c r="E164" s="21"/>
      <c r="F164" s="21"/>
      <c r="G164" s="21"/>
      <c r="H164" s="21"/>
      <c r="I164" s="21"/>
      <c r="J164" s="21"/>
      <c r="K164" s="21"/>
      <c r="L164" s="21"/>
      <c r="M164" s="21"/>
    </row>
    <row r="165" spans="2:13" s="11" customFormat="1" ht="30" customHeight="1">
      <c r="B165" s="94"/>
      <c r="C165" s="95" t="s">
        <v>127</v>
      </c>
      <c r="D165" s="95"/>
      <c r="E165" s="95"/>
      <c r="F165" s="95"/>
      <c r="G165" s="95"/>
      <c r="H165" s="95"/>
      <c r="I165" s="95"/>
      <c r="J165" s="95"/>
      <c r="K165" s="95"/>
      <c r="L165" s="95"/>
      <c r="M165" s="95"/>
    </row>
    <row r="166" spans="2:13" s="11" customFormat="1" ht="72" customHeight="1">
      <c r="B166" s="12"/>
      <c r="C166" s="55" t="s">
        <v>32</v>
      </c>
      <c r="D166" s="96" t="s">
        <v>164</v>
      </c>
      <c r="E166" s="96"/>
      <c r="F166" s="96"/>
      <c r="G166" s="47" t="s">
        <v>129</v>
      </c>
      <c r="H166" s="47"/>
      <c r="I166" s="47" t="s">
        <v>165</v>
      </c>
      <c r="J166" s="47" t="s">
        <v>166</v>
      </c>
      <c r="K166" s="47" t="s">
        <v>167</v>
      </c>
      <c r="L166" s="48" t="s">
        <v>168</v>
      </c>
      <c r="M166" s="48"/>
    </row>
    <row r="167" spans="2:13" s="11" customFormat="1" ht="35.25" customHeight="1">
      <c r="B167" s="12"/>
      <c r="C167" s="55" t="s">
        <v>1</v>
      </c>
      <c r="D167" s="49" t="s">
        <v>169</v>
      </c>
      <c r="E167" s="49"/>
      <c r="F167" s="49"/>
      <c r="G167" s="50"/>
      <c r="H167" s="50"/>
      <c r="I167" s="73"/>
      <c r="J167" s="73"/>
      <c r="K167" s="73"/>
      <c r="L167" s="58"/>
      <c r="M167" s="58"/>
    </row>
    <row r="168" spans="2:13" s="11" customFormat="1" ht="35.25" customHeight="1">
      <c r="B168" s="12"/>
      <c r="C168" s="97" t="s">
        <v>170</v>
      </c>
      <c r="D168" s="49" t="s">
        <v>171</v>
      </c>
      <c r="E168" s="49"/>
      <c r="F168" s="49"/>
      <c r="G168" s="50"/>
      <c r="H168" s="50"/>
      <c r="I168" s="73"/>
      <c r="J168" s="73"/>
      <c r="K168" s="73"/>
      <c r="L168" s="58"/>
      <c r="M168" s="58"/>
    </row>
    <row r="169" spans="2:13" s="11" customFormat="1" ht="35.25" customHeight="1">
      <c r="B169" s="12"/>
      <c r="C169" s="97" t="s">
        <v>172</v>
      </c>
      <c r="D169" s="49" t="s">
        <v>173</v>
      </c>
      <c r="E169" s="49"/>
      <c r="F169" s="49"/>
      <c r="G169" s="50"/>
      <c r="H169" s="50"/>
      <c r="I169" s="73"/>
      <c r="J169" s="73"/>
      <c r="K169" s="73"/>
      <c r="L169" s="58"/>
      <c r="M169" s="58"/>
    </row>
    <row r="170" spans="2:13" s="11" customFormat="1" ht="35.25" customHeight="1">
      <c r="B170" s="12"/>
      <c r="C170" s="97" t="s">
        <v>174</v>
      </c>
      <c r="D170" s="96" t="s">
        <v>175</v>
      </c>
      <c r="E170" s="96"/>
      <c r="F170" s="96"/>
      <c r="G170" s="50"/>
      <c r="H170" s="50"/>
      <c r="I170" s="73"/>
      <c r="J170" s="73"/>
      <c r="K170" s="73"/>
      <c r="L170" s="58"/>
      <c r="M170" s="58"/>
    </row>
    <row r="171" spans="2:13" s="11" customFormat="1" ht="35.25" customHeight="1">
      <c r="B171" s="12"/>
      <c r="C171" s="97" t="s">
        <v>176</v>
      </c>
      <c r="D171" s="49" t="s">
        <v>177</v>
      </c>
      <c r="E171" s="49"/>
      <c r="F171" s="49"/>
      <c r="G171" s="50"/>
      <c r="H171" s="50"/>
      <c r="I171" s="73"/>
      <c r="J171" s="73"/>
      <c r="K171" s="73"/>
      <c r="L171" s="58"/>
      <c r="M171" s="58"/>
    </row>
    <row r="172" spans="2:13" s="11" customFormat="1" ht="35.25" customHeight="1">
      <c r="B172" s="12"/>
      <c r="C172" s="97" t="s">
        <v>178</v>
      </c>
      <c r="D172" s="49" t="s">
        <v>179</v>
      </c>
      <c r="E172" s="49"/>
      <c r="F172" s="49"/>
      <c r="G172" s="50"/>
      <c r="H172" s="50"/>
      <c r="I172" s="73"/>
      <c r="J172" s="73"/>
      <c r="K172" s="73"/>
      <c r="L172" s="58"/>
      <c r="M172" s="58"/>
    </row>
    <row r="173" spans="2:13" s="11" customFormat="1" ht="35.25" customHeight="1">
      <c r="B173" s="12"/>
      <c r="C173" s="97" t="s">
        <v>108</v>
      </c>
      <c r="D173" s="97"/>
      <c r="E173" s="97"/>
      <c r="F173" s="97"/>
      <c r="G173" s="50"/>
      <c r="H173" s="50"/>
      <c r="I173" s="73"/>
      <c r="J173" s="73"/>
      <c r="K173" s="73"/>
      <c r="L173" s="58"/>
      <c r="M173" s="58"/>
    </row>
    <row r="174" spans="2:13" s="11" customFormat="1" ht="45" customHeight="1">
      <c r="B174" s="14" t="s">
        <v>180</v>
      </c>
      <c r="C174" s="21" t="s">
        <v>181</v>
      </c>
      <c r="D174" s="21"/>
      <c r="E174" s="21"/>
      <c r="F174" s="21"/>
      <c r="G174" s="21"/>
      <c r="H174" s="21"/>
      <c r="I174" s="21"/>
      <c r="J174" s="21"/>
      <c r="K174" s="21"/>
      <c r="L174" s="21"/>
      <c r="M174" s="21"/>
    </row>
    <row r="175" spans="2:13" s="11" customFormat="1" ht="35.25" customHeight="1">
      <c r="B175" s="14" t="s">
        <v>182</v>
      </c>
      <c r="C175" s="15" t="s">
        <v>183</v>
      </c>
      <c r="D175" s="15"/>
      <c r="E175" s="15"/>
      <c r="F175" s="15"/>
      <c r="G175" s="15"/>
      <c r="H175" s="15"/>
      <c r="I175" s="15"/>
      <c r="J175" s="15"/>
      <c r="K175" s="15"/>
      <c r="L175" s="15"/>
      <c r="M175" s="15"/>
    </row>
    <row r="176" spans="2:13" s="11" customFormat="1" ht="49.5" customHeight="1">
      <c r="B176" s="12"/>
      <c r="C176" s="98">
        <v>13197936</v>
      </c>
      <c r="D176" s="98"/>
      <c r="E176" s="98"/>
      <c r="F176" s="98"/>
      <c r="G176" s="98"/>
      <c r="H176" s="98"/>
      <c r="I176" s="98"/>
      <c r="J176" s="98"/>
      <c r="K176" s="98"/>
      <c r="L176" s="98"/>
      <c r="M176" s="98"/>
    </row>
    <row r="177" spans="2:13" s="11" customFormat="1" ht="35.25" customHeight="1">
      <c r="B177" s="14" t="s">
        <v>184</v>
      </c>
      <c r="C177" s="15" t="s">
        <v>185</v>
      </c>
      <c r="D177" s="15"/>
      <c r="E177" s="15"/>
      <c r="F177" s="15"/>
      <c r="G177" s="15"/>
      <c r="H177" s="15"/>
      <c r="I177" s="15"/>
      <c r="J177" s="15"/>
      <c r="K177" s="15"/>
      <c r="L177" s="15"/>
      <c r="M177" s="15"/>
    </row>
    <row r="178" spans="2:13" s="11" customFormat="1" ht="48" customHeight="1">
      <c r="B178" s="12"/>
      <c r="C178" s="99">
        <v>13197941.47</v>
      </c>
      <c r="D178" s="99"/>
      <c r="E178" s="99"/>
      <c r="F178" s="99"/>
      <c r="G178" s="99"/>
      <c r="H178" s="99"/>
      <c r="I178" s="99"/>
      <c r="J178" s="99"/>
      <c r="K178" s="99"/>
      <c r="L178" s="99"/>
      <c r="M178" s="99"/>
    </row>
    <row r="179" spans="2:13" s="11" customFormat="1" ht="35.25" customHeight="1">
      <c r="B179" s="14" t="s">
        <v>186</v>
      </c>
      <c r="C179" s="15" t="s">
        <v>187</v>
      </c>
      <c r="D179" s="15"/>
      <c r="E179" s="15"/>
      <c r="F179" s="15"/>
      <c r="G179" s="15"/>
      <c r="H179" s="15"/>
      <c r="I179" s="15"/>
      <c r="J179" s="15"/>
      <c r="K179" s="15"/>
      <c r="L179" s="15"/>
      <c r="M179" s="15"/>
    </row>
    <row r="180" spans="2:13" s="11" customFormat="1" ht="45" customHeight="1">
      <c r="B180" s="12"/>
      <c r="C180" s="99">
        <v>0</v>
      </c>
      <c r="D180" s="99"/>
      <c r="E180" s="99"/>
      <c r="F180" s="99"/>
      <c r="G180" s="99"/>
      <c r="H180" s="99"/>
      <c r="I180" s="99"/>
      <c r="J180" s="99"/>
      <c r="K180" s="99"/>
      <c r="L180" s="99"/>
      <c r="M180" s="99"/>
    </row>
    <row r="181" spans="2:13" s="11" customFormat="1" ht="41.25" customHeight="1">
      <c r="B181" s="12"/>
      <c r="C181" s="100" t="s">
        <v>188</v>
      </c>
      <c r="D181" s="100"/>
      <c r="E181" s="100"/>
      <c r="F181" s="100"/>
      <c r="G181" s="100"/>
      <c r="H181" s="100"/>
      <c r="I181" s="100"/>
      <c r="J181" s="100"/>
      <c r="K181" s="100"/>
      <c r="L181" s="100"/>
      <c r="M181" s="100"/>
    </row>
    <row r="182" spans="2:13" s="11" customFormat="1" ht="67.5" customHeight="1">
      <c r="B182" s="14" t="s">
        <v>189</v>
      </c>
      <c r="C182" s="21" t="s">
        <v>190</v>
      </c>
      <c r="D182" s="21"/>
      <c r="E182" s="21"/>
      <c r="F182" s="21"/>
      <c r="G182" s="21"/>
      <c r="H182" s="21"/>
      <c r="I182" s="21"/>
      <c r="J182" s="21"/>
      <c r="K182" s="21"/>
      <c r="L182" s="21"/>
      <c r="M182" s="21"/>
    </row>
    <row r="183" spans="2:13" s="11" customFormat="1" ht="51" customHeight="1">
      <c r="B183" s="12"/>
      <c r="C183" s="101" t="s">
        <v>286</v>
      </c>
      <c r="D183" s="101"/>
      <c r="E183" s="101"/>
      <c r="F183" s="101"/>
      <c r="G183" s="101"/>
      <c r="H183" s="101"/>
      <c r="I183" s="101"/>
      <c r="J183" s="101"/>
      <c r="K183" s="101"/>
      <c r="L183" s="101"/>
      <c r="M183" s="101"/>
    </row>
    <row r="184" spans="2:13" s="11" customFormat="1" ht="44.25" customHeight="1">
      <c r="B184" s="14" t="s">
        <v>191</v>
      </c>
      <c r="C184" s="21" t="s">
        <v>192</v>
      </c>
      <c r="D184" s="21"/>
      <c r="E184" s="21"/>
      <c r="F184" s="21"/>
      <c r="G184" s="21"/>
      <c r="H184" s="21"/>
      <c r="I184" s="21"/>
      <c r="J184" s="21"/>
      <c r="K184" s="21"/>
      <c r="L184" s="21"/>
      <c r="M184" s="21"/>
    </row>
    <row r="185" spans="2:13" s="11" customFormat="1" ht="35.25" customHeight="1">
      <c r="B185" s="12"/>
      <c r="C185" s="55" t="s">
        <v>32</v>
      </c>
      <c r="D185" s="46" t="s">
        <v>193</v>
      </c>
      <c r="E185" s="46"/>
      <c r="F185" s="46"/>
      <c r="G185" s="46"/>
      <c r="H185" s="56" t="s">
        <v>194</v>
      </c>
      <c r="I185" s="56"/>
      <c r="J185" s="56"/>
      <c r="K185" s="56"/>
      <c r="L185" s="56"/>
      <c r="M185" s="56"/>
    </row>
    <row r="186" spans="2:13" s="11" customFormat="1" ht="35.25" customHeight="1">
      <c r="B186" s="12"/>
      <c r="C186" s="55" t="s">
        <v>3</v>
      </c>
      <c r="D186" s="49" t="s">
        <v>195</v>
      </c>
      <c r="E186" s="49"/>
      <c r="F186" s="49"/>
      <c r="G186" s="49"/>
      <c r="H186" s="58"/>
      <c r="I186" s="58"/>
      <c r="J186" s="58"/>
      <c r="K186" s="58"/>
      <c r="L186" s="58"/>
      <c r="M186" s="58"/>
    </row>
    <row r="187" spans="2:13" s="11" customFormat="1" ht="35.25" customHeight="1">
      <c r="B187" s="12"/>
      <c r="C187" s="55" t="s">
        <v>16</v>
      </c>
      <c r="D187" s="49" t="s">
        <v>196</v>
      </c>
      <c r="E187" s="49"/>
      <c r="F187" s="49"/>
      <c r="G187" s="49"/>
      <c r="H187" s="58"/>
      <c r="I187" s="58"/>
      <c r="J187" s="58"/>
      <c r="K187" s="58"/>
      <c r="L187" s="58"/>
      <c r="M187" s="58"/>
    </row>
    <row r="188" spans="2:13" s="11" customFormat="1" ht="35.25" customHeight="1">
      <c r="B188" s="12"/>
      <c r="C188" s="55" t="s">
        <v>19</v>
      </c>
      <c r="D188" s="49" t="s">
        <v>197</v>
      </c>
      <c r="E188" s="49"/>
      <c r="F188" s="49"/>
      <c r="G188" s="49"/>
      <c r="H188" s="58"/>
      <c r="I188" s="58"/>
      <c r="J188" s="58"/>
      <c r="K188" s="58"/>
      <c r="L188" s="58"/>
      <c r="M188" s="58"/>
    </row>
    <row r="189" spans="2:13" s="11" customFormat="1" ht="35.25" customHeight="1">
      <c r="B189" s="12"/>
      <c r="C189" s="55" t="s">
        <v>22</v>
      </c>
      <c r="D189" s="49" t="s">
        <v>198</v>
      </c>
      <c r="E189" s="49"/>
      <c r="F189" s="49"/>
      <c r="G189" s="49"/>
      <c r="H189" s="58"/>
      <c r="I189" s="58"/>
      <c r="J189" s="58"/>
      <c r="K189" s="58"/>
      <c r="L189" s="58"/>
      <c r="M189" s="58"/>
    </row>
    <row r="190" spans="2:13" s="11" customFormat="1" ht="35.25" customHeight="1">
      <c r="B190" s="12"/>
      <c r="C190" s="97" t="s">
        <v>108</v>
      </c>
      <c r="D190" s="97"/>
      <c r="E190" s="97"/>
      <c r="F190" s="97"/>
      <c r="G190" s="97"/>
      <c r="H190" s="58"/>
      <c r="I190" s="58"/>
      <c r="J190" s="58"/>
      <c r="K190" s="58"/>
      <c r="L190" s="58"/>
      <c r="M190" s="58"/>
    </row>
    <row r="191" spans="2:13" s="11" customFormat="1" ht="56.25" customHeight="1">
      <c r="B191" s="12"/>
      <c r="C191" s="102" t="s">
        <v>199</v>
      </c>
      <c r="D191" s="102"/>
      <c r="E191" s="102"/>
      <c r="F191" s="102"/>
      <c r="G191" s="102"/>
      <c r="H191" s="102"/>
      <c r="I191" s="102"/>
      <c r="J191" s="102"/>
      <c r="K191" s="102"/>
      <c r="L191" s="102"/>
      <c r="M191" s="102"/>
    </row>
    <row r="192" spans="2:13" s="11" customFormat="1" ht="69" customHeight="1">
      <c r="B192" s="14" t="s">
        <v>200</v>
      </c>
      <c r="C192" s="21" t="s">
        <v>201</v>
      </c>
      <c r="D192" s="21"/>
      <c r="E192" s="21"/>
      <c r="F192" s="21"/>
      <c r="G192" s="21"/>
      <c r="H192" s="21"/>
      <c r="I192" s="21"/>
      <c r="J192" s="21"/>
      <c r="K192" s="21"/>
      <c r="L192" s="21"/>
      <c r="M192" s="21"/>
    </row>
    <row r="193" spans="2:13" s="11" customFormat="1" ht="46.5" customHeight="1">
      <c r="B193" s="14"/>
      <c r="C193" s="98"/>
      <c r="D193" s="98"/>
      <c r="E193" s="98"/>
      <c r="F193" s="98"/>
      <c r="G193" s="98"/>
      <c r="H193" s="98"/>
      <c r="I193" s="98"/>
      <c r="J193" s="98"/>
      <c r="K193" s="98"/>
      <c r="L193" s="98"/>
      <c r="M193" s="98"/>
    </row>
    <row r="194" spans="2:13" s="11" customFormat="1" ht="66.75" customHeight="1">
      <c r="B194" s="14" t="s">
        <v>202</v>
      </c>
      <c r="C194" s="21" t="s">
        <v>203</v>
      </c>
      <c r="D194" s="21"/>
      <c r="E194" s="21"/>
      <c r="F194" s="21"/>
      <c r="G194" s="21"/>
      <c r="H194" s="21"/>
      <c r="I194" s="21"/>
      <c r="J194" s="21"/>
      <c r="K194" s="21"/>
      <c r="L194" s="21"/>
      <c r="M194" s="21"/>
    </row>
    <row r="195" spans="2:13" s="11" customFormat="1" ht="54.75" customHeight="1">
      <c r="B195" s="12"/>
      <c r="C195" s="103"/>
      <c r="D195" s="103"/>
      <c r="E195" s="103"/>
      <c r="F195" s="103"/>
      <c r="G195" s="103"/>
      <c r="H195" s="103"/>
      <c r="I195" s="103"/>
      <c r="J195" s="103"/>
      <c r="K195" s="103"/>
      <c r="L195" s="103"/>
      <c r="M195" s="103"/>
    </row>
    <row r="196" spans="2:13" s="11" customFormat="1" ht="45.75" customHeight="1">
      <c r="B196" s="14" t="s">
        <v>204</v>
      </c>
      <c r="C196" s="21" t="s">
        <v>205</v>
      </c>
      <c r="D196" s="21"/>
      <c r="E196" s="21"/>
      <c r="F196" s="21"/>
      <c r="G196" s="21"/>
      <c r="H196" s="21"/>
      <c r="I196" s="21"/>
      <c r="J196" s="21"/>
      <c r="K196" s="21"/>
      <c r="L196" s="21"/>
      <c r="M196" s="21"/>
    </row>
    <row r="197" spans="2:13" s="11" customFormat="1" ht="39.75" customHeight="1">
      <c r="B197" s="12"/>
      <c r="C197" s="59" t="s">
        <v>206</v>
      </c>
      <c r="D197" s="59"/>
      <c r="E197" s="59"/>
      <c r="F197" s="59"/>
      <c r="G197" s="59"/>
      <c r="H197" s="59"/>
      <c r="I197" s="67"/>
      <c r="J197" s="67"/>
      <c r="K197" s="67"/>
      <c r="L197" s="67"/>
      <c r="M197" s="67"/>
    </row>
    <row r="198" spans="2:13" s="11" customFormat="1" ht="35.25" customHeight="1">
      <c r="B198" s="14" t="s">
        <v>207</v>
      </c>
      <c r="C198" s="15" t="s">
        <v>208</v>
      </c>
      <c r="D198" s="15"/>
      <c r="E198" s="15"/>
      <c r="F198" s="15"/>
      <c r="G198" s="15"/>
      <c r="H198" s="15"/>
      <c r="I198" s="15"/>
      <c r="J198" s="15"/>
      <c r="K198" s="15"/>
      <c r="L198" s="15"/>
      <c r="M198" s="15"/>
    </row>
    <row r="199" spans="2:13" s="11" customFormat="1" ht="48.75" customHeight="1">
      <c r="B199" s="12"/>
      <c r="C199" s="45" t="s">
        <v>209</v>
      </c>
      <c r="D199" s="46" t="s">
        <v>210</v>
      </c>
      <c r="E199" s="46"/>
      <c r="F199" s="46"/>
      <c r="G199" s="46"/>
      <c r="H199" s="56" t="s">
        <v>211</v>
      </c>
      <c r="I199" s="56"/>
      <c r="J199" s="56"/>
      <c r="K199" s="56"/>
      <c r="L199" s="56"/>
      <c r="M199" s="56"/>
    </row>
    <row r="200" spans="2:13" s="11" customFormat="1" ht="35.25" customHeight="1">
      <c r="B200" s="12"/>
      <c r="C200" s="45" t="s">
        <v>3</v>
      </c>
      <c r="D200" s="105" t="s">
        <v>212</v>
      </c>
      <c r="E200" s="105"/>
      <c r="F200" s="105"/>
      <c r="G200" s="105"/>
      <c r="H200" s="58"/>
      <c r="I200" s="58"/>
      <c r="J200" s="58"/>
      <c r="K200" s="58"/>
      <c r="L200" s="58"/>
      <c r="M200" s="58"/>
    </row>
    <row r="201" spans="2:13" s="11" customFormat="1" ht="35.25" customHeight="1">
      <c r="B201" s="12"/>
      <c r="C201" s="45" t="s">
        <v>16</v>
      </c>
      <c r="D201" s="105" t="s">
        <v>213</v>
      </c>
      <c r="E201" s="105"/>
      <c r="F201" s="105"/>
      <c r="G201" s="105"/>
      <c r="H201" s="58"/>
      <c r="I201" s="58"/>
      <c r="J201" s="58"/>
      <c r="K201" s="58"/>
      <c r="L201" s="58"/>
      <c r="M201" s="58"/>
    </row>
    <row r="202" spans="2:13" s="11" customFormat="1" ht="35.25" customHeight="1">
      <c r="B202" s="12"/>
      <c r="C202" s="45" t="s">
        <v>19</v>
      </c>
      <c r="D202" s="105" t="s">
        <v>214</v>
      </c>
      <c r="E202" s="105"/>
      <c r="F202" s="105"/>
      <c r="G202" s="105"/>
      <c r="H202" s="58"/>
      <c r="I202" s="58"/>
      <c r="J202" s="58"/>
      <c r="K202" s="58"/>
      <c r="L202" s="58"/>
      <c r="M202" s="58"/>
    </row>
    <row r="203" spans="2:13" s="11" customFormat="1" ht="35.25" customHeight="1">
      <c r="B203" s="12"/>
      <c r="C203" s="45" t="s">
        <v>22</v>
      </c>
      <c r="D203" s="105" t="s">
        <v>215</v>
      </c>
      <c r="E203" s="105"/>
      <c r="F203" s="105"/>
      <c r="G203" s="105"/>
      <c r="H203" s="58"/>
      <c r="I203" s="58"/>
      <c r="J203" s="58"/>
      <c r="K203" s="58"/>
      <c r="L203" s="58"/>
      <c r="M203" s="58"/>
    </row>
    <row r="204" spans="2:13" s="11" customFormat="1" ht="35.25" customHeight="1">
      <c r="B204" s="12"/>
      <c r="C204" s="45" t="s">
        <v>25</v>
      </c>
      <c r="D204" s="105" t="s">
        <v>216</v>
      </c>
      <c r="E204" s="105"/>
      <c r="F204" s="105"/>
      <c r="G204" s="105"/>
      <c r="H204" s="58"/>
      <c r="I204" s="58"/>
      <c r="J204" s="58"/>
      <c r="K204" s="58"/>
      <c r="L204" s="58"/>
      <c r="M204" s="58"/>
    </row>
    <row r="205" spans="2:13" s="11" customFormat="1" ht="35.25" customHeight="1">
      <c r="B205" s="12"/>
      <c r="C205" s="52" t="s">
        <v>108</v>
      </c>
      <c r="D205" s="52"/>
      <c r="E205" s="52"/>
      <c r="F205" s="52"/>
      <c r="G205" s="52"/>
      <c r="H205" s="58"/>
      <c r="I205" s="58"/>
      <c r="J205" s="58"/>
      <c r="K205" s="58"/>
      <c r="L205" s="58"/>
      <c r="M205" s="58"/>
    </row>
    <row r="206" spans="2:13" s="11" customFormat="1" ht="138" customHeight="1">
      <c r="B206" s="12"/>
      <c r="C206" s="108" t="s">
        <v>217</v>
      </c>
      <c r="D206" s="108"/>
      <c r="E206" s="108"/>
      <c r="F206" s="108"/>
      <c r="G206" s="108"/>
      <c r="H206" s="108"/>
      <c r="I206" s="108"/>
      <c r="J206" s="108"/>
      <c r="K206" s="108"/>
      <c r="L206" s="108"/>
      <c r="M206" s="108"/>
    </row>
    <row r="207" spans="2:13" s="11" customFormat="1" ht="35.25" customHeight="1">
      <c r="B207" s="14" t="s">
        <v>218</v>
      </c>
      <c r="C207" s="15" t="s">
        <v>26</v>
      </c>
      <c r="D207" s="15"/>
      <c r="E207" s="15"/>
      <c r="F207" s="15"/>
      <c r="G207" s="15"/>
      <c r="H207" s="15"/>
      <c r="I207" s="15"/>
      <c r="J207" s="15"/>
      <c r="K207" s="15"/>
      <c r="L207" s="15"/>
      <c r="M207" s="15"/>
    </row>
    <row r="208" spans="2:13" s="11" customFormat="1" ht="26.25" customHeight="1">
      <c r="B208" s="12"/>
      <c r="C208" s="109"/>
      <c r="D208" s="109"/>
      <c r="E208" s="109"/>
      <c r="F208" s="109"/>
      <c r="G208" s="109"/>
      <c r="H208" s="109"/>
      <c r="I208" s="109"/>
      <c r="J208" s="109"/>
      <c r="K208" s="109"/>
      <c r="L208" s="109"/>
      <c r="M208" s="109"/>
    </row>
    <row r="209" spans="2:13" s="11" customFormat="1" ht="41.25" customHeight="1">
      <c r="B209" s="12"/>
      <c r="C209" s="109" t="s">
        <v>219</v>
      </c>
      <c r="D209" s="109"/>
      <c r="E209" s="109"/>
      <c r="F209" s="109"/>
      <c r="G209" s="109"/>
      <c r="H209" s="109"/>
      <c r="I209" s="109"/>
      <c r="J209" s="109"/>
      <c r="K209" s="109"/>
      <c r="L209" s="109"/>
      <c r="M209" s="109"/>
    </row>
    <row r="210" spans="2:13" s="11" customFormat="1" ht="35.25" customHeight="1">
      <c r="B210" s="12" t="s">
        <v>16</v>
      </c>
      <c r="C210" s="110"/>
      <c r="D210" s="110"/>
      <c r="E210" s="110"/>
      <c r="F210" s="110"/>
      <c r="G210" s="110"/>
      <c r="H210" s="110"/>
      <c r="I210" s="110"/>
      <c r="J210" s="110"/>
      <c r="K210" s="110"/>
      <c r="L210" s="110"/>
      <c r="M210" s="110"/>
    </row>
    <row r="211" spans="2:13" s="11" customFormat="1" ht="35.25" customHeight="1">
      <c r="B211" s="14" t="s">
        <v>106</v>
      </c>
      <c r="C211" s="15" t="s">
        <v>220</v>
      </c>
      <c r="D211" s="15"/>
      <c r="E211" s="15"/>
      <c r="F211" s="15"/>
      <c r="G211" s="15"/>
      <c r="H211" s="15"/>
      <c r="I211" s="15"/>
      <c r="J211" s="15"/>
      <c r="K211" s="15"/>
      <c r="L211" s="15"/>
      <c r="M211" s="15"/>
    </row>
    <row r="212" spans="2:13" s="11" customFormat="1" ht="27" customHeight="1">
      <c r="B212" s="17"/>
      <c r="C212" s="95" t="s">
        <v>127</v>
      </c>
      <c r="D212" s="95"/>
      <c r="E212" s="95"/>
      <c r="F212" s="95"/>
      <c r="G212" s="95"/>
      <c r="H212" s="95"/>
      <c r="I212" s="95"/>
      <c r="J212" s="95"/>
      <c r="K212" s="95"/>
      <c r="L212" s="95"/>
      <c r="M212" s="95"/>
    </row>
    <row r="213" spans="2:13" s="11" customFormat="1" ht="74.25" customHeight="1">
      <c r="B213" s="17"/>
      <c r="C213" s="76" t="s">
        <v>32</v>
      </c>
      <c r="D213" s="29" t="s">
        <v>221</v>
      </c>
      <c r="E213" s="29"/>
      <c r="F213" s="29"/>
      <c r="G213" s="29" t="s">
        <v>129</v>
      </c>
      <c r="H213" s="29"/>
      <c r="I213" s="29" t="s">
        <v>222</v>
      </c>
      <c r="J213" s="29" t="s">
        <v>166</v>
      </c>
      <c r="K213" s="29" t="s">
        <v>167</v>
      </c>
      <c r="L213" s="60" t="s">
        <v>168</v>
      </c>
      <c r="M213" s="60"/>
    </row>
    <row r="214" spans="2:13" s="11" customFormat="1" ht="35.25" customHeight="1">
      <c r="B214" s="17"/>
      <c r="C214" s="76" t="s">
        <v>1</v>
      </c>
      <c r="D214" s="88" t="s">
        <v>223</v>
      </c>
      <c r="E214" s="88"/>
      <c r="F214" s="88"/>
      <c r="G214" s="53"/>
      <c r="H214" s="53"/>
      <c r="I214" s="53"/>
      <c r="J214" s="53"/>
      <c r="K214" s="53"/>
      <c r="L214" s="90"/>
      <c r="M214" s="90"/>
    </row>
    <row r="215" spans="2:13" s="11" customFormat="1" ht="35.25" customHeight="1">
      <c r="B215" s="17"/>
      <c r="C215" s="76" t="s">
        <v>3</v>
      </c>
      <c r="D215" s="88" t="s">
        <v>224</v>
      </c>
      <c r="E215" s="88"/>
      <c r="F215" s="88"/>
      <c r="G215" s="53"/>
      <c r="H215" s="53"/>
      <c r="I215" s="53"/>
      <c r="J215" s="53"/>
      <c r="K215" s="53"/>
      <c r="L215" s="90"/>
      <c r="M215" s="90"/>
    </row>
    <row r="216" spans="2:13" s="11" customFormat="1" ht="35.25" customHeight="1">
      <c r="B216" s="17"/>
      <c r="C216" s="76" t="s">
        <v>16</v>
      </c>
      <c r="D216" s="88" t="s">
        <v>225</v>
      </c>
      <c r="E216" s="88"/>
      <c r="F216" s="88"/>
      <c r="G216" s="53"/>
      <c r="H216" s="53"/>
      <c r="I216" s="53"/>
      <c r="J216" s="53"/>
      <c r="K216" s="53"/>
      <c r="L216" s="90"/>
      <c r="M216" s="90"/>
    </row>
    <row r="217" spans="2:13" s="11" customFormat="1" ht="35.25" customHeight="1">
      <c r="B217" s="17"/>
      <c r="C217" s="76" t="s">
        <v>19</v>
      </c>
      <c r="D217" s="88" t="s">
        <v>226</v>
      </c>
      <c r="E217" s="88"/>
      <c r="F217" s="88"/>
      <c r="G217" s="53"/>
      <c r="H217" s="53"/>
      <c r="I217" s="53"/>
      <c r="J217" s="53"/>
      <c r="K217" s="53"/>
      <c r="L217" s="90"/>
      <c r="M217" s="90"/>
    </row>
    <row r="218" spans="2:13" s="11" customFormat="1" ht="35.25" customHeight="1">
      <c r="B218" s="17"/>
      <c r="C218" s="76" t="s">
        <v>22</v>
      </c>
      <c r="D218" s="88" t="s">
        <v>227</v>
      </c>
      <c r="E218" s="88"/>
      <c r="F218" s="88"/>
      <c r="G218" s="53"/>
      <c r="H218" s="53"/>
      <c r="I218" s="53"/>
      <c r="J218" s="53"/>
      <c r="K218" s="53"/>
      <c r="L218" s="90"/>
      <c r="M218" s="90"/>
    </row>
    <row r="219" spans="2:13" s="11" customFormat="1" ht="45" customHeight="1">
      <c r="B219" s="14" t="s">
        <v>228</v>
      </c>
      <c r="C219" s="21" t="s">
        <v>229</v>
      </c>
      <c r="D219" s="21"/>
      <c r="E219" s="21"/>
      <c r="F219" s="21"/>
      <c r="G219" s="21"/>
      <c r="H219" s="21"/>
      <c r="I219" s="21"/>
      <c r="J219" s="21"/>
      <c r="K219" s="21"/>
      <c r="L219" s="21"/>
      <c r="M219" s="21"/>
    </row>
    <row r="220" spans="2:13" s="11" customFormat="1" ht="27" customHeight="1">
      <c r="B220" s="17"/>
      <c r="C220" s="95" t="s">
        <v>127</v>
      </c>
      <c r="D220" s="95"/>
      <c r="E220" s="95"/>
      <c r="F220" s="95"/>
      <c r="G220" s="95"/>
      <c r="H220" s="95"/>
      <c r="I220" s="95"/>
      <c r="J220" s="95"/>
      <c r="K220" s="95"/>
      <c r="L220" s="95"/>
      <c r="M220" s="95"/>
    </row>
    <row r="221" spans="2:13" s="11" customFormat="1" ht="35.25" customHeight="1">
      <c r="B221" s="12"/>
      <c r="C221" s="111" t="s">
        <v>230</v>
      </c>
      <c r="D221" s="111"/>
      <c r="E221" s="111"/>
      <c r="F221" s="111"/>
      <c r="G221" s="111"/>
      <c r="H221" s="112" t="s">
        <v>231</v>
      </c>
      <c r="I221" s="112"/>
      <c r="J221" s="112"/>
      <c r="K221" s="112"/>
      <c r="L221" s="112"/>
      <c r="M221" s="112"/>
    </row>
    <row r="222" spans="2:13" s="11" customFormat="1" ht="35.25" customHeight="1">
      <c r="B222" s="12"/>
      <c r="C222" s="111"/>
      <c r="D222" s="111"/>
      <c r="E222" s="111"/>
      <c r="F222" s="111"/>
      <c r="G222" s="111"/>
      <c r="H222" s="46" t="s">
        <v>232</v>
      </c>
      <c r="I222" s="46"/>
      <c r="J222" s="46"/>
      <c r="K222" s="113" t="s">
        <v>233</v>
      </c>
      <c r="L222" s="113"/>
      <c r="M222" s="113"/>
    </row>
    <row r="223" spans="2:13" s="11" customFormat="1" ht="40.5" customHeight="1">
      <c r="B223" s="12"/>
      <c r="C223" s="57">
        <v>119952862.79</v>
      </c>
      <c r="D223" s="57"/>
      <c r="E223" s="57"/>
      <c r="F223" s="57"/>
      <c r="G223" s="57"/>
      <c r="H223" s="50">
        <v>0</v>
      </c>
      <c r="I223" s="50"/>
      <c r="J223" s="50"/>
      <c r="K223" s="51">
        <v>0</v>
      </c>
      <c r="L223" s="51"/>
      <c r="M223" s="51"/>
    </row>
    <row r="224" spans="2:13" s="11" customFormat="1" ht="44.25" customHeight="1">
      <c r="B224" s="14" t="s">
        <v>234</v>
      </c>
      <c r="C224" s="21" t="s">
        <v>235</v>
      </c>
      <c r="D224" s="21"/>
      <c r="E224" s="21"/>
      <c r="F224" s="21"/>
      <c r="G224" s="21"/>
      <c r="H224" s="21"/>
      <c r="I224" s="21"/>
      <c r="J224" s="21"/>
      <c r="K224" s="21"/>
      <c r="L224" s="21"/>
      <c r="M224" s="21"/>
    </row>
    <row r="225" spans="2:13" s="11" customFormat="1" ht="35.25" customHeight="1">
      <c r="B225" s="12"/>
      <c r="C225" s="45" t="s">
        <v>32</v>
      </c>
      <c r="D225" s="46" t="s">
        <v>210</v>
      </c>
      <c r="E225" s="46"/>
      <c r="F225" s="46"/>
      <c r="G225" s="46"/>
      <c r="H225" s="56" t="s">
        <v>236</v>
      </c>
      <c r="I225" s="56"/>
      <c r="J225" s="56"/>
      <c r="K225" s="56"/>
      <c r="L225" s="56"/>
      <c r="M225" s="56"/>
    </row>
    <row r="226" spans="2:13" s="11" customFormat="1" ht="35.25" customHeight="1">
      <c r="B226" s="12"/>
      <c r="C226" s="45" t="s">
        <v>3</v>
      </c>
      <c r="D226" s="49" t="s">
        <v>237</v>
      </c>
      <c r="E226" s="49"/>
      <c r="F226" s="49"/>
      <c r="G226" s="49"/>
      <c r="H226" s="58"/>
      <c r="I226" s="58"/>
      <c r="J226" s="58"/>
      <c r="K226" s="58"/>
      <c r="L226" s="58"/>
      <c r="M226" s="58"/>
    </row>
    <row r="227" spans="2:13" s="11" customFormat="1" ht="35.25" customHeight="1">
      <c r="B227" s="12"/>
      <c r="C227" s="52" t="s">
        <v>4</v>
      </c>
      <c r="D227" s="49" t="s">
        <v>238</v>
      </c>
      <c r="E227" s="49"/>
      <c r="F227" s="49"/>
      <c r="G227" s="49"/>
      <c r="H227" s="58"/>
      <c r="I227" s="58"/>
      <c r="J227" s="58"/>
      <c r="K227" s="58"/>
      <c r="L227" s="58"/>
      <c r="M227" s="58"/>
    </row>
    <row r="228" spans="2:13" s="11" customFormat="1" ht="35.25" customHeight="1">
      <c r="B228" s="12"/>
      <c r="C228" s="52" t="s">
        <v>7</v>
      </c>
      <c r="D228" s="49" t="s">
        <v>239</v>
      </c>
      <c r="E228" s="49"/>
      <c r="F228" s="49"/>
      <c r="G228" s="49"/>
      <c r="H228" s="58"/>
      <c r="I228" s="58"/>
      <c r="J228" s="58"/>
      <c r="K228" s="58"/>
      <c r="L228" s="58"/>
      <c r="M228" s="58"/>
    </row>
    <row r="229" spans="2:13" s="11" customFormat="1" ht="35.25" customHeight="1">
      <c r="B229" s="12"/>
      <c r="C229" s="115" t="s">
        <v>10</v>
      </c>
      <c r="D229" s="88" t="s">
        <v>240</v>
      </c>
      <c r="E229" s="88"/>
      <c r="F229" s="88"/>
      <c r="G229" s="88"/>
      <c r="H229" s="58"/>
      <c r="I229" s="58"/>
      <c r="J229" s="58"/>
      <c r="K229" s="58"/>
      <c r="L229" s="58"/>
      <c r="M229" s="58"/>
    </row>
    <row r="230" spans="2:13" s="11" customFormat="1" ht="35.25" customHeight="1">
      <c r="B230" s="12"/>
      <c r="C230" s="115" t="s">
        <v>13</v>
      </c>
      <c r="D230" s="88" t="s">
        <v>241</v>
      </c>
      <c r="E230" s="88"/>
      <c r="F230" s="88"/>
      <c r="G230" s="88"/>
      <c r="H230" s="58"/>
      <c r="I230" s="58"/>
      <c r="J230" s="58"/>
      <c r="K230" s="58"/>
      <c r="L230" s="58"/>
      <c r="M230" s="58"/>
    </row>
    <row r="231" spans="2:13" s="11" customFormat="1" ht="35.25" customHeight="1">
      <c r="B231" s="12"/>
      <c r="C231" s="45" t="s">
        <v>16</v>
      </c>
      <c r="D231" s="49" t="s">
        <v>242</v>
      </c>
      <c r="E231" s="49"/>
      <c r="F231" s="49"/>
      <c r="G231" s="49"/>
      <c r="H231" s="58"/>
      <c r="I231" s="58"/>
      <c r="J231" s="58"/>
      <c r="K231" s="58"/>
      <c r="L231" s="58"/>
      <c r="M231" s="58"/>
    </row>
    <row r="232" spans="2:13" s="11" customFormat="1" ht="35.25" customHeight="1">
      <c r="B232" s="12"/>
      <c r="C232" s="52" t="s">
        <v>106</v>
      </c>
      <c r="D232" s="96" t="s">
        <v>238</v>
      </c>
      <c r="E232" s="96"/>
      <c r="F232" s="96"/>
      <c r="G232" s="96"/>
      <c r="H232" s="58"/>
      <c r="I232" s="58"/>
      <c r="J232" s="58"/>
      <c r="K232" s="58"/>
      <c r="L232" s="58"/>
      <c r="M232" s="58"/>
    </row>
    <row r="233" spans="2:13" s="11" customFormat="1" ht="42" customHeight="1">
      <c r="B233" s="12"/>
      <c r="C233" s="115" t="s">
        <v>228</v>
      </c>
      <c r="D233" s="91" t="s">
        <v>241</v>
      </c>
      <c r="E233" s="91"/>
      <c r="F233" s="91"/>
      <c r="G233" s="91"/>
      <c r="H233" s="58"/>
      <c r="I233" s="58"/>
      <c r="J233" s="58"/>
      <c r="K233" s="58"/>
      <c r="L233" s="58"/>
      <c r="M233" s="58"/>
    </row>
    <row r="234" spans="2:13" s="11" customFormat="1" ht="59.25" customHeight="1">
      <c r="B234" s="14" t="s">
        <v>243</v>
      </c>
      <c r="C234" s="21" t="s">
        <v>244</v>
      </c>
      <c r="D234" s="21"/>
      <c r="E234" s="21"/>
      <c r="F234" s="21"/>
      <c r="G234" s="21"/>
      <c r="H234" s="21"/>
      <c r="I234" s="21"/>
      <c r="J234" s="21"/>
      <c r="K234" s="21"/>
      <c r="L234" s="21"/>
      <c r="M234" s="21"/>
    </row>
    <row r="235" spans="2:13" s="11" customFormat="1" ht="27.75" customHeight="1">
      <c r="B235" s="12"/>
      <c r="C235" s="110" t="s">
        <v>287</v>
      </c>
      <c r="D235" s="110"/>
      <c r="E235" s="110"/>
      <c r="F235" s="110"/>
      <c r="G235" s="110"/>
      <c r="H235" s="110"/>
      <c r="I235" s="110"/>
      <c r="J235" s="110"/>
      <c r="K235" s="110"/>
      <c r="L235" s="110"/>
      <c r="M235" s="110"/>
    </row>
    <row r="236" spans="2:13" s="11" customFormat="1" ht="35.25" customHeight="1">
      <c r="B236" s="14" t="s">
        <v>246</v>
      </c>
      <c r="C236" s="15" t="s">
        <v>26</v>
      </c>
      <c r="D236" s="15"/>
      <c r="E236" s="15"/>
      <c r="F236" s="15"/>
      <c r="G236" s="15"/>
      <c r="H236" s="15"/>
      <c r="I236" s="15"/>
      <c r="J236" s="15"/>
      <c r="K236" s="15"/>
      <c r="L236" s="15"/>
      <c r="M236" s="15"/>
    </row>
    <row r="237" spans="2:13" s="11" customFormat="1" ht="30.75" customHeight="1">
      <c r="B237" s="12"/>
      <c r="C237" s="13"/>
      <c r="D237" s="13"/>
      <c r="E237" s="13"/>
      <c r="F237" s="13"/>
      <c r="G237" s="13"/>
      <c r="H237" s="13"/>
      <c r="I237" s="13"/>
      <c r="J237" s="13"/>
      <c r="K237" s="13"/>
      <c r="L237" s="13"/>
      <c r="M237" s="13"/>
    </row>
    <row r="238" spans="2:13" s="11" customFormat="1" ht="35.25" customHeight="1">
      <c r="B238" s="14" t="s">
        <v>19</v>
      </c>
      <c r="C238" s="21" t="s">
        <v>247</v>
      </c>
      <c r="D238" s="21"/>
      <c r="E238" s="21"/>
      <c r="F238" s="21"/>
      <c r="G238" s="21"/>
      <c r="H238" s="21"/>
      <c r="I238" s="21"/>
      <c r="J238" s="21"/>
      <c r="K238" s="21"/>
      <c r="L238" s="21"/>
      <c r="M238" s="21"/>
    </row>
    <row r="239" spans="2:13" s="16" customFormat="1" ht="29.25" customHeight="1">
      <c r="B239" s="116"/>
      <c r="C239" s="44"/>
      <c r="D239" s="44"/>
      <c r="E239" s="44"/>
      <c r="F239" s="44"/>
      <c r="G239" s="44"/>
      <c r="H239" s="44"/>
      <c r="I239" s="44"/>
      <c r="J239" s="44"/>
      <c r="K239" s="44"/>
      <c r="L239" s="44"/>
      <c r="M239" s="44"/>
    </row>
    <row r="240" spans="2:13" s="11" customFormat="1" ht="47.25" customHeight="1">
      <c r="B240" s="117"/>
      <c r="C240" s="118" t="s">
        <v>249</v>
      </c>
      <c r="D240" s="118"/>
      <c r="E240" s="118"/>
      <c r="F240" s="118"/>
      <c r="G240" s="118"/>
      <c r="H240" s="118"/>
      <c r="I240" s="118"/>
      <c r="J240" s="118"/>
      <c r="K240" s="118"/>
      <c r="L240" s="118"/>
      <c r="M240" s="118"/>
    </row>
    <row r="242" ht="62.25" customHeight="1"/>
    <row r="243" spans="2:13" s="120" customFormat="1" ht="54.75" customHeight="1">
      <c r="B243" s="121"/>
      <c r="C243" s="122"/>
      <c r="D243" s="124" t="s">
        <v>288</v>
      </c>
      <c r="E243" s="124"/>
      <c r="F243" s="124"/>
      <c r="G243" s="121"/>
      <c r="H243" s="124" t="s">
        <v>289</v>
      </c>
      <c r="J243" s="124" t="s">
        <v>288</v>
      </c>
      <c r="K243" s="124"/>
      <c r="L243" s="124"/>
      <c r="M243" s="125"/>
    </row>
    <row r="244" spans="2:10" s="120" customFormat="1" ht="27.75" customHeight="1">
      <c r="B244" s="121"/>
      <c r="C244" s="122"/>
      <c r="D244" s="11" t="s">
        <v>255</v>
      </c>
      <c r="E244" s="121"/>
      <c r="F244" s="121"/>
      <c r="G244" s="121"/>
      <c r="H244" s="126" t="s">
        <v>256</v>
      </c>
      <c r="J244" s="11" t="s">
        <v>257</v>
      </c>
    </row>
    <row r="245" spans="2:10" s="120" customFormat="1" ht="24.75" customHeight="1">
      <c r="B245" s="121"/>
      <c r="C245" s="122"/>
      <c r="D245" s="11" t="s">
        <v>258</v>
      </c>
      <c r="E245" s="121"/>
      <c r="F245" s="121"/>
      <c r="G245" s="121"/>
      <c r="J245" s="11" t="s">
        <v>259</v>
      </c>
    </row>
    <row r="246" spans="2:10" s="120" customFormat="1" ht="23.25" customHeight="1">
      <c r="B246" s="121"/>
      <c r="C246" s="122"/>
      <c r="D246" s="127" t="s">
        <v>260</v>
      </c>
      <c r="E246" s="127"/>
      <c r="F246" s="127"/>
      <c r="G246" s="127"/>
      <c r="J246" s="11" t="s">
        <v>261</v>
      </c>
    </row>
    <row r="247" ht="12.75">
      <c r="D247" s="128"/>
    </row>
  </sheetData>
  <sheetProtection selectLockedCells="1" selectUnlockedCells="1"/>
  <mergeCells count="426">
    <mergeCell ref="B2:M2"/>
    <mergeCell ref="B9:M9"/>
    <mergeCell ref="C10:M10"/>
    <mergeCell ref="C11:M11"/>
    <mergeCell ref="C12:M12"/>
    <mergeCell ref="C13:M13"/>
    <mergeCell ref="C14:M14"/>
    <mergeCell ref="C15:M15"/>
    <mergeCell ref="C16:M16"/>
    <mergeCell ref="C17:M17"/>
    <mergeCell ref="C18:M18"/>
    <mergeCell ref="C19:M19"/>
    <mergeCell ref="C20:M20"/>
    <mergeCell ref="C21:M21"/>
    <mergeCell ref="C22:M22"/>
    <mergeCell ref="C23:M23"/>
    <mergeCell ref="C24:M24"/>
    <mergeCell ref="C25:M25"/>
    <mergeCell ref="C26:M26"/>
    <mergeCell ref="C27:M27"/>
    <mergeCell ref="C28:M28"/>
    <mergeCell ref="C29:M29"/>
    <mergeCell ref="C30:M30"/>
    <mergeCell ref="C31:M31"/>
    <mergeCell ref="C32:C33"/>
    <mergeCell ref="D32:F33"/>
    <mergeCell ref="G32:M32"/>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D71:F71"/>
    <mergeCell ref="C72:M72"/>
    <mergeCell ref="C73:C74"/>
    <mergeCell ref="D73:F74"/>
    <mergeCell ref="G73:M73"/>
    <mergeCell ref="K74:L74"/>
    <mergeCell ref="D75:F75"/>
    <mergeCell ref="K75:L75"/>
    <mergeCell ref="D76:F76"/>
    <mergeCell ref="K76:L76"/>
    <mergeCell ref="D77:F77"/>
    <mergeCell ref="K77:L77"/>
    <mergeCell ref="D78:F78"/>
    <mergeCell ref="K78:L78"/>
    <mergeCell ref="D79:F79"/>
    <mergeCell ref="K79:L79"/>
    <mergeCell ref="D80:F80"/>
    <mergeCell ref="K80:L80"/>
    <mergeCell ref="D81:F81"/>
    <mergeCell ref="K81:L81"/>
    <mergeCell ref="D82:F82"/>
    <mergeCell ref="K82:L82"/>
    <mergeCell ref="D83:F83"/>
    <mergeCell ref="K83:L83"/>
    <mergeCell ref="D84:F84"/>
    <mergeCell ref="K84:L84"/>
    <mergeCell ref="D85:F85"/>
    <mergeCell ref="K85:L85"/>
    <mergeCell ref="D86:F86"/>
    <mergeCell ref="K86:L86"/>
    <mergeCell ref="D87:F87"/>
    <mergeCell ref="K87:L87"/>
    <mergeCell ref="D88:F88"/>
    <mergeCell ref="K88:L88"/>
    <mergeCell ref="D89:F89"/>
    <mergeCell ref="K89:L89"/>
    <mergeCell ref="D90:F90"/>
    <mergeCell ref="K90:L90"/>
    <mergeCell ref="D91:F91"/>
    <mergeCell ref="K91:L91"/>
    <mergeCell ref="D92:F92"/>
    <mergeCell ref="K92:L92"/>
    <mergeCell ref="D93:F93"/>
    <mergeCell ref="K93:L93"/>
    <mergeCell ref="D94:F94"/>
    <mergeCell ref="K94:L94"/>
    <mergeCell ref="D95:F95"/>
    <mergeCell ref="K95:L95"/>
    <mergeCell ref="D96:F96"/>
    <mergeCell ref="K96:L96"/>
    <mergeCell ref="D97:F97"/>
    <mergeCell ref="K97:L97"/>
    <mergeCell ref="D98:F98"/>
    <mergeCell ref="K98:L98"/>
    <mergeCell ref="D99:F99"/>
    <mergeCell ref="K99:L99"/>
    <mergeCell ref="D100:F100"/>
    <mergeCell ref="K100:L100"/>
    <mergeCell ref="D101:F101"/>
    <mergeCell ref="K101:L101"/>
    <mergeCell ref="D102:F102"/>
    <mergeCell ref="K102:L102"/>
    <mergeCell ref="D103:F103"/>
    <mergeCell ref="K103:L103"/>
    <mergeCell ref="D104:F104"/>
    <mergeCell ref="K104:L104"/>
    <mergeCell ref="D105:F105"/>
    <mergeCell ref="K105:L105"/>
    <mergeCell ref="D106:F106"/>
    <mergeCell ref="K106:L106"/>
    <mergeCell ref="D107:F107"/>
    <mergeCell ref="K107:L107"/>
    <mergeCell ref="D108:F108"/>
    <mergeCell ref="K108:L108"/>
    <mergeCell ref="D109:F109"/>
    <mergeCell ref="K109:L109"/>
    <mergeCell ref="D110:F110"/>
    <mergeCell ref="K110:L110"/>
    <mergeCell ref="D111:F111"/>
    <mergeCell ref="K111:L111"/>
    <mergeCell ref="D112:F112"/>
    <mergeCell ref="K112:L112"/>
    <mergeCell ref="C113:M113"/>
    <mergeCell ref="C114:M114"/>
    <mergeCell ref="C115:M115"/>
    <mergeCell ref="D116:G116"/>
    <mergeCell ref="H116:J116"/>
    <mergeCell ref="K116:M116"/>
    <mergeCell ref="D117:G117"/>
    <mergeCell ref="H117:J117"/>
    <mergeCell ref="K117:M117"/>
    <mergeCell ref="D118:G118"/>
    <mergeCell ref="H118:J118"/>
    <mergeCell ref="K118:M118"/>
    <mergeCell ref="D119:G119"/>
    <mergeCell ref="H119:J119"/>
    <mergeCell ref="K119:M119"/>
    <mergeCell ref="D120:G120"/>
    <mergeCell ref="H120:J120"/>
    <mergeCell ref="K120:M120"/>
    <mergeCell ref="D121:G121"/>
    <mergeCell ref="H121:J121"/>
    <mergeCell ref="K121:M121"/>
    <mergeCell ref="D122:G122"/>
    <mergeCell ref="H122:J122"/>
    <mergeCell ref="K122:M122"/>
    <mergeCell ref="D123:G123"/>
    <mergeCell ref="H123:J123"/>
    <mergeCell ref="K123:M123"/>
    <mergeCell ref="D124:G124"/>
    <mergeCell ref="H124:J124"/>
    <mergeCell ref="K124:M124"/>
    <mergeCell ref="C125:G125"/>
    <mergeCell ref="H125:J125"/>
    <mergeCell ref="K125:M125"/>
    <mergeCell ref="C126:M126"/>
    <mergeCell ref="C127:G127"/>
    <mergeCell ref="H127:M127"/>
    <mergeCell ref="C128:G128"/>
    <mergeCell ref="H128:M128"/>
    <mergeCell ref="C129:M129"/>
    <mergeCell ref="C130:C131"/>
    <mergeCell ref="D130:E131"/>
    <mergeCell ref="F130:G131"/>
    <mergeCell ref="H130:K130"/>
    <mergeCell ref="L130:M131"/>
    <mergeCell ref="H131:I131"/>
    <mergeCell ref="J131:K131"/>
    <mergeCell ref="D132:E132"/>
    <mergeCell ref="F132:G132"/>
    <mergeCell ref="H132:I132"/>
    <mergeCell ref="J132:K132"/>
    <mergeCell ref="L132:M132"/>
    <mergeCell ref="D133:E133"/>
    <mergeCell ref="F133:G133"/>
    <mergeCell ref="H133:I133"/>
    <mergeCell ref="J133:K133"/>
    <mergeCell ref="L133:M133"/>
    <mergeCell ref="D134:E134"/>
    <mergeCell ref="F134:G134"/>
    <mergeCell ref="H134:I134"/>
    <mergeCell ref="J134:K134"/>
    <mergeCell ref="L134:M134"/>
    <mergeCell ref="D135:E135"/>
    <mergeCell ref="F135:G135"/>
    <mergeCell ref="H135:I135"/>
    <mergeCell ref="J135:K135"/>
    <mergeCell ref="L135:M135"/>
    <mergeCell ref="D136:E136"/>
    <mergeCell ref="F136:G136"/>
    <mergeCell ref="H136:I136"/>
    <mergeCell ref="J136:K136"/>
    <mergeCell ref="L136:M136"/>
    <mergeCell ref="D137:E137"/>
    <mergeCell ref="F137:G137"/>
    <mergeCell ref="H137:I137"/>
    <mergeCell ref="J137:K137"/>
    <mergeCell ref="L137:M137"/>
    <mergeCell ref="D138:E138"/>
    <mergeCell ref="F138:G138"/>
    <mergeCell ref="H138:I138"/>
    <mergeCell ref="J138:K138"/>
    <mergeCell ref="L138:M138"/>
    <mergeCell ref="C139:E139"/>
    <mergeCell ref="F139:G139"/>
    <mergeCell ref="H139:I139"/>
    <mergeCell ref="J139:K139"/>
    <mergeCell ref="L139:M139"/>
    <mergeCell ref="C140:M140"/>
    <mergeCell ref="C141:M141"/>
    <mergeCell ref="C142:E144"/>
    <mergeCell ref="F142:F144"/>
    <mergeCell ref="G142:G144"/>
    <mergeCell ref="H142:H144"/>
    <mergeCell ref="I142:M142"/>
    <mergeCell ref="I143:I144"/>
    <mergeCell ref="J143:M143"/>
    <mergeCell ref="J144:K144"/>
    <mergeCell ref="L144:M144"/>
    <mergeCell ref="C145:D146"/>
    <mergeCell ref="J145:K145"/>
    <mergeCell ref="L145:M145"/>
    <mergeCell ref="J146:K146"/>
    <mergeCell ref="L146:M146"/>
    <mergeCell ref="C147:D148"/>
    <mergeCell ref="J147:K147"/>
    <mergeCell ref="L147:M147"/>
    <mergeCell ref="J148:K148"/>
    <mergeCell ref="L148:M148"/>
    <mergeCell ref="C149:M149"/>
    <mergeCell ref="C150:M150"/>
    <mergeCell ref="C151:M151"/>
    <mergeCell ref="C152:C153"/>
    <mergeCell ref="D152:F153"/>
    <mergeCell ref="G152:H153"/>
    <mergeCell ref="I152:K152"/>
    <mergeCell ref="L152:M153"/>
    <mergeCell ref="D154:F154"/>
    <mergeCell ref="G154:H154"/>
    <mergeCell ref="L154:M154"/>
    <mergeCell ref="D155:F155"/>
    <mergeCell ref="G155:H155"/>
    <mergeCell ref="L155:M155"/>
    <mergeCell ref="D156:F156"/>
    <mergeCell ref="G156:H156"/>
    <mergeCell ref="L156:M156"/>
    <mergeCell ref="D157:F157"/>
    <mergeCell ref="G157:H157"/>
    <mergeCell ref="L157:M157"/>
    <mergeCell ref="D158:F158"/>
    <mergeCell ref="G158:H158"/>
    <mergeCell ref="L158:M158"/>
    <mergeCell ref="D159:F159"/>
    <mergeCell ref="G159:H159"/>
    <mergeCell ref="L159:M159"/>
    <mergeCell ref="D160:F160"/>
    <mergeCell ref="G160:H160"/>
    <mergeCell ref="L160:M160"/>
    <mergeCell ref="D161:F161"/>
    <mergeCell ref="G161:H161"/>
    <mergeCell ref="L161:M161"/>
    <mergeCell ref="D162:F162"/>
    <mergeCell ref="G162:H162"/>
    <mergeCell ref="L162:M162"/>
    <mergeCell ref="C163:F163"/>
    <mergeCell ref="G163:H163"/>
    <mergeCell ref="L163:M163"/>
    <mergeCell ref="C164:M164"/>
    <mergeCell ref="C165:M165"/>
    <mergeCell ref="D166:F166"/>
    <mergeCell ref="G166:H166"/>
    <mergeCell ref="L166:M166"/>
    <mergeCell ref="D167:F167"/>
    <mergeCell ref="G167:H167"/>
    <mergeCell ref="L167:M167"/>
    <mergeCell ref="D168:F168"/>
    <mergeCell ref="G168:H168"/>
    <mergeCell ref="L168:M168"/>
    <mergeCell ref="D169:F169"/>
    <mergeCell ref="G169:H169"/>
    <mergeCell ref="L169:M169"/>
    <mergeCell ref="D170:F170"/>
    <mergeCell ref="G170:H170"/>
    <mergeCell ref="L170:M170"/>
    <mergeCell ref="D171:F171"/>
    <mergeCell ref="G171:H171"/>
    <mergeCell ref="L171:M171"/>
    <mergeCell ref="D172:F172"/>
    <mergeCell ref="G172:H172"/>
    <mergeCell ref="L172:M172"/>
    <mergeCell ref="C173:F173"/>
    <mergeCell ref="G173:H173"/>
    <mergeCell ref="L173:M173"/>
    <mergeCell ref="C174:M174"/>
    <mergeCell ref="C175:M175"/>
    <mergeCell ref="C176:M176"/>
    <mergeCell ref="C177:M177"/>
    <mergeCell ref="C178:M178"/>
    <mergeCell ref="C179:M179"/>
    <mergeCell ref="C180:M180"/>
    <mergeCell ref="C181:M181"/>
    <mergeCell ref="C182:M182"/>
    <mergeCell ref="C183:M183"/>
    <mergeCell ref="C184:M184"/>
    <mergeCell ref="D185:G185"/>
    <mergeCell ref="H185:M185"/>
    <mergeCell ref="D186:G186"/>
    <mergeCell ref="H186:M186"/>
    <mergeCell ref="D187:G187"/>
    <mergeCell ref="H187:M187"/>
    <mergeCell ref="D188:G188"/>
    <mergeCell ref="H188:M188"/>
    <mergeCell ref="D189:G189"/>
    <mergeCell ref="H189:M189"/>
    <mergeCell ref="C190:G190"/>
    <mergeCell ref="H190:M190"/>
    <mergeCell ref="C191:M191"/>
    <mergeCell ref="C192:M192"/>
    <mergeCell ref="C193:M193"/>
    <mergeCell ref="C194:M194"/>
    <mergeCell ref="C195:M195"/>
    <mergeCell ref="C196:M196"/>
    <mergeCell ref="C197:H197"/>
    <mergeCell ref="I197:M197"/>
    <mergeCell ref="C198:M198"/>
    <mergeCell ref="D199:G199"/>
    <mergeCell ref="H199:M199"/>
    <mergeCell ref="D200:G200"/>
    <mergeCell ref="H200:M200"/>
    <mergeCell ref="D201:G201"/>
    <mergeCell ref="H201:M201"/>
    <mergeCell ref="D202:G202"/>
    <mergeCell ref="H202:M202"/>
    <mergeCell ref="D203:G203"/>
    <mergeCell ref="H203:M203"/>
    <mergeCell ref="D204:G204"/>
    <mergeCell ref="H204:M204"/>
    <mergeCell ref="C205:G205"/>
    <mergeCell ref="H205:M205"/>
    <mergeCell ref="C206:M206"/>
    <mergeCell ref="C207:M207"/>
    <mergeCell ref="C208:M208"/>
    <mergeCell ref="C209:M209"/>
    <mergeCell ref="C210:M210"/>
    <mergeCell ref="C211:M211"/>
    <mergeCell ref="C212:M212"/>
    <mergeCell ref="D213:F213"/>
    <mergeCell ref="G213:H213"/>
    <mergeCell ref="L213:M213"/>
    <mergeCell ref="D214:F214"/>
    <mergeCell ref="G214:H214"/>
    <mergeCell ref="L214:M214"/>
    <mergeCell ref="D215:F215"/>
    <mergeCell ref="G215:H215"/>
    <mergeCell ref="L215:M215"/>
    <mergeCell ref="D216:F216"/>
    <mergeCell ref="G216:H216"/>
    <mergeCell ref="L216:M216"/>
    <mergeCell ref="D217:F217"/>
    <mergeCell ref="G217:H217"/>
    <mergeCell ref="L217:M217"/>
    <mergeCell ref="D218:F218"/>
    <mergeCell ref="G218:H218"/>
    <mergeCell ref="L218:M218"/>
    <mergeCell ref="C219:M219"/>
    <mergeCell ref="C220:M220"/>
    <mergeCell ref="C221:G222"/>
    <mergeCell ref="H221:M221"/>
    <mergeCell ref="H222:J222"/>
    <mergeCell ref="K222:M222"/>
    <mergeCell ref="C223:G223"/>
    <mergeCell ref="H223:J223"/>
    <mergeCell ref="K223:M223"/>
    <mergeCell ref="C224:M224"/>
    <mergeCell ref="D225:G225"/>
    <mergeCell ref="H225:M225"/>
    <mergeCell ref="D226:G226"/>
    <mergeCell ref="H226:M226"/>
    <mergeCell ref="D227:G227"/>
    <mergeCell ref="H227:M227"/>
    <mergeCell ref="D228:G228"/>
    <mergeCell ref="H228:M228"/>
    <mergeCell ref="D229:G229"/>
    <mergeCell ref="H229:M229"/>
    <mergeCell ref="D230:G230"/>
    <mergeCell ref="H230:M230"/>
    <mergeCell ref="D231:G231"/>
    <mergeCell ref="H231:M231"/>
    <mergeCell ref="D232:G232"/>
    <mergeCell ref="H232:M232"/>
    <mergeCell ref="D233:G233"/>
    <mergeCell ref="H233:M233"/>
    <mergeCell ref="C234:M234"/>
    <mergeCell ref="C235:M235"/>
    <mergeCell ref="C236:M236"/>
    <mergeCell ref="C237:M237"/>
    <mergeCell ref="C238:M238"/>
    <mergeCell ref="C239:M239"/>
    <mergeCell ref="C240:M240"/>
    <mergeCell ref="D243:F243"/>
    <mergeCell ref="J243:L243"/>
    <mergeCell ref="D246:G246"/>
  </mergeCells>
  <printOptions/>
  <pageMargins left="0.31527777777777777" right="0.31527777777777777" top="0.4722222222222222" bottom="0.47291666666666665" header="0.5118055555555555" footer="0.31527777777777777"/>
  <pageSetup horizontalDpi="300" verticalDpi="300" orientation="portrait" paperSize="9" scale="40"/>
  <headerFooter alignWithMargins="0">
    <oddFooter>&amp;R&amp;16&amp;P</oddFooter>
  </headerFooter>
</worksheet>
</file>

<file path=xl/worksheets/sheet3.xml><?xml version="1.0" encoding="utf-8"?>
<worksheet xmlns="http://schemas.openxmlformats.org/spreadsheetml/2006/main" xmlns:r="http://schemas.openxmlformats.org/officeDocument/2006/relationships">
  <dimension ref="B1:M195"/>
  <sheetViews>
    <sheetView view="pageBreakPreview" zoomScale="65" zoomScaleNormal="84" zoomScaleSheetLayoutView="65" workbookViewId="0" topLeftCell="A1">
      <selection activeCell="C175" sqref="C175"/>
    </sheetView>
  </sheetViews>
  <sheetFormatPr defaultColWidth="9.00390625" defaultRowHeight="12.75"/>
  <cols>
    <col min="1" max="1" width="2.875" style="1" customWidth="1"/>
    <col min="2" max="2" width="7.125" style="1" customWidth="1"/>
    <col min="3" max="3" width="8.125" style="1" customWidth="1"/>
    <col min="4" max="4" width="30.00390625" style="1" customWidth="1"/>
    <col min="5" max="5" width="20.875" style="1" customWidth="1"/>
    <col min="6" max="6" width="22.625" style="1" customWidth="1"/>
    <col min="7" max="7" width="22.50390625" style="1" customWidth="1"/>
    <col min="8" max="8" width="25.00390625" style="1" customWidth="1"/>
    <col min="9" max="9" width="20.875" style="1" customWidth="1"/>
    <col min="10" max="10" width="22.50390625" style="1" customWidth="1"/>
    <col min="11" max="11" width="20.875" style="1" customWidth="1"/>
    <col min="12" max="12" width="22.375" style="1" customWidth="1"/>
    <col min="13" max="13" width="20.875" style="1" customWidth="1"/>
    <col min="14" max="14" width="7.375" style="1" customWidth="1"/>
    <col min="15" max="15" width="9.125" style="1" customWidth="1"/>
    <col min="16" max="16" width="16.625" style="1" customWidth="1"/>
    <col min="17" max="17" width="9.125" style="1" customWidth="1"/>
    <col min="18" max="18" width="18.625" style="1" customWidth="1"/>
    <col min="19" max="19" width="12.125" style="1" customWidth="1"/>
    <col min="20" max="20" width="15.125" style="1" customWidth="1"/>
    <col min="21" max="16384" width="9.125" style="1" customWidth="1"/>
  </cols>
  <sheetData>
    <row r="1" spans="2:13" s="6" customFormat="1" ht="47.25" customHeight="1">
      <c r="B1" s="137" t="s">
        <v>290</v>
      </c>
      <c r="C1" s="137"/>
      <c r="D1" s="137"/>
      <c r="E1" s="137"/>
      <c r="F1" s="137"/>
      <c r="G1" s="137"/>
      <c r="H1" s="137"/>
      <c r="I1" s="137"/>
      <c r="J1" s="137"/>
      <c r="K1" s="137"/>
      <c r="L1" s="137"/>
      <c r="M1" s="137"/>
    </row>
    <row r="2" spans="2:13" s="8" customFormat="1" ht="35.25" customHeight="1">
      <c r="B2" s="9" t="s">
        <v>1</v>
      </c>
      <c r="C2" s="10" t="s">
        <v>2</v>
      </c>
      <c r="D2" s="10"/>
      <c r="E2" s="10"/>
      <c r="F2" s="10"/>
      <c r="G2" s="10"/>
      <c r="H2" s="10"/>
      <c r="I2" s="10"/>
      <c r="J2" s="10"/>
      <c r="K2" s="10"/>
      <c r="L2" s="10"/>
      <c r="M2" s="10"/>
    </row>
    <row r="3" spans="2:13" s="11" customFormat="1" ht="35.25" customHeight="1">
      <c r="B3" s="12" t="s">
        <v>3</v>
      </c>
      <c r="C3" s="13"/>
      <c r="D3" s="13"/>
      <c r="E3" s="13"/>
      <c r="F3" s="13"/>
      <c r="G3" s="13"/>
      <c r="H3" s="13"/>
      <c r="I3" s="13"/>
      <c r="J3" s="13"/>
      <c r="K3" s="13"/>
      <c r="L3" s="13"/>
      <c r="M3" s="13"/>
    </row>
    <row r="4" spans="2:13" s="11" customFormat="1" ht="35.25" customHeight="1">
      <c r="B4" s="14" t="s">
        <v>4</v>
      </c>
      <c r="C4" s="15" t="s">
        <v>291</v>
      </c>
      <c r="D4" s="15"/>
      <c r="E4" s="15"/>
      <c r="F4" s="15"/>
      <c r="G4" s="15"/>
      <c r="H4" s="15"/>
      <c r="I4" s="15"/>
      <c r="J4" s="15"/>
      <c r="K4" s="15"/>
      <c r="L4" s="15"/>
      <c r="M4" s="15"/>
    </row>
    <row r="5" spans="2:13" s="11" customFormat="1" ht="35.25" customHeight="1">
      <c r="B5" s="12"/>
      <c r="C5" s="18" t="s">
        <v>268</v>
      </c>
      <c r="D5" s="18"/>
      <c r="E5" s="18"/>
      <c r="F5" s="18"/>
      <c r="G5" s="18"/>
      <c r="H5" s="18"/>
      <c r="I5" s="18"/>
      <c r="J5" s="18"/>
      <c r="K5" s="18"/>
      <c r="L5" s="18"/>
      <c r="M5" s="18"/>
    </row>
    <row r="6" spans="2:13" s="11" customFormat="1" ht="35.25" customHeight="1">
      <c r="B6" s="14" t="s">
        <v>7</v>
      </c>
      <c r="C6" s="15" t="s">
        <v>8</v>
      </c>
      <c r="D6" s="15"/>
      <c r="E6" s="15"/>
      <c r="F6" s="15"/>
      <c r="G6" s="15"/>
      <c r="H6" s="15"/>
      <c r="I6" s="15"/>
      <c r="J6" s="15"/>
      <c r="K6" s="15"/>
      <c r="L6" s="15"/>
      <c r="M6" s="15"/>
    </row>
    <row r="7" spans="2:13" s="11" customFormat="1" ht="35.25" customHeight="1">
      <c r="B7" s="12"/>
      <c r="C7" s="19" t="s">
        <v>9</v>
      </c>
      <c r="D7" s="19"/>
      <c r="E7" s="19"/>
      <c r="F7" s="19"/>
      <c r="G7" s="19"/>
      <c r="H7" s="19"/>
      <c r="I7" s="19"/>
      <c r="J7" s="19"/>
      <c r="K7" s="19"/>
      <c r="L7" s="19"/>
      <c r="M7" s="19"/>
    </row>
    <row r="8" spans="2:13" s="11" customFormat="1" ht="35.25" customHeight="1">
      <c r="B8" s="14" t="s">
        <v>10</v>
      </c>
      <c r="C8" s="15" t="s">
        <v>11</v>
      </c>
      <c r="D8" s="15"/>
      <c r="E8" s="15"/>
      <c r="F8" s="15"/>
      <c r="G8" s="15"/>
      <c r="H8" s="15"/>
      <c r="I8" s="15"/>
      <c r="J8" s="15"/>
      <c r="K8" s="15"/>
      <c r="L8" s="15"/>
      <c r="M8" s="15"/>
    </row>
    <row r="9" spans="2:13" s="11" customFormat="1" ht="35.25" customHeight="1">
      <c r="B9" s="12"/>
      <c r="C9" s="20" t="s">
        <v>12</v>
      </c>
      <c r="D9" s="20"/>
      <c r="E9" s="20"/>
      <c r="F9" s="20"/>
      <c r="G9" s="20"/>
      <c r="H9" s="20"/>
      <c r="I9" s="20"/>
      <c r="J9" s="20"/>
      <c r="K9" s="20"/>
      <c r="L9" s="20"/>
      <c r="M9" s="20"/>
    </row>
    <row r="10" spans="2:13" s="11" customFormat="1" ht="35.25" customHeight="1">
      <c r="B10" s="14" t="s">
        <v>13</v>
      </c>
      <c r="C10" s="15" t="s">
        <v>14</v>
      </c>
      <c r="D10" s="15"/>
      <c r="E10" s="15"/>
      <c r="F10" s="15"/>
      <c r="G10" s="15"/>
      <c r="H10" s="15"/>
      <c r="I10" s="15"/>
      <c r="J10" s="15"/>
      <c r="K10" s="15"/>
      <c r="L10" s="15"/>
      <c r="M10" s="15"/>
    </row>
    <row r="11" spans="2:13" s="11" customFormat="1" ht="41.25" customHeight="1">
      <c r="B11" s="12"/>
      <c r="C11" s="19" t="s">
        <v>15</v>
      </c>
      <c r="D11" s="19"/>
      <c r="E11" s="19"/>
      <c r="F11" s="19"/>
      <c r="G11" s="19"/>
      <c r="H11" s="19"/>
      <c r="I11" s="19"/>
      <c r="J11" s="19"/>
      <c r="K11" s="19"/>
      <c r="L11" s="19"/>
      <c r="M11" s="19"/>
    </row>
    <row r="12" spans="2:13" s="11" customFormat="1" ht="35.25" customHeight="1">
      <c r="B12" s="14" t="s">
        <v>16</v>
      </c>
      <c r="C12" s="15" t="s">
        <v>17</v>
      </c>
      <c r="D12" s="15"/>
      <c r="E12" s="15"/>
      <c r="F12" s="15"/>
      <c r="G12" s="15"/>
      <c r="H12" s="15"/>
      <c r="I12" s="15"/>
      <c r="J12" s="15"/>
      <c r="K12" s="15"/>
      <c r="L12" s="15"/>
      <c r="M12" s="15"/>
    </row>
    <row r="13" spans="2:13" s="11" customFormat="1" ht="42.75" customHeight="1">
      <c r="B13" s="12"/>
      <c r="C13" s="19" t="s">
        <v>292</v>
      </c>
      <c r="D13" s="19"/>
      <c r="E13" s="19"/>
      <c r="F13" s="19"/>
      <c r="G13" s="19"/>
      <c r="H13" s="19"/>
      <c r="I13" s="19"/>
      <c r="J13" s="19"/>
      <c r="K13" s="19"/>
      <c r="L13" s="19"/>
      <c r="M13" s="19"/>
    </row>
    <row r="14" spans="2:13" s="11" customFormat="1" ht="35.25" customHeight="1">
      <c r="B14" s="14" t="s">
        <v>19</v>
      </c>
      <c r="C14" s="15" t="s">
        <v>20</v>
      </c>
      <c r="D14" s="15"/>
      <c r="E14" s="15"/>
      <c r="F14" s="15"/>
      <c r="G14" s="15"/>
      <c r="H14" s="15"/>
      <c r="I14" s="15"/>
      <c r="J14" s="15"/>
      <c r="K14" s="15"/>
      <c r="L14" s="15"/>
      <c r="M14" s="15"/>
    </row>
    <row r="15" spans="2:13" s="11" customFormat="1" ht="48" customHeight="1">
      <c r="B15" s="12"/>
      <c r="C15" s="19" t="s">
        <v>293</v>
      </c>
      <c r="D15" s="19"/>
      <c r="E15" s="19"/>
      <c r="F15" s="19"/>
      <c r="G15" s="19"/>
      <c r="H15" s="19"/>
      <c r="I15" s="19"/>
      <c r="J15" s="19"/>
      <c r="K15" s="19"/>
      <c r="L15" s="19"/>
      <c r="M15" s="19"/>
    </row>
    <row r="16" spans="2:13" s="11" customFormat="1" ht="39.75" customHeight="1">
      <c r="B16" s="14" t="s">
        <v>22</v>
      </c>
      <c r="C16" s="21" t="s">
        <v>23</v>
      </c>
      <c r="D16" s="21"/>
      <c r="E16" s="21"/>
      <c r="F16" s="21"/>
      <c r="G16" s="21"/>
      <c r="H16" s="21"/>
      <c r="I16" s="21"/>
      <c r="J16" s="21"/>
      <c r="K16" s="21"/>
      <c r="L16" s="21"/>
      <c r="M16" s="21"/>
    </row>
    <row r="17" spans="2:13" s="11" customFormat="1" ht="111.75" customHeight="1">
      <c r="B17" s="12"/>
      <c r="C17" s="19" t="s">
        <v>24</v>
      </c>
      <c r="D17" s="19"/>
      <c r="E17" s="19"/>
      <c r="F17" s="19"/>
      <c r="G17" s="19"/>
      <c r="H17" s="19"/>
      <c r="I17" s="19"/>
      <c r="J17" s="19"/>
      <c r="K17" s="19"/>
      <c r="L17" s="19"/>
      <c r="M17" s="19"/>
    </row>
    <row r="18" spans="2:13" s="11" customFormat="1" ht="35.25" customHeight="1">
      <c r="B18" s="14" t="s">
        <v>25</v>
      </c>
      <c r="C18" s="15" t="s">
        <v>26</v>
      </c>
      <c r="D18" s="15"/>
      <c r="E18" s="15"/>
      <c r="F18" s="15"/>
      <c r="G18" s="15"/>
      <c r="H18" s="15"/>
      <c r="I18" s="15"/>
      <c r="J18" s="15"/>
      <c r="K18" s="15"/>
      <c r="L18" s="15"/>
      <c r="M18" s="15"/>
    </row>
    <row r="19" spans="2:13" s="11" customFormat="1" ht="54.75" customHeight="1">
      <c r="B19" s="12"/>
      <c r="C19" s="138" t="s">
        <v>294</v>
      </c>
      <c r="D19" s="138"/>
      <c r="E19" s="138"/>
      <c r="F19" s="138"/>
      <c r="G19" s="138"/>
      <c r="H19" s="138"/>
      <c r="I19" s="138"/>
      <c r="J19" s="138"/>
      <c r="K19" s="138"/>
      <c r="L19" s="138"/>
      <c r="M19" s="138"/>
    </row>
    <row r="20" spans="2:13" s="11" customFormat="1" ht="96" customHeight="1">
      <c r="B20" s="12"/>
      <c r="C20" s="19" t="s">
        <v>295</v>
      </c>
      <c r="D20" s="19"/>
      <c r="E20" s="19"/>
      <c r="F20" s="19"/>
      <c r="G20" s="19"/>
      <c r="H20" s="19"/>
      <c r="I20" s="19"/>
      <c r="J20" s="19"/>
      <c r="K20" s="19"/>
      <c r="L20" s="19"/>
      <c r="M20" s="19"/>
    </row>
    <row r="21" spans="2:13" s="11" customFormat="1" ht="35.25" customHeight="1">
      <c r="B21" s="23" t="s">
        <v>28</v>
      </c>
      <c r="C21" s="24" t="s">
        <v>29</v>
      </c>
      <c r="D21" s="24"/>
      <c r="E21" s="24"/>
      <c r="F21" s="24"/>
      <c r="G21" s="24"/>
      <c r="H21" s="24"/>
      <c r="I21" s="24"/>
      <c r="J21" s="24"/>
      <c r="K21" s="24"/>
      <c r="L21" s="24"/>
      <c r="M21" s="24"/>
    </row>
    <row r="22" spans="2:13" s="11" customFormat="1" ht="35.25" customHeight="1">
      <c r="B22" s="12" t="s">
        <v>3</v>
      </c>
      <c r="C22" s="13"/>
      <c r="D22" s="13"/>
      <c r="E22" s="13"/>
      <c r="F22" s="13"/>
      <c r="G22" s="13"/>
      <c r="H22" s="13"/>
      <c r="I22" s="13"/>
      <c r="J22" s="13"/>
      <c r="K22" s="13"/>
      <c r="L22" s="13"/>
      <c r="M22" s="13"/>
    </row>
    <row r="23" spans="2:13" s="11" customFormat="1" ht="100.5" customHeight="1">
      <c r="B23" s="14" t="s">
        <v>4</v>
      </c>
      <c r="C23" s="139" t="s">
        <v>30</v>
      </c>
      <c r="D23" s="139"/>
      <c r="E23" s="139"/>
      <c r="F23" s="139"/>
      <c r="G23" s="139"/>
      <c r="H23" s="139"/>
      <c r="I23" s="139"/>
      <c r="J23" s="139"/>
      <c r="K23" s="139"/>
      <c r="L23" s="139"/>
      <c r="M23" s="139"/>
    </row>
    <row r="24" spans="2:13" s="16" customFormat="1" ht="35.25" customHeight="1">
      <c r="B24" s="17"/>
      <c r="C24" s="25" t="s">
        <v>32</v>
      </c>
      <c r="D24" s="26" t="s">
        <v>33</v>
      </c>
      <c r="E24" s="26"/>
      <c r="F24" s="26"/>
      <c r="G24" s="27" t="s">
        <v>34</v>
      </c>
      <c r="H24" s="27"/>
      <c r="I24" s="27"/>
      <c r="J24" s="27"/>
      <c r="K24" s="27"/>
      <c r="L24" s="27"/>
      <c r="M24" s="27"/>
    </row>
    <row r="25" spans="2:13" s="16" customFormat="1" ht="91.5" customHeight="1">
      <c r="B25" s="17"/>
      <c r="C25" s="25"/>
      <c r="D25" s="26"/>
      <c r="E25" s="26"/>
      <c r="F25" s="26"/>
      <c r="G25" s="28" t="s">
        <v>35</v>
      </c>
      <c r="H25" s="29" t="s">
        <v>271</v>
      </c>
      <c r="I25" s="29" t="s">
        <v>272</v>
      </c>
      <c r="J25" s="29" t="s">
        <v>38</v>
      </c>
      <c r="K25" s="29" t="s">
        <v>39</v>
      </c>
      <c r="L25" s="29" t="s">
        <v>40</v>
      </c>
      <c r="M25" s="30" t="s">
        <v>273</v>
      </c>
    </row>
    <row r="26" spans="2:13" s="31" customFormat="1" ht="24" customHeight="1">
      <c r="B26" s="32"/>
      <c r="C26" s="33" t="s">
        <v>42</v>
      </c>
      <c r="D26" s="34" t="s">
        <v>43</v>
      </c>
      <c r="E26" s="34"/>
      <c r="F26" s="34"/>
      <c r="G26" s="35" t="s">
        <v>44</v>
      </c>
      <c r="H26" s="36">
        <v>4</v>
      </c>
      <c r="I26" s="36">
        <v>5</v>
      </c>
      <c r="J26" s="36">
        <v>6</v>
      </c>
      <c r="K26" s="36">
        <v>7</v>
      </c>
      <c r="L26" s="36">
        <v>8</v>
      </c>
      <c r="M26" s="37">
        <v>9</v>
      </c>
    </row>
    <row r="27" spans="2:13" s="16" customFormat="1" ht="35.25" customHeight="1">
      <c r="B27" s="17"/>
      <c r="C27" s="25" t="s">
        <v>42</v>
      </c>
      <c r="D27" s="38" t="s">
        <v>296</v>
      </c>
      <c r="E27" s="38"/>
      <c r="F27" s="38"/>
      <c r="G27" s="39">
        <v>1028588813.49</v>
      </c>
      <c r="H27" s="39">
        <v>1060109368.25</v>
      </c>
      <c r="I27" s="39">
        <v>68315361.47</v>
      </c>
      <c r="J27" s="39">
        <v>4580921.13</v>
      </c>
      <c r="K27" s="39">
        <v>35798013.43</v>
      </c>
      <c r="L27" s="39">
        <v>2197392477.77</v>
      </c>
      <c r="M27" s="140">
        <v>12367876.25</v>
      </c>
    </row>
    <row r="28" spans="2:13" s="16" customFormat="1" ht="35.25" customHeight="1">
      <c r="B28" s="17"/>
      <c r="C28" s="25" t="s">
        <v>43</v>
      </c>
      <c r="D28" s="38" t="s">
        <v>46</v>
      </c>
      <c r="E28" s="38"/>
      <c r="F28" s="38"/>
      <c r="G28" s="39">
        <f>SUM(G29:G34)</f>
        <v>87352882.84</v>
      </c>
      <c r="H28" s="39">
        <f>SUM(H29:H34)</f>
        <v>66401049.20999999</v>
      </c>
      <c r="I28" s="39">
        <f>SUM(I29:I34)</f>
        <v>1847219.57</v>
      </c>
      <c r="J28" s="39">
        <f>SUM(J29:J34)</f>
        <v>64253</v>
      </c>
      <c r="K28" s="39">
        <f>SUM(K29:K34)</f>
        <v>3865212.98</v>
      </c>
      <c r="L28" s="39">
        <f>SUM(L29:L34)</f>
        <v>159530617.6</v>
      </c>
      <c r="M28" s="40">
        <f>SUM(M29:M34)</f>
        <v>1705838.7</v>
      </c>
    </row>
    <row r="29" spans="2:13" s="16" customFormat="1" ht="35.25" customHeight="1">
      <c r="B29" s="17"/>
      <c r="C29" s="25"/>
      <c r="D29" s="38" t="s">
        <v>297</v>
      </c>
      <c r="E29" s="38"/>
      <c r="F29" s="38"/>
      <c r="G29" s="39">
        <v>52576847.48</v>
      </c>
      <c r="H29" s="39">
        <v>19356866.34</v>
      </c>
      <c r="I29" s="39">
        <v>1847219.57</v>
      </c>
      <c r="J29" s="39">
        <v>11983</v>
      </c>
      <c r="K29" s="39">
        <v>3798412.98</v>
      </c>
      <c r="L29" s="39">
        <f aca="true" t="shared" si="0" ref="L29:L34">SUM(G29:K29)</f>
        <v>77591329.37</v>
      </c>
      <c r="M29" s="140">
        <v>1705838.7</v>
      </c>
    </row>
    <row r="30" spans="2:13" s="16" customFormat="1" ht="35.25" customHeight="1">
      <c r="B30" s="17"/>
      <c r="C30" s="25"/>
      <c r="D30" s="38" t="s">
        <v>298</v>
      </c>
      <c r="E30" s="38"/>
      <c r="F30" s="38"/>
      <c r="G30" s="39">
        <v>34776035.36</v>
      </c>
      <c r="H30" s="39">
        <v>47044182.87</v>
      </c>
      <c r="I30" s="39">
        <v>0</v>
      </c>
      <c r="J30" s="39">
        <v>52270</v>
      </c>
      <c r="K30" s="39">
        <v>66800</v>
      </c>
      <c r="L30" s="39">
        <f t="shared" si="0"/>
        <v>81939288.22999999</v>
      </c>
      <c r="M30" s="140">
        <v>0</v>
      </c>
    </row>
    <row r="31" spans="2:13" s="16" customFormat="1" ht="35.25" customHeight="1">
      <c r="B31" s="17"/>
      <c r="C31" s="25"/>
      <c r="D31" s="38" t="s">
        <v>51</v>
      </c>
      <c r="E31" s="38"/>
      <c r="F31" s="38"/>
      <c r="G31" s="39">
        <v>0</v>
      </c>
      <c r="H31" s="39">
        <v>0</v>
      </c>
      <c r="I31" s="39">
        <v>0</v>
      </c>
      <c r="J31" s="39">
        <v>0</v>
      </c>
      <c r="K31" s="39">
        <v>0</v>
      </c>
      <c r="L31" s="39">
        <f t="shared" si="0"/>
        <v>0</v>
      </c>
      <c r="M31" s="140">
        <v>0</v>
      </c>
    </row>
    <row r="32" spans="2:13" s="16" customFormat="1" ht="35.25" customHeight="1">
      <c r="B32" s="17"/>
      <c r="C32" s="25"/>
      <c r="D32" s="38" t="s">
        <v>299</v>
      </c>
      <c r="E32" s="38"/>
      <c r="F32" s="38"/>
      <c r="G32" s="39">
        <v>0</v>
      </c>
      <c r="H32" s="39">
        <v>0</v>
      </c>
      <c r="I32" s="39">
        <v>0</v>
      </c>
      <c r="J32" s="39">
        <v>0</v>
      </c>
      <c r="K32" s="39">
        <v>0</v>
      </c>
      <c r="L32" s="39">
        <f t="shared" si="0"/>
        <v>0</v>
      </c>
      <c r="M32" s="140">
        <v>0</v>
      </c>
    </row>
    <row r="33" spans="2:13" s="16" customFormat="1" ht="35.25" customHeight="1">
      <c r="B33" s="17"/>
      <c r="C33" s="25"/>
      <c r="D33" s="38" t="s">
        <v>52</v>
      </c>
      <c r="E33" s="38"/>
      <c r="F33" s="38"/>
      <c r="G33" s="39">
        <v>0</v>
      </c>
      <c r="H33" s="39">
        <v>0</v>
      </c>
      <c r="I33" s="39">
        <v>0</v>
      </c>
      <c r="J33" s="39">
        <v>0</v>
      </c>
      <c r="K33" s="39">
        <v>0</v>
      </c>
      <c r="L33" s="39">
        <f t="shared" si="0"/>
        <v>0</v>
      </c>
      <c r="M33" s="140">
        <v>0</v>
      </c>
    </row>
    <row r="34" spans="2:13" s="16" customFormat="1" ht="35.25" customHeight="1">
      <c r="B34" s="17"/>
      <c r="C34" s="25"/>
      <c r="D34" s="38" t="s">
        <v>179</v>
      </c>
      <c r="E34" s="38"/>
      <c r="F34" s="38"/>
      <c r="G34" s="39">
        <v>0</v>
      </c>
      <c r="H34" s="39">
        <v>0</v>
      </c>
      <c r="I34" s="39">
        <v>0</v>
      </c>
      <c r="J34" s="39">
        <v>0</v>
      </c>
      <c r="K34" s="39">
        <v>0</v>
      </c>
      <c r="L34" s="39">
        <f t="shared" si="0"/>
        <v>0</v>
      </c>
      <c r="M34" s="140">
        <v>0</v>
      </c>
    </row>
    <row r="35" spans="2:13" s="16" customFormat="1" ht="35.25" customHeight="1">
      <c r="B35" s="17"/>
      <c r="C35" s="25" t="s">
        <v>44</v>
      </c>
      <c r="D35" s="38" t="s">
        <v>54</v>
      </c>
      <c r="E35" s="38"/>
      <c r="F35" s="38"/>
      <c r="G35" s="39">
        <f>SUM(G36:G44)</f>
        <v>117536858.65</v>
      </c>
      <c r="H35" s="39">
        <f>SUM(H36:H44)</f>
        <v>564245.79</v>
      </c>
      <c r="I35" s="39">
        <f>SUM(I36:I44)</f>
        <v>463960.43999999994</v>
      </c>
      <c r="J35" s="39">
        <f>SUM(J36:J44)</f>
        <v>52270</v>
      </c>
      <c r="K35" s="39">
        <f>SUM(K36:K44)</f>
        <v>308593.41000000003</v>
      </c>
      <c r="L35" s="39">
        <f>SUM(L36:L44)</f>
        <v>118925928.29</v>
      </c>
      <c r="M35" s="140">
        <v>0</v>
      </c>
    </row>
    <row r="36" spans="2:13" s="16" customFormat="1" ht="35.25" customHeight="1">
      <c r="B36" s="17"/>
      <c r="C36" s="25"/>
      <c r="D36" s="38" t="s">
        <v>55</v>
      </c>
      <c r="E36" s="38"/>
      <c r="F36" s="38"/>
      <c r="G36" s="39">
        <v>2410919.45</v>
      </c>
      <c r="H36" s="39">
        <v>0</v>
      </c>
      <c r="I36" s="39">
        <v>0</v>
      </c>
      <c r="J36" s="39">
        <v>0</v>
      </c>
      <c r="K36" s="39">
        <v>0</v>
      </c>
      <c r="L36" s="39">
        <f aca="true" t="shared" si="1" ref="L36:L44">SUM(G36:K36)</f>
        <v>2410919.45</v>
      </c>
      <c r="M36" s="140">
        <v>0</v>
      </c>
    </row>
    <row r="37" spans="2:13" s="16" customFormat="1" ht="35.25" customHeight="1">
      <c r="B37" s="17"/>
      <c r="C37" s="25"/>
      <c r="D37" s="38" t="s">
        <v>56</v>
      </c>
      <c r="E37" s="38"/>
      <c r="F37" s="38"/>
      <c r="G37" s="39">
        <v>114912177.75</v>
      </c>
      <c r="H37" s="39">
        <v>400283.97</v>
      </c>
      <c r="I37" s="39">
        <v>105456.78</v>
      </c>
      <c r="J37" s="39">
        <v>52270</v>
      </c>
      <c r="K37" s="39">
        <v>108754.72</v>
      </c>
      <c r="L37" s="39">
        <f t="shared" si="1"/>
        <v>115578943.22</v>
      </c>
      <c r="M37" s="140">
        <v>0</v>
      </c>
    </row>
    <row r="38" spans="2:13" s="16" customFormat="1" ht="35.25" customHeight="1">
      <c r="B38" s="17"/>
      <c r="C38" s="25"/>
      <c r="D38" s="38" t="s">
        <v>57</v>
      </c>
      <c r="E38" s="38"/>
      <c r="F38" s="38"/>
      <c r="G38" s="39">
        <v>0</v>
      </c>
      <c r="H38" s="39">
        <v>86559.89</v>
      </c>
      <c r="I38" s="39">
        <v>358503.66</v>
      </c>
      <c r="J38" s="39">
        <v>0</v>
      </c>
      <c r="K38" s="39">
        <v>79830.7</v>
      </c>
      <c r="L38" s="39">
        <f t="shared" si="1"/>
        <v>524894.25</v>
      </c>
      <c r="M38" s="140">
        <v>0</v>
      </c>
    </row>
    <row r="39" spans="2:13" s="16" customFormat="1" ht="35.25" customHeight="1">
      <c r="B39" s="17"/>
      <c r="C39" s="25"/>
      <c r="D39" s="38" t="s">
        <v>58</v>
      </c>
      <c r="E39" s="38"/>
      <c r="F39" s="38"/>
      <c r="G39" s="39">
        <v>213000</v>
      </c>
      <c r="H39" s="39">
        <v>0</v>
      </c>
      <c r="I39" s="39">
        <v>0</v>
      </c>
      <c r="J39" s="39">
        <v>0</v>
      </c>
      <c r="K39" s="39">
        <v>0</v>
      </c>
      <c r="L39" s="39">
        <f t="shared" si="1"/>
        <v>213000</v>
      </c>
      <c r="M39" s="140">
        <v>0</v>
      </c>
    </row>
    <row r="40" spans="2:13" s="16" customFormat="1" ht="35.25" customHeight="1">
      <c r="B40" s="17"/>
      <c r="C40" s="25"/>
      <c r="D40" s="38" t="s">
        <v>59</v>
      </c>
      <c r="E40" s="38"/>
      <c r="F40" s="38"/>
      <c r="G40" s="39">
        <v>761.45</v>
      </c>
      <c r="H40" s="39">
        <v>77401.93</v>
      </c>
      <c r="I40" s="39">
        <v>0</v>
      </c>
      <c r="J40" s="39">
        <v>0</v>
      </c>
      <c r="K40" s="39">
        <v>120007.99</v>
      </c>
      <c r="L40" s="39">
        <f t="shared" si="1"/>
        <v>198171.37</v>
      </c>
      <c r="M40" s="140">
        <v>0</v>
      </c>
    </row>
    <row r="41" spans="2:13" s="16" customFormat="1" ht="35.25" customHeight="1">
      <c r="B41" s="17"/>
      <c r="C41" s="25"/>
      <c r="D41" s="38" t="s">
        <v>300</v>
      </c>
      <c r="E41" s="38"/>
      <c r="F41" s="38"/>
      <c r="G41" s="39">
        <v>0</v>
      </c>
      <c r="H41" s="39">
        <v>0</v>
      </c>
      <c r="I41" s="39">
        <v>0</v>
      </c>
      <c r="J41" s="39">
        <v>0</v>
      </c>
      <c r="K41" s="39">
        <v>0</v>
      </c>
      <c r="L41" s="39">
        <f t="shared" si="1"/>
        <v>0</v>
      </c>
      <c r="M41" s="140">
        <v>0</v>
      </c>
    </row>
    <row r="42" spans="2:13" s="16" customFormat="1" ht="35.25" customHeight="1">
      <c r="B42" s="17"/>
      <c r="C42" s="25"/>
      <c r="D42" s="38" t="s">
        <v>52</v>
      </c>
      <c r="E42" s="38"/>
      <c r="F42" s="38"/>
      <c r="G42" s="39">
        <v>0</v>
      </c>
      <c r="H42" s="39">
        <v>0</v>
      </c>
      <c r="I42" s="39">
        <v>0</v>
      </c>
      <c r="J42" s="39">
        <v>0</v>
      </c>
      <c r="K42" s="39">
        <v>0</v>
      </c>
      <c r="L42" s="39">
        <f t="shared" si="1"/>
        <v>0</v>
      </c>
      <c r="M42" s="140">
        <v>0</v>
      </c>
    </row>
    <row r="43" spans="2:13" s="16" customFormat="1" ht="35.25" customHeight="1">
      <c r="B43" s="17"/>
      <c r="C43" s="25"/>
      <c r="D43" s="38" t="s">
        <v>60</v>
      </c>
      <c r="E43" s="38"/>
      <c r="F43" s="38"/>
      <c r="G43" s="39">
        <v>0</v>
      </c>
      <c r="H43" s="39">
        <v>0</v>
      </c>
      <c r="I43" s="39">
        <v>0</v>
      </c>
      <c r="J43" s="39">
        <v>0</v>
      </c>
      <c r="K43" s="39">
        <v>0</v>
      </c>
      <c r="L43" s="39">
        <f t="shared" si="1"/>
        <v>0</v>
      </c>
      <c r="M43" s="140">
        <v>0</v>
      </c>
    </row>
    <row r="44" spans="2:13" s="16" customFormat="1" ht="35.25" customHeight="1">
      <c r="B44" s="17"/>
      <c r="C44" s="25"/>
      <c r="D44" s="38" t="s">
        <v>179</v>
      </c>
      <c r="E44" s="38"/>
      <c r="F44" s="38"/>
      <c r="G44" s="39">
        <v>0</v>
      </c>
      <c r="H44" s="39">
        <v>0</v>
      </c>
      <c r="I44" s="39">
        <v>0</v>
      </c>
      <c r="J44" s="39">
        <v>0</v>
      </c>
      <c r="K44" s="39">
        <v>0</v>
      </c>
      <c r="L44" s="39">
        <f t="shared" si="1"/>
        <v>0</v>
      </c>
      <c r="M44" s="140">
        <v>0</v>
      </c>
    </row>
    <row r="45" spans="2:13" s="16" customFormat="1" ht="35.25" customHeight="1">
      <c r="B45" s="17"/>
      <c r="C45" s="25" t="s">
        <v>62</v>
      </c>
      <c r="D45" s="38" t="s">
        <v>301</v>
      </c>
      <c r="E45" s="38"/>
      <c r="F45" s="38"/>
      <c r="G45" s="39">
        <f>G27+G28-G35</f>
        <v>998404837.68</v>
      </c>
      <c r="H45" s="39">
        <f>H27+H28-H35</f>
        <v>1125946171.67</v>
      </c>
      <c r="I45" s="39">
        <f>I27+I28-I35</f>
        <v>69698620.6</v>
      </c>
      <c r="J45" s="39">
        <f>J27+J28-J35</f>
        <v>4592904.13</v>
      </c>
      <c r="K45" s="39">
        <f>K27+K28-K35</f>
        <v>39354633</v>
      </c>
      <c r="L45" s="39">
        <f>L27+L28-L35</f>
        <v>2237997167.08</v>
      </c>
      <c r="M45" s="40">
        <f>M27+M28-M35</f>
        <v>14073714.95</v>
      </c>
    </row>
    <row r="46" spans="2:13" s="16" customFormat="1" ht="35.25" customHeight="1">
      <c r="B46" s="17"/>
      <c r="C46" s="25" t="s">
        <v>64</v>
      </c>
      <c r="D46" s="38" t="s">
        <v>302</v>
      </c>
      <c r="E46" s="38"/>
      <c r="F46" s="38"/>
      <c r="G46" s="39">
        <v>1017921.15</v>
      </c>
      <c r="H46" s="39">
        <v>321300655.63</v>
      </c>
      <c r="I46" s="39">
        <v>41009715.61</v>
      </c>
      <c r="J46" s="39">
        <v>3636571.44</v>
      </c>
      <c r="K46" s="39">
        <v>25609316.98</v>
      </c>
      <c r="L46" s="39">
        <f>SUM(G46:K46)</f>
        <v>392574180.81</v>
      </c>
      <c r="M46" s="140">
        <v>11530197.57</v>
      </c>
    </row>
    <row r="47" spans="2:13" s="16" customFormat="1" ht="35.25" customHeight="1">
      <c r="B47" s="17"/>
      <c r="C47" s="25" t="s">
        <v>66</v>
      </c>
      <c r="D47" s="38" t="s">
        <v>67</v>
      </c>
      <c r="E47" s="38"/>
      <c r="F47" s="38"/>
      <c r="G47" s="39">
        <f>SUM(G48:G52)</f>
        <v>196158.36</v>
      </c>
      <c r="H47" s="39">
        <f>SUM(H48:H52)</f>
        <v>39606461.089999996</v>
      </c>
      <c r="I47" s="39">
        <f>SUM(I48:I52)</f>
        <v>7784054.3</v>
      </c>
      <c r="J47" s="39">
        <f>SUM(J48:J52)</f>
        <v>279484.13</v>
      </c>
      <c r="K47" s="39">
        <f>SUM(K48:K52)</f>
        <v>4887852.2299999995</v>
      </c>
      <c r="L47" s="39">
        <f>SUM(L48:L52)</f>
        <v>52754010.11</v>
      </c>
      <c r="M47" s="40">
        <f>SUM(M48:M52)</f>
        <v>1652017.27</v>
      </c>
    </row>
    <row r="48" spans="2:13" s="16" customFormat="1" ht="35.25" customHeight="1">
      <c r="B48" s="17"/>
      <c r="C48" s="25"/>
      <c r="D48" s="38" t="s">
        <v>303</v>
      </c>
      <c r="E48" s="38"/>
      <c r="F48" s="38"/>
      <c r="G48" s="39">
        <v>196158.36</v>
      </c>
      <c r="H48" s="39">
        <v>36614167.48</v>
      </c>
      <c r="I48" s="39">
        <v>7063315.93</v>
      </c>
      <c r="J48" s="39">
        <v>227214.13</v>
      </c>
      <c r="K48" s="39">
        <v>3111615.28</v>
      </c>
      <c r="L48" s="39">
        <f aca="true" t="shared" si="2" ref="L48:L52">SUM(G48:K48)</f>
        <v>47212471.18</v>
      </c>
      <c r="M48" s="140">
        <v>1062650.62</v>
      </c>
    </row>
    <row r="49" spans="2:13" s="16" customFormat="1" ht="35.25" customHeight="1">
      <c r="B49" s="17"/>
      <c r="C49" s="25"/>
      <c r="D49" s="38" t="s">
        <v>304</v>
      </c>
      <c r="E49" s="38"/>
      <c r="F49" s="38"/>
      <c r="G49" s="39">
        <v>0</v>
      </c>
      <c r="H49" s="39">
        <v>28640.87</v>
      </c>
      <c r="I49" s="39">
        <v>5517.82</v>
      </c>
      <c r="J49" s="39">
        <v>0</v>
      </c>
      <c r="K49" s="39">
        <v>59135.43</v>
      </c>
      <c r="L49" s="39">
        <f t="shared" si="2"/>
        <v>93294.12</v>
      </c>
      <c r="M49" s="140">
        <v>0</v>
      </c>
    </row>
    <row r="50" spans="2:13" s="16" customFormat="1" ht="35.25" customHeight="1">
      <c r="B50" s="17"/>
      <c r="C50" s="25"/>
      <c r="D50" s="38" t="s">
        <v>305</v>
      </c>
      <c r="E50" s="38"/>
      <c r="F50" s="38"/>
      <c r="G50" s="39">
        <v>0</v>
      </c>
      <c r="H50" s="39">
        <v>0</v>
      </c>
      <c r="I50" s="39">
        <v>0</v>
      </c>
      <c r="J50" s="39">
        <v>0</v>
      </c>
      <c r="K50" s="39">
        <v>0</v>
      </c>
      <c r="L50" s="39">
        <f t="shared" si="2"/>
        <v>0</v>
      </c>
      <c r="M50" s="140">
        <v>0</v>
      </c>
    </row>
    <row r="51" spans="2:13" s="16" customFormat="1" ht="35.25" customHeight="1">
      <c r="B51" s="17"/>
      <c r="C51" s="25"/>
      <c r="D51" s="38" t="s">
        <v>52</v>
      </c>
      <c r="E51" s="38"/>
      <c r="F51" s="38"/>
      <c r="G51" s="39">
        <v>0</v>
      </c>
      <c r="H51" s="39">
        <v>0</v>
      </c>
      <c r="I51" s="39">
        <v>0</v>
      </c>
      <c r="J51" s="39">
        <v>0</v>
      </c>
      <c r="K51" s="39">
        <v>0</v>
      </c>
      <c r="L51" s="39">
        <f t="shared" si="2"/>
        <v>0</v>
      </c>
      <c r="M51" s="140">
        <v>0</v>
      </c>
    </row>
    <row r="52" spans="2:13" s="16" customFormat="1" ht="35.25" customHeight="1">
      <c r="B52" s="17"/>
      <c r="C52" s="25"/>
      <c r="D52" s="38" t="s">
        <v>306</v>
      </c>
      <c r="E52" s="38"/>
      <c r="F52" s="38"/>
      <c r="G52" s="39">
        <v>0</v>
      </c>
      <c r="H52" s="39">
        <v>2963652.74</v>
      </c>
      <c r="I52" s="39">
        <v>715220.55</v>
      </c>
      <c r="J52" s="39">
        <v>52270</v>
      </c>
      <c r="K52" s="39">
        <v>1717101.52</v>
      </c>
      <c r="L52" s="39">
        <f t="shared" si="2"/>
        <v>5448244.8100000005</v>
      </c>
      <c r="M52" s="140">
        <v>589366.65</v>
      </c>
    </row>
    <row r="53" spans="2:13" s="16" customFormat="1" ht="35.25" customHeight="1">
      <c r="B53" s="17"/>
      <c r="C53" s="25" t="s">
        <v>70</v>
      </c>
      <c r="D53" s="38" t="s">
        <v>71</v>
      </c>
      <c r="E53" s="38"/>
      <c r="F53" s="38"/>
      <c r="G53" s="39">
        <f>SUM(G54:G62)</f>
        <v>761.45</v>
      </c>
      <c r="H53" s="39">
        <f>SUM(H54:H62)</f>
        <v>144551.96000000002</v>
      </c>
      <c r="I53" s="39">
        <f>SUM(I54:I62)</f>
        <v>455304.12</v>
      </c>
      <c r="J53" s="39">
        <f>SUM(J54:J62)</f>
        <v>52270</v>
      </c>
      <c r="K53" s="39">
        <f>SUM(K54:K62)</f>
        <v>290593.41000000003</v>
      </c>
      <c r="L53" s="39">
        <f>SUM(L54:L62)</f>
        <v>943480.9400000001</v>
      </c>
      <c r="M53" s="140">
        <v>0</v>
      </c>
    </row>
    <row r="54" spans="2:13" s="16" customFormat="1" ht="35.25" customHeight="1">
      <c r="B54" s="17"/>
      <c r="C54" s="25"/>
      <c r="D54" s="38" t="s">
        <v>72</v>
      </c>
      <c r="E54" s="38"/>
      <c r="F54" s="38"/>
      <c r="G54" s="39">
        <v>0</v>
      </c>
      <c r="H54" s="39">
        <v>0</v>
      </c>
      <c r="I54" s="39">
        <v>0</v>
      </c>
      <c r="J54" s="39">
        <v>0</v>
      </c>
      <c r="K54" s="39">
        <v>0</v>
      </c>
      <c r="L54" s="39">
        <f aca="true" t="shared" si="3" ref="L54:L62">SUM(G54:K54)</f>
        <v>0</v>
      </c>
      <c r="M54" s="140">
        <v>0</v>
      </c>
    </row>
    <row r="55" spans="2:13" s="16" customFormat="1" ht="46.5" customHeight="1">
      <c r="B55" s="17"/>
      <c r="C55" s="25"/>
      <c r="D55" s="41" t="s">
        <v>73</v>
      </c>
      <c r="E55" s="41"/>
      <c r="F55" s="41"/>
      <c r="G55" s="39">
        <v>0</v>
      </c>
      <c r="H55" s="39">
        <v>10264.51</v>
      </c>
      <c r="I55" s="39">
        <v>96800.46</v>
      </c>
      <c r="J55" s="39">
        <v>52270</v>
      </c>
      <c r="K55" s="39">
        <v>90754.72</v>
      </c>
      <c r="L55" s="39">
        <f t="shared" si="3"/>
        <v>250089.69000000003</v>
      </c>
      <c r="M55" s="140">
        <v>0</v>
      </c>
    </row>
    <row r="56" spans="2:13" s="16" customFormat="1" ht="35.25" customHeight="1">
      <c r="B56" s="17"/>
      <c r="C56" s="25"/>
      <c r="D56" s="38" t="s">
        <v>307</v>
      </c>
      <c r="E56" s="38"/>
      <c r="F56" s="38"/>
      <c r="G56" s="39">
        <v>0</v>
      </c>
      <c r="H56" s="39">
        <v>62472.92</v>
      </c>
      <c r="I56" s="39">
        <v>358503.66</v>
      </c>
      <c r="J56" s="39">
        <v>0</v>
      </c>
      <c r="K56" s="39">
        <v>79830.7</v>
      </c>
      <c r="L56" s="39">
        <f t="shared" si="3"/>
        <v>500807.27999999997</v>
      </c>
      <c r="M56" s="140">
        <v>0</v>
      </c>
    </row>
    <row r="57" spans="2:13" s="16" customFormat="1" ht="44.25" customHeight="1">
      <c r="B57" s="17"/>
      <c r="C57" s="25"/>
      <c r="D57" s="41" t="s">
        <v>308</v>
      </c>
      <c r="E57" s="41"/>
      <c r="F57" s="41"/>
      <c r="G57" s="39">
        <v>761.45</v>
      </c>
      <c r="H57" s="39">
        <v>71814.53</v>
      </c>
      <c r="I57" s="39">
        <v>0</v>
      </c>
      <c r="J57" s="39">
        <v>0</v>
      </c>
      <c r="K57" s="39">
        <v>120007.99</v>
      </c>
      <c r="L57" s="39">
        <f t="shared" si="3"/>
        <v>192583.97000000003</v>
      </c>
      <c r="M57" s="140">
        <v>0</v>
      </c>
    </row>
    <row r="58" spans="2:13" s="16" customFormat="1" ht="46.5" customHeight="1">
      <c r="B58" s="17"/>
      <c r="C58" s="25"/>
      <c r="D58" s="41" t="s">
        <v>75</v>
      </c>
      <c r="E58" s="41"/>
      <c r="F58" s="41"/>
      <c r="G58" s="39">
        <v>0</v>
      </c>
      <c r="H58" s="39">
        <v>0</v>
      </c>
      <c r="I58" s="39">
        <v>0</v>
      </c>
      <c r="J58" s="39">
        <v>0</v>
      </c>
      <c r="K58" s="39">
        <v>0</v>
      </c>
      <c r="L58" s="39">
        <f t="shared" si="3"/>
        <v>0</v>
      </c>
      <c r="M58" s="140">
        <v>0</v>
      </c>
    </row>
    <row r="59" spans="2:13" s="16" customFormat="1" ht="35.25" customHeight="1">
      <c r="B59" s="17"/>
      <c r="C59" s="25"/>
      <c r="D59" s="38" t="s">
        <v>305</v>
      </c>
      <c r="E59" s="38"/>
      <c r="F59" s="38"/>
      <c r="G59" s="39">
        <v>0</v>
      </c>
      <c r="H59" s="39">
        <v>0</v>
      </c>
      <c r="I59" s="39">
        <v>0</v>
      </c>
      <c r="J59" s="39">
        <v>0</v>
      </c>
      <c r="K59" s="39">
        <v>0</v>
      </c>
      <c r="L59" s="39">
        <f t="shared" si="3"/>
        <v>0</v>
      </c>
      <c r="M59" s="140">
        <v>0</v>
      </c>
    </row>
    <row r="60" spans="2:13" s="16" customFormat="1" ht="35.25" customHeight="1">
      <c r="B60" s="17"/>
      <c r="C60" s="25"/>
      <c r="D60" s="38" t="s">
        <v>77</v>
      </c>
      <c r="E60" s="38"/>
      <c r="F60" s="38"/>
      <c r="G60" s="39">
        <v>0</v>
      </c>
      <c r="H60" s="39">
        <v>0</v>
      </c>
      <c r="I60" s="39">
        <v>0</v>
      </c>
      <c r="J60" s="39">
        <v>0</v>
      </c>
      <c r="K60" s="39">
        <v>0</v>
      </c>
      <c r="L60" s="39">
        <f t="shared" si="3"/>
        <v>0</v>
      </c>
      <c r="M60" s="140">
        <v>0</v>
      </c>
    </row>
    <row r="61" spans="2:13" s="16" customFormat="1" ht="44.25" customHeight="1">
      <c r="B61" s="17"/>
      <c r="C61" s="25"/>
      <c r="D61" s="41" t="s">
        <v>78</v>
      </c>
      <c r="E61" s="41"/>
      <c r="F61" s="41"/>
      <c r="G61" s="39">
        <v>0</v>
      </c>
      <c r="H61" s="39">
        <v>0</v>
      </c>
      <c r="I61" s="39">
        <v>0</v>
      </c>
      <c r="J61" s="39">
        <v>0</v>
      </c>
      <c r="K61" s="39">
        <v>0</v>
      </c>
      <c r="L61" s="39">
        <f t="shared" si="3"/>
        <v>0</v>
      </c>
      <c r="M61" s="140">
        <v>0</v>
      </c>
    </row>
    <row r="62" spans="2:13" s="16" customFormat="1" ht="35.25" customHeight="1">
      <c r="B62" s="17"/>
      <c r="C62" s="25"/>
      <c r="D62" s="38" t="s">
        <v>306</v>
      </c>
      <c r="E62" s="38"/>
      <c r="F62" s="38"/>
      <c r="G62" s="39">
        <v>0</v>
      </c>
      <c r="H62" s="39">
        <v>0</v>
      </c>
      <c r="I62" s="39">
        <v>0</v>
      </c>
      <c r="J62" s="39">
        <v>0</v>
      </c>
      <c r="K62" s="39">
        <v>0</v>
      </c>
      <c r="L62" s="39">
        <f t="shared" si="3"/>
        <v>0</v>
      </c>
      <c r="M62" s="140">
        <v>0</v>
      </c>
    </row>
    <row r="63" spans="2:13" s="16" customFormat="1" ht="35.25" customHeight="1">
      <c r="B63" s="17"/>
      <c r="C63" s="25" t="s">
        <v>79</v>
      </c>
      <c r="D63" s="38" t="s">
        <v>309</v>
      </c>
      <c r="E63" s="38"/>
      <c r="F63" s="38"/>
      <c r="G63" s="39">
        <f>G46+G47-G53</f>
        <v>1213318.06</v>
      </c>
      <c r="H63" s="39">
        <f>H46+H47-H53</f>
        <v>360762564.76</v>
      </c>
      <c r="I63" s="39">
        <f>I46+I47-I53</f>
        <v>48338465.79</v>
      </c>
      <c r="J63" s="39">
        <f>J46+J47-J53</f>
        <v>3863785.57</v>
      </c>
      <c r="K63" s="39">
        <f>K46+K47-K53</f>
        <v>30206575.8</v>
      </c>
      <c r="L63" s="39">
        <f>L46+L47-L53</f>
        <v>444384709.98</v>
      </c>
      <c r="M63" s="40">
        <f>M46+M47-M53</f>
        <v>13182214.84</v>
      </c>
    </row>
    <row r="64" spans="2:13" s="16" customFormat="1" ht="35.25" customHeight="1">
      <c r="B64" s="17"/>
      <c r="C64" s="25" t="s">
        <v>81</v>
      </c>
      <c r="D64" s="38" t="s">
        <v>310</v>
      </c>
      <c r="E64" s="38"/>
      <c r="F64" s="38"/>
      <c r="G64" s="39">
        <f>G27-G46</f>
        <v>1027570892.34</v>
      </c>
      <c r="H64" s="39">
        <f>H27-H46</f>
        <v>738808712.62</v>
      </c>
      <c r="I64" s="39">
        <f>I27-I46</f>
        <v>27305645.86</v>
      </c>
      <c r="J64" s="39">
        <f>J27-J46</f>
        <v>944349.69</v>
      </c>
      <c r="K64" s="39">
        <f>K27-K46</f>
        <v>10188696.45</v>
      </c>
      <c r="L64" s="39">
        <f>L27-L46</f>
        <v>1804818296.96</v>
      </c>
      <c r="M64" s="40">
        <f>M27-M46</f>
        <v>837678.6799999997</v>
      </c>
    </row>
    <row r="65" spans="2:13" s="16" customFormat="1" ht="35.25" customHeight="1">
      <c r="B65" s="17"/>
      <c r="C65" s="25" t="s">
        <v>83</v>
      </c>
      <c r="D65" s="38" t="s">
        <v>311</v>
      </c>
      <c r="E65" s="38"/>
      <c r="F65" s="38"/>
      <c r="G65" s="39">
        <f>G45-G63</f>
        <v>997191519.62</v>
      </c>
      <c r="H65" s="39">
        <f>H45-H63</f>
        <v>765183606.9100001</v>
      </c>
      <c r="I65" s="39">
        <f>I45-I63</f>
        <v>21360154.809999995</v>
      </c>
      <c r="J65" s="39">
        <f>J45-J63</f>
        <v>729118.56</v>
      </c>
      <c r="K65" s="39">
        <f>K45-K63</f>
        <v>9148057.2</v>
      </c>
      <c r="L65" s="39">
        <f>L45-L63</f>
        <v>1793612457.1</v>
      </c>
      <c r="M65" s="40">
        <f>M45-M63</f>
        <v>891500.1099999994</v>
      </c>
    </row>
    <row r="66" spans="2:13" s="11" customFormat="1" ht="35.25" customHeight="1">
      <c r="B66" s="14" t="s">
        <v>7</v>
      </c>
      <c r="C66" s="141" t="s">
        <v>92</v>
      </c>
      <c r="D66" s="141"/>
      <c r="E66" s="141"/>
      <c r="F66" s="141"/>
      <c r="G66" s="141"/>
      <c r="H66" s="141"/>
      <c r="I66" s="141"/>
      <c r="J66" s="141"/>
      <c r="K66" s="141"/>
      <c r="L66" s="141"/>
      <c r="M66" s="141"/>
    </row>
    <row r="67" spans="2:13" s="11" customFormat="1" ht="35.25" customHeight="1">
      <c r="B67" s="17"/>
      <c r="C67" s="44" t="s">
        <v>93</v>
      </c>
      <c r="D67" s="44"/>
      <c r="E67" s="44"/>
      <c r="F67" s="44"/>
      <c r="G67" s="44"/>
      <c r="H67" s="44"/>
      <c r="I67" s="44"/>
      <c r="J67" s="44"/>
      <c r="K67" s="44"/>
      <c r="L67" s="44"/>
      <c r="M67" s="44"/>
    </row>
    <row r="68" spans="2:13" s="11" customFormat="1" ht="57" customHeight="1">
      <c r="B68" s="14" t="s">
        <v>10</v>
      </c>
      <c r="C68" s="142" t="s">
        <v>94</v>
      </c>
      <c r="D68" s="142"/>
      <c r="E68" s="142"/>
      <c r="F68" s="142"/>
      <c r="G68" s="142"/>
      <c r="H68" s="142"/>
      <c r="I68" s="142"/>
      <c r="J68" s="142"/>
      <c r="K68" s="142"/>
      <c r="L68" s="142"/>
      <c r="M68" s="142"/>
    </row>
    <row r="69" spans="2:13" s="11" customFormat="1" ht="63.75" customHeight="1">
      <c r="B69" s="12"/>
      <c r="C69" s="143" t="s">
        <v>32</v>
      </c>
      <c r="D69" s="46" t="s">
        <v>95</v>
      </c>
      <c r="E69" s="46"/>
      <c r="F69" s="46"/>
      <c r="G69" s="46"/>
      <c r="H69" s="47" t="s">
        <v>96</v>
      </c>
      <c r="I69" s="47"/>
      <c r="J69" s="47"/>
      <c r="K69" s="48" t="s">
        <v>97</v>
      </c>
      <c r="L69" s="48"/>
      <c r="M69" s="48"/>
    </row>
    <row r="70" spans="2:13" s="11" customFormat="1" ht="35.25" customHeight="1">
      <c r="B70" s="12"/>
      <c r="C70" s="45" t="s">
        <v>3</v>
      </c>
      <c r="D70" s="49" t="s">
        <v>98</v>
      </c>
      <c r="E70" s="49"/>
      <c r="F70" s="49"/>
      <c r="G70" s="49"/>
      <c r="H70" s="50">
        <f>H71+H73+H74</f>
        <v>1818931403.2399998</v>
      </c>
      <c r="I70" s="50"/>
      <c r="J70" s="50"/>
      <c r="K70" s="51">
        <f>K71+K73+K74</f>
        <v>614511.1</v>
      </c>
      <c r="L70" s="51"/>
      <c r="M70" s="51"/>
    </row>
    <row r="71" spans="2:13" s="11" customFormat="1" ht="35.25" customHeight="1">
      <c r="B71" s="12"/>
      <c r="C71" s="52" t="s">
        <v>4</v>
      </c>
      <c r="D71" s="49" t="s">
        <v>99</v>
      </c>
      <c r="E71" s="49"/>
      <c r="F71" s="49"/>
      <c r="G71" s="49"/>
      <c r="H71" s="50">
        <v>1793612457.1</v>
      </c>
      <c r="I71" s="50"/>
      <c r="J71" s="50"/>
      <c r="K71" s="51">
        <v>0</v>
      </c>
      <c r="L71" s="51"/>
      <c r="M71" s="51"/>
    </row>
    <row r="72" spans="2:13" s="11" customFormat="1" ht="35.25" customHeight="1">
      <c r="B72" s="12"/>
      <c r="C72" s="52" t="s">
        <v>100</v>
      </c>
      <c r="D72" s="49" t="s">
        <v>101</v>
      </c>
      <c r="E72" s="49"/>
      <c r="F72" s="49"/>
      <c r="G72" s="49"/>
      <c r="H72" s="50">
        <v>342330032.79</v>
      </c>
      <c r="I72" s="50"/>
      <c r="J72" s="50"/>
      <c r="K72" s="51">
        <v>0</v>
      </c>
      <c r="L72" s="51"/>
      <c r="M72" s="51"/>
    </row>
    <row r="73" spans="2:13" s="11" customFormat="1" ht="35.25" customHeight="1">
      <c r="B73" s="12"/>
      <c r="C73" s="52" t="s">
        <v>7</v>
      </c>
      <c r="D73" s="49" t="s">
        <v>102</v>
      </c>
      <c r="E73" s="49"/>
      <c r="F73" s="49"/>
      <c r="G73" s="49"/>
      <c r="H73" s="50">
        <v>891500.11</v>
      </c>
      <c r="I73" s="50"/>
      <c r="J73" s="50"/>
      <c r="K73" s="51">
        <v>0</v>
      </c>
      <c r="L73" s="51"/>
      <c r="M73" s="51"/>
    </row>
    <row r="74" spans="2:13" s="11" customFormat="1" ht="35.25" customHeight="1">
      <c r="B74" s="12"/>
      <c r="C74" s="52" t="s">
        <v>10</v>
      </c>
      <c r="D74" s="49" t="s">
        <v>103</v>
      </c>
      <c r="E74" s="49"/>
      <c r="F74" s="49"/>
      <c r="G74" s="49"/>
      <c r="H74" s="50">
        <v>24427446.03</v>
      </c>
      <c r="I74" s="50"/>
      <c r="J74" s="50"/>
      <c r="K74" s="51">
        <v>614511.1</v>
      </c>
      <c r="L74" s="51"/>
      <c r="M74" s="51"/>
    </row>
    <row r="75" spans="2:13" s="11" customFormat="1" ht="35.25" customHeight="1">
      <c r="B75" s="12"/>
      <c r="C75" s="45" t="s">
        <v>16</v>
      </c>
      <c r="D75" s="49" t="s">
        <v>105</v>
      </c>
      <c r="E75" s="49"/>
      <c r="F75" s="49"/>
      <c r="G75" s="49"/>
      <c r="H75" s="50">
        <f aca="true" t="shared" si="4" ref="H75:H76">772462622.17-658500</f>
        <v>771804122.17</v>
      </c>
      <c r="I75" s="50"/>
      <c r="J75" s="50"/>
      <c r="K75" s="51">
        <v>50000</v>
      </c>
      <c r="L75" s="51"/>
      <c r="M75" s="51"/>
    </row>
    <row r="76" spans="2:13" s="11" customFormat="1" ht="35.25" customHeight="1">
      <c r="B76" s="12"/>
      <c r="C76" s="52" t="s">
        <v>106</v>
      </c>
      <c r="D76" s="49" t="s">
        <v>107</v>
      </c>
      <c r="E76" s="49"/>
      <c r="F76" s="49"/>
      <c r="G76" s="49"/>
      <c r="H76" s="50">
        <f t="shared" si="4"/>
        <v>771804122.17</v>
      </c>
      <c r="I76" s="50"/>
      <c r="J76" s="50"/>
      <c r="K76" s="51">
        <v>50000</v>
      </c>
      <c r="L76" s="51"/>
      <c r="M76" s="51"/>
    </row>
    <row r="77" spans="2:13" s="11" customFormat="1" ht="35.25" customHeight="1">
      <c r="B77" s="12"/>
      <c r="C77" s="52" t="s">
        <v>108</v>
      </c>
      <c r="D77" s="52"/>
      <c r="E77" s="52"/>
      <c r="F77" s="52"/>
      <c r="G77" s="52"/>
      <c r="H77" s="50">
        <f>H70+H75</f>
        <v>2590735525.41</v>
      </c>
      <c r="I77" s="50"/>
      <c r="J77" s="50"/>
      <c r="K77" s="51">
        <f>K70+K75</f>
        <v>664511.1</v>
      </c>
      <c r="L77" s="51"/>
      <c r="M77" s="51"/>
    </row>
    <row r="78" spans="2:13" s="11" customFormat="1" ht="35.25" customHeight="1">
      <c r="B78" s="14" t="s">
        <v>13</v>
      </c>
      <c r="C78" s="144" t="s">
        <v>109</v>
      </c>
      <c r="D78" s="144"/>
      <c r="E78" s="144"/>
      <c r="F78" s="144"/>
      <c r="G78" s="144"/>
      <c r="H78" s="144"/>
      <c r="I78" s="144"/>
      <c r="J78" s="144"/>
      <c r="K78" s="144"/>
      <c r="L78" s="144"/>
      <c r="M78" s="144"/>
    </row>
    <row r="79" spans="2:13" s="11" customFormat="1" ht="35.25" customHeight="1">
      <c r="B79" s="12"/>
      <c r="C79" s="55" t="s">
        <v>110</v>
      </c>
      <c r="D79" s="55"/>
      <c r="E79" s="55"/>
      <c r="F79" s="55"/>
      <c r="G79" s="55"/>
      <c r="H79" s="56" t="s">
        <v>111</v>
      </c>
      <c r="I79" s="56"/>
      <c r="J79" s="56"/>
      <c r="K79" s="56"/>
      <c r="L79" s="56"/>
      <c r="M79" s="56"/>
    </row>
    <row r="80" spans="2:13" s="11" customFormat="1" ht="35.25" customHeight="1">
      <c r="B80" s="12"/>
      <c r="C80" s="55">
        <v>1.11</v>
      </c>
      <c r="D80" s="55"/>
      <c r="E80" s="55"/>
      <c r="F80" s="55"/>
      <c r="G80" s="55"/>
      <c r="H80" s="58">
        <v>1151670.87</v>
      </c>
      <c r="I80" s="58"/>
      <c r="J80" s="58"/>
      <c r="K80" s="58"/>
      <c r="L80" s="58"/>
      <c r="M80" s="58"/>
    </row>
    <row r="81" spans="2:13" s="11" customFormat="1" ht="55.5" customHeight="1">
      <c r="B81" s="14" t="s">
        <v>112</v>
      </c>
      <c r="C81" s="142" t="s">
        <v>113</v>
      </c>
      <c r="D81" s="142"/>
      <c r="E81" s="142"/>
      <c r="F81" s="142"/>
      <c r="G81" s="142"/>
      <c r="H81" s="142"/>
      <c r="I81" s="142"/>
      <c r="J81" s="142"/>
      <c r="K81" s="142"/>
      <c r="L81" s="142"/>
      <c r="M81" s="142"/>
    </row>
    <row r="82" spans="2:13" s="16" customFormat="1" ht="53.25" customHeight="1">
      <c r="B82" s="17"/>
      <c r="C82" s="59" t="s">
        <v>32</v>
      </c>
      <c r="D82" s="29" t="s">
        <v>114</v>
      </c>
      <c r="E82" s="29"/>
      <c r="F82" s="29" t="s">
        <v>115</v>
      </c>
      <c r="G82" s="29"/>
      <c r="H82" s="145" t="s">
        <v>116</v>
      </c>
      <c r="I82" s="145"/>
      <c r="J82" s="145"/>
      <c r="K82" s="145"/>
      <c r="L82" s="60" t="s">
        <v>284</v>
      </c>
      <c r="M82" s="60"/>
    </row>
    <row r="83" spans="2:13" s="16" customFormat="1" ht="53.25" customHeight="1">
      <c r="B83" s="17"/>
      <c r="C83" s="59"/>
      <c r="D83" s="29"/>
      <c r="E83" s="29"/>
      <c r="F83" s="29"/>
      <c r="G83" s="29"/>
      <c r="H83" s="61" t="s">
        <v>118</v>
      </c>
      <c r="I83" s="61"/>
      <c r="J83" s="29" t="s">
        <v>119</v>
      </c>
      <c r="K83" s="29"/>
      <c r="L83" s="60"/>
      <c r="M83" s="60"/>
    </row>
    <row r="84" spans="2:13" s="62" customFormat="1" ht="19.5" customHeight="1">
      <c r="B84" s="63"/>
      <c r="C84" s="64">
        <v>1</v>
      </c>
      <c r="D84" s="36">
        <v>2</v>
      </c>
      <c r="E84" s="36"/>
      <c r="F84" s="36">
        <v>3</v>
      </c>
      <c r="G84" s="36"/>
      <c r="H84" s="36">
        <v>4</v>
      </c>
      <c r="I84" s="36"/>
      <c r="J84" s="36">
        <v>5</v>
      </c>
      <c r="K84" s="36"/>
      <c r="L84" s="65">
        <v>6</v>
      </c>
      <c r="M84" s="65"/>
    </row>
    <row r="85" spans="2:13" s="16" customFormat="1" ht="53.25" customHeight="1">
      <c r="B85" s="17"/>
      <c r="C85" s="59">
        <v>1</v>
      </c>
      <c r="D85" s="29" t="s">
        <v>120</v>
      </c>
      <c r="E85" s="29"/>
      <c r="F85" s="66">
        <v>0</v>
      </c>
      <c r="G85" s="66"/>
      <c r="H85" s="66">
        <v>0</v>
      </c>
      <c r="I85" s="66"/>
      <c r="J85" s="66">
        <v>0</v>
      </c>
      <c r="K85" s="66"/>
      <c r="L85" s="131">
        <f aca="true" t="shared" si="5" ref="L85:L90">F85+H85-J85</f>
        <v>0</v>
      </c>
      <c r="M85" s="131"/>
    </row>
    <row r="86" spans="2:13" s="16" customFormat="1" ht="53.25" customHeight="1">
      <c r="B86" s="17"/>
      <c r="C86" s="59">
        <v>2</v>
      </c>
      <c r="D86" s="29" t="s">
        <v>121</v>
      </c>
      <c r="E86" s="29"/>
      <c r="F86" s="66">
        <v>0</v>
      </c>
      <c r="G86" s="66"/>
      <c r="H86" s="66">
        <v>0</v>
      </c>
      <c r="I86" s="66"/>
      <c r="J86" s="66">
        <v>0</v>
      </c>
      <c r="K86" s="66"/>
      <c r="L86" s="131">
        <f t="shared" si="5"/>
        <v>0</v>
      </c>
      <c r="M86" s="131"/>
    </row>
    <row r="87" spans="2:13" s="16" customFormat="1" ht="53.25" customHeight="1">
      <c r="B87" s="17"/>
      <c r="C87" s="59">
        <v>3</v>
      </c>
      <c r="D87" s="29" t="s">
        <v>122</v>
      </c>
      <c r="E87" s="29"/>
      <c r="F87" s="66">
        <f>918726.03+7869.91</f>
        <v>926595.9400000001</v>
      </c>
      <c r="G87" s="66"/>
      <c r="H87" s="66">
        <v>0</v>
      </c>
      <c r="I87" s="66"/>
      <c r="J87" s="66">
        <v>0</v>
      </c>
      <c r="K87" s="66"/>
      <c r="L87" s="131">
        <f t="shared" si="5"/>
        <v>926595.9400000001</v>
      </c>
      <c r="M87" s="131"/>
    </row>
    <row r="88" spans="2:13" s="16" customFormat="1" ht="53.25" customHeight="1">
      <c r="B88" s="17"/>
      <c r="C88" s="59">
        <v>4</v>
      </c>
      <c r="D88" s="29" t="s">
        <v>38</v>
      </c>
      <c r="E88" s="29"/>
      <c r="F88" s="66">
        <v>146500</v>
      </c>
      <c r="G88" s="66"/>
      <c r="H88" s="66">
        <v>0</v>
      </c>
      <c r="I88" s="66"/>
      <c r="J88" s="66">
        <v>0</v>
      </c>
      <c r="K88" s="66"/>
      <c r="L88" s="131">
        <f t="shared" si="5"/>
        <v>146500</v>
      </c>
      <c r="M88" s="131"/>
    </row>
    <row r="89" spans="2:13" s="16" customFormat="1" ht="53.25" customHeight="1">
      <c r="B89" s="17"/>
      <c r="C89" s="59">
        <v>5</v>
      </c>
      <c r="D89" s="29" t="s">
        <v>39</v>
      </c>
      <c r="E89" s="29"/>
      <c r="F89" s="66">
        <f>578000+8320.75</f>
        <v>586320.75</v>
      </c>
      <c r="G89" s="66"/>
      <c r="H89" s="66">
        <v>0</v>
      </c>
      <c r="I89" s="66"/>
      <c r="J89" s="66">
        <v>0</v>
      </c>
      <c r="K89" s="66"/>
      <c r="L89" s="131">
        <f t="shared" si="5"/>
        <v>586320.75</v>
      </c>
      <c r="M89" s="131"/>
    </row>
    <row r="90" spans="2:13" s="16" customFormat="1" ht="53.25" customHeight="1">
      <c r="B90" s="17"/>
      <c r="C90" s="59">
        <v>6</v>
      </c>
      <c r="D90" s="29" t="s">
        <v>123</v>
      </c>
      <c r="E90" s="29"/>
      <c r="F90" s="66">
        <v>0</v>
      </c>
      <c r="G90" s="66"/>
      <c r="H90" s="66">
        <v>0</v>
      </c>
      <c r="I90" s="66"/>
      <c r="J90" s="66">
        <v>0</v>
      </c>
      <c r="K90" s="66"/>
      <c r="L90" s="131">
        <f t="shared" si="5"/>
        <v>0</v>
      </c>
      <c r="M90" s="131"/>
    </row>
    <row r="91" spans="2:13" s="16" customFormat="1" ht="53.25" customHeight="1">
      <c r="B91" s="17"/>
      <c r="C91" s="68" t="s">
        <v>124</v>
      </c>
      <c r="D91" s="68"/>
      <c r="E91" s="68"/>
      <c r="F91" s="66">
        <f>SUM(F85:G90)</f>
        <v>1659416.69</v>
      </c>
      <c r="G91" s="66"/>
      <c r="H91" s="66">
        <f>SUM(H85:I90)</f>
        <v>0</v>
      </c>
      <c r="I91" s="66"/>
      <c r="J91" s="66">
        <f>SUM(J85:K90)</f>
        <v>0</v>
      </c>
      <c r="K91" s="66"/>
      <c r="L91" s="67">
        <f>SUM(L85:M90)</f>
        <v>1659416.69</v>
      </c>
      <c r="M91" s="67"/>
    </row>
    <row r="92" spans="2:13" s="11" customFormat="1" ht="43.5" customHeight="1">
      <c r="B92" s="14" t="s">
        <v>125</v>
      </c>
      <c r="C92" s="142" t="s">
        <v>126</v>
      </c>
      <c r="D92" s="142"/>
      <c r="E92" s="142"/>
      <c r="F92" s="142"/>
      <c r="G92" s="142"/>
      <c r="H92" s="142"/>
      <c r="I92" s="142"/>
      <c r="J92" s="142"/>
      <c r="K92" s="142"/>
      <c r="L92" s="142"/>
      <c r="M92" s="142"/>
    </row>
    <row r="93" spans="2:13" s="11" customFormat="1" ht="27" customHeight="1">
      <c r="B93" s="17"/>
      <c r="C93" s="69" t="s">
        <v>127</v>
      </c>
      <c r="D93" s="69"/>
      <c r="E93" s="69"/>
      <c r="F93" s="69"/>
      <c r="G93" s="69"/>
      <c r="H93" s="69"/>
      <c r="I93" s="69"/>
      <c r="J93" s="69"/>
      <c r="K93" s="69"/>
      <c r="L93" s="69"/>
      <c r="M93" s="69"/>
    </row>
    <row r="94" spans="2:13" s="11" customFormat="1" ht="35.25" customHeight="1">
      <c r="B94" s="12"/>
      <c r="C94" s="55" t="s">
        <v>128</v>
      </c>
      <c r="D94" s="55"/>
      <c r="E94" s="55"/>
      <c r="F94" s="47" t="s">
        <v>129</v>
      </c>
      <c r="G94" s="47" t="s">
        <v>130</v>
      </c>
      <c r="H94" s="47" t="s">
        <v>131</v>
      </c>
      <c r="I94" s="56" t="s">
        <v>132</v>
      </c>
      <c r="J94" s="56"/>
      <c r="K94" s="56"/>
      <c r="L94" s="56"/>
      <c r="M94" s="56"/>
    </row>
    <row r="95" spans="2:13" s="11" customFormat="1" ht="35.25" customHeight="1">
      <c r="B95" s="12"/>
      <c r="C95" s="55"/>
      <c r="D95" s="55"/>
      <c r="E95" s="55"/>
      <c r="F95" s="47"/>
      <c r="G95" s="47"/>
      <c r="H95" s="47"/>
      <c r="I95" s="46" t="s">
        <v>133</v>
      </c>
      <c r="J95" s="56" t="s">
        <v>134</v>
      </c>
      <c r="K95" s="56"/>
      <c r="L95" s="56"/>
      <c r="M95" s="56"/>
    </row>
    <row r="96" spans="2:13" s="11" customFormat="1" ht="35.25" customHeight="1">
      <c r="B96" s="12"/>
      <c r="C96" s="55"/>
      <c r="D96" s="55"/>
      <c r="E96" s="55"/>
      <c r="F96" s="47"/>
      <c r="G96" s="47"/>
      <c r="H96" s="47"/>
      <c r="I96" s="46"/>
      <c r="J96" s="56" t="s">
        <v>312</v>
      </c>
      <c r="K96" s="56"/>
      <c r="L96" s="56" t="s">
        <v>313</v>
      </c>
      <c r="M96" s="56"/>
    </row>
    <row r="97" spans="2:13" s="11" customFormat="1" ht="48.75" customHeight="1">
      <c r="B97" s="12"/>
      <c r="C97" s="71" t="s">
        <v>314</v>
      </c>
      <c r="D97" s="71"/>
      <c r="E97" s="72" t="s">
        <v>138</v>
      </c>
      <c r="F97" s="132">
        <v>736695022.17</v>
      </c>
      <c r="G97" s="132">
        <v>3500000</v>
      </c>
      <c r="H97" s="132">
        <v>39267600</v>
      </c>
      <c r="I97" s="132">
        <v>13720104</v>
      </c>
      <c r="J97" s="146">
        <f>F97-G97+H97</f>
        <v>772462622.17</v>
      </c>
      <c r="K97" s="146"/>
      <c r="L97" s="135">
        <f>772462622.17-658500</f>
        <v>771804122.17</v>
      </c>
      <c r="M97" s="135"/>
    </row>
    <row r="98" spans="2:13" s="11" customFormat="1" ht="48.75" customHeight="1">
      <c r="B98" s="12"/>
      <c r="C98" s="71"/>
      <c r="D98" s="71"/>
      <c r="E98" s="72" t="s">
        <v>139</v>
      </c>
      <c r="F98" s="132"/>
      <c r="G98" s="132"/>
      <c r="H98" s="132"/>
      <c r="I98" s="132"/>
      <c r="J98" s="134"/>
      <c r="K98" s="134"/>
      <c r="L98" s="135"/>
      <c r="M98" s="135"/>
    </row>
    <row r="99" spans="2:13" s="11" customFormat="1" ht="48.75" customHeight="1">
      <c r="B99" s="12"/>
      <c r="C99" s="74" t="s">
        <v>140</v>
      </c>
      <c r="D99" s="74"/>
      <c r="E99" s="72" t="s">
        <v>138</v>
      </c>
      <c r="F99" s="132"/>
      <c r="G99" s="132"/>
      <c r="H99" s="132"/>
      <c r="I99" s="132"/>
      <c r="J99" s="134"/>
      <c r="K99" s="134"/>
      <c r="L99" s="135"/>
      <c r="M99" s="135"/>
    </row>
    <row r="100" spans="2:13" s="11" customFormat="1" ht="48.75" customHeight="1">
      <c r="B100" s="12"/>
      <c r="C100" s="74"/>
      <c r="D100" s="74"/>
      <c r="E100" s="72" t="s">
        <v>139</v>
      </c>
      <c r="F100" s="132"/>
      <c r="G100" s="132"/>
      <c r="H100" s="132"/>
      <c r="I100" s="132"/>
      <c r="J100" s="134"/>
      <c r="K100" s="134"/>
      <c r="L100" s="135"/>
      <c r="M100" s="135"/>
    </row>
    <row r="101" spans="2:13" s="11" customFormat="1" ht="48.75" customHeight="1">
      <c r="B101" s="12"/>
      <c r="C101" s="19" t="s">
        <v>315</v>
      </c>
      <c r="D101" s="19"/>
      <c r="E101" s="19"/>
      <c r="F101" s="19"/>
      <c r="G101" s="19"/>
      <c r="H101" s="19"/>
      <c r="I101" s="19"/>
      <c r="J101" s="19"/>
      <c r="K101" s="19"/>
      <c r="L101" s="19"/>
      <c r="M101" s="19"/>
    </row>
    <row r="102" spans="2:13" s="11" customFormat="1" ht="60.75" customHeight="1">
      <c r="B102" s="14" t="s">
        <v>143</v>
      </c>
      <c r="C102" s="21" t="s">
        <v>144</v>
      </c>
      <c r="D102" s="21"/>
      <c r="E102" s="21"/>
      <c r="F102" s="21"/>
      <c r="G102" s="21"/>
      <c r="H102" s="21"/>
      <c r="I102" s="21"/>
      <c r="J102" s="21"/>
      <c r="K102" s="21"/>
      <c r="L102" s="21"/>
      <c r="M102" s="21"/>
    </row>
    <row r="103" spans="2:13" s="16" customFormat="1" ht="48" customHeight="1">
      <c r="B103" s="17"/>
      <c r="C103" s="76" t="s">
        <v>32</v>
      </c>
      <c r="D103" s="29" t="s">
        <v>145</v>
      </c>
      <c r="E103" s="29"/>
      <c r="F103" s="29"/>
      <c r="G103" s="29" t="s">
        <v>115</v>
      </c>
      <c r="H103" s="29"/>
      <c r="I103" s="29" t="s">
        <v>146</v>
      </c>
      <c r="J103" s="29"/>
      <c r="K103" s="29"/>
      <c r="L103" s="77" t="s">
        <v>147</v>
      </c>
      <c r="M103" s="77"/>
    </row>
    <row r="104" spans="2:13" s="16" customFormat="1" ht="35.25" customHeight="1">
      <c r="B104" s="17"/>
      <c r="C104" s="76"/>
      <c r="D104" s="29"/>
      <c r="E104" s="29"/>
      <c r="F104" s="29"/>
      <c r="G104" s="29"/>
      <c r="H104" s="29"/>
      <c r="I104" s="78" t="s">
        <v>118</v>
      </c>
      <c r="J104" s="79" t="s">
        <v>148</v>
      </c>
      <c r="K104" s="79" t="s">
        <v>149</v>
      </c>
      <c r="L104" s="77"/>
      <c r="M104" s="77"/>
    </row>
    <row r="105" spans="2:13" s="62" customFormat="1" ht="21" customHeight="1">
      <c r="B105" s="63"/>
      <c r="C105" s="80">
        <v>1</v>
      </c>
      <c r="D105" s="36">
        <v>2</v>
      </c>
      <c r="E105" s="36"/>
      <c r="F105" s="36"/>
      <c r="G105" s="81">
        <v>3</v>
      </c>
      <c r="H105" s="81"/>
      <c r="I105" s="81">
        <v>4</v>
      </c>
      <c r="J105" s="81">
        <v>5</v>
      </c>
      <c r="K105" s="81">
        <v>6</v>
      </c>
      <c r="L105" s="82">
        <v>7</v>
      </c>
      <c r="M105" s="82"/>
    </row>
    <row r="106" spans="2:13" s="16" customFormat="1" ht="42" customHeight="1">
      <c r="B106" s="17"/>
      <c r="C106" s="76">
        <v>1</v>
      </c>
      <c r="D106" s="91" t="s">
        <v>150</v>
      </c>
      <c r="E106" s="91"/>
      <c r="F106" s="91"/>
      <c r="G106" s="29"/>
      <c r="H106" s="29"/>
      <c r="I106" s="147"/>
      <c r="J106" s="147"/>
      <c r="K106" s="147"/>
      <c r="L106" s="148"/>
      <c r="M106" s="148"/>
    </row>
    <row r="107" spans="2:13" s="16" customFormat="1" ht="35.25" customHeight="1">
      <c r="B107" s="17"/>
      <c r="C107" s="25" t="s">
        <v>4</v>
      </c>
      <c r="D107" s="88" t="s">
        <v>151</v>
      </c>
      <c r="E107" s="88"/>
      <c r="F107" s="88"/>
      <c r="G107" s="149"/>
      <c r="H107" s="150"/>
      <c r="I107" s="147"/>
      <c r="J107" s="147"/>
      <c r="K107" s="147"/>
      <c r="L107" s="151"/>
      <c r="M107" s="148"/>
    </row>
    <row r="108" spans="2:13" s="16" customFormat="1" ht="35.25" customHeight="1">
      <c r="B108" s="17"/>
      <c r="C108" s="25" t="s">
        <v>7</v>
      </c>
      <c r="D108" s="88" t="s">
        <v>152</v>
      </c>
      <c r="E108" s="88"/>
      <c r="F108" s="88"/>
      <c r="G108" s="149"/>
      <c r="H108" s="150"/>
      <c r="I108" s="147"/>
      <c r="J108" s="147"/>
      <c r="K108" s="147"/>
      <c r="L108" s="151"/>
      <c r="M108" s="148"/>
    </row>
    <row r="109" spans="2:13" s="16" customFormat="1" ht="35.25" customHeight="1">
      <c r="B109" s="17"/>
      <c r="C109" s="25" t="s">
        <v>153</v>
      </c>
      <c r="D109" s="88" t="s">
        <v>154</v>
      </c>
      <c r="E109" s="88"/>
      <c r="F109" s="88"/>
      <c r="G109" s="149"/>
      <c r="H109" s="150"/>
      <c r="I109" s="147"/>
      <c r="J109" s="147"/>
      <c r="K109" s="147"/>
      <c r="L109" s="151"/>
      <c r="M109" s="148"/>
    </row>
    <row r="110" spans="2:13" s="16" customFormat="1" ht="35.25" customHeight="1">
      <c r="B110" s="17"/>
      <c r="C110" s="25" t="s">
        <v>155</v>
      </c>
      <c r="D110" s="88" t="s">
        <v>156</v>
      </c>
      <c r="E110" s="88"/>
      <c r="F110" s="88"/>
      <c r="G110" s="149"/>
      <c r="H110" s="150"/>
      <c r="I110" s="147"/>
      <c r="J110" s="147"/>
      <c r="K110" s="147"/>
      <c r="L110" s="151"/>
      <c r="M110" s="148"/>
    </row>
    <row r="111" spans="2:13" s="16" customFormat="1" ht="52.5" customHeight="1">
      <c r="B111" s="17"/>
      <c r="C111" s="25" t="s">
        <v>157</v>
      </c>
      <c r="D111" s="91" t="s">
        <v>285</v>
      </c>
      <c r="E111" s="91"/>
      <c r="F111" s="91"/>
      <c r="G111" s="149"/>
      <c r="H111" s="150"/>
      <c r="I111" s="147"/>
      <c r="J111" s="147"/>
      <c r="K111" s="147"/>
      <c r="L111" s="151"/>
      <c r="M111" s="148"/>
    </row>
    <row r="112" spans="2:13" s="16" customFormat="1" ht="43.5" customHeight="1">
      <c r="B112" s="17"/>
      <c r="C112" s="25" t="s">
        <v>159</v>
      </c>
      <c r="D112" s="88" t="s">
        <v>160</v>
      </c>
      <c r="E112" s="88"/>
      <c r="F112" s="88"/>
      <c r="G112" s="149"/>
      <c r="H112" s="150"/>
      <c r="I112" s="147"/>
      <c r="J112" s="147"/>
      <c r="K112" s="147"/>
      <c r="L112" s="151"/>
      <c r="M112" s="148"/>
    </row>
    <row r="113" spans="2:13" s="16" customFormat="1" ht="71.25" customHeight="1">
      <c r="B113" s="17"/>
      <c r="C113" s="25" t="s">
        <v>43</v>
      </c>
      <c r="D113" s="91" t="s">
        <v>161</v>
      </c>
      <c r="E113" s="91"/>
      <c r="F113" s="91"/>
      <c r="G113" s="149"/>
      <c r="H113" s="150"/>
      <c r="I113" s="147"/>
      <c r="J113" s="147"/>
      <c r="K113" s="147"/>
      <c r="L113" s="151"/>
      <c r="M113" s="148"/>
    </row>
    <row r="114" spans="2:13" s="16" customFormat="1" ht="35.25" customHeight="1">
      <c r="B114" s="17"/>
      <c r="C114" s="136" t="s">
        <v>124</v>
      </c>
      <c r="D114" s="136"/>
      <c r="E114" s="136"/>
      <c r="F114" s="136"/>
      <c r="G114" s="29"/>
      <c r="H114" s="29"/>
      <c r="I114" s="147"/>
      <c r="J114" s="147"/>
      <c r="K114" s="147"/>
      <c r="L114" s="148"/>
      <c r="M114" s="148"/>
    </row>
    <row r="115" spans="2:13" s="11" customFormat="1" ht="48" customHeight="1">
      <c r="B115" s="14" t="s">
        <v>162</v>
      </c>
      <c r="C115" s="141" t="s">
        <v>163</v>
      </c>
      <c r="D115" s="141"/>
      <c r="E115" s="141"/>
      <c r="F115" s="141"/>
      <c r="G115" s="141"/>
      <c r="H115" s="141"/>
      <c r="I115" s="141"/>
      <c r="J115" s="141"/>
      <c r="K115" s="141"/>
      <c r="L115" s="141"/>
      <c r="M115" s="141"/>
    </row>
    <row r="116" spans="2:13" s="11" customFormat="1" ht="30" customHeight="1">
      <c r="B116" s="94"/>
      <c r="C116" s="95" t="s">
        <v>127</v>
      </c>
      <c r="D116" s="95"/>
      <c r="E116" s="95"/>
      <c r="F116" s="95"/>
      <c r="G116" s="95"/>
      <c r="H116" s="95"/>
      <c r="I116" s="95"/>
      <c r="J116" s="95"/>
      <c r="K116" s="95"/>
      <c r="L116" s="95"/>
      <c r="M116" s="95"/>
    </row>
    <row r="117" spans="2:13" s="11" customFormat="1" ht="72" customHeight="1">
      <c r="B117" s="12"/>
      <c r="C117" s="55" t="s">
        <v>32</v>
      </c>
      <c r="D117" s="96" t="s">
        <v>164</v>
      </c>
      <c r="E117" s="96"/>
      <c r="F117" s="96"/>
      <c r="G117" s="47" t="s">
        <v>129</v>
      </c>
      <c r="H117" s="47"/>
      <c r="I117" s="47" t="s">
        <v>165</v>
      </c>
      <c r="J117" s="47" t="s">
        <v>166</v>
      </c>
      <c r="K117" s="47" t="s">
        <v>167</v>
      </c>
      <c r="L117" s="48" t="s">
        <v>168</v>
      </c>
      <c r="M117" s="48"/>
    </row>
    <row r="118" spans="2:13" s="11" customFormat="1" ht="35.25" customHeight="1">
      <c r="B118" s="12"/>
      <c r="C118" s="55" t="s">
        <v>1</v>
      </c>
      <c r="D118" s="49" t="s">
        <v>169</v>
      </c>
      <c r="E118" s="49"/>
      <c r="F118" s="49"/>
      <c r="G118" s="46"/>
      <c r="H118" s="46"/>
      <c r="I118" s="152"/>
      <c r="J118" s="152"/>
      <c r="K118" s="152"/>
      <c r="L118" s="56"/>
      <c r="M118" s="56"/>
    </row>
    <row r="119" spans="2:13" s="11" customFormat="1" ht="35.25" customHeight="1">
      <c r="B119" s="12"/>
      <c r="C119" s="97" t="s">
        <v>170</v>
      </c>
      <c r="D119" s="49" t="s">
        <v>171</v>
      </c>
      <c r="E119" s="49"/>
      <c r="F119" s="49"/>
      <c r="G119" s="46"/>
      <c r="H119" s="46"/>
      <c r="I119" s="152"/>
      <c r="J119" s="152"/>
      <c r="K119" s="152"/>
      <c r="L119" s="56"/>
      <c r="M119" s="56"/>
    </row>
    <row r="120" spans="2:13" s="11" customFormat="1" ht="35.25" customHeight="1">
      <c r="B120" s="12"/>
      <c r="C120" s="97" t="s">
        <v>172</v>
      </c>
      <c r="D120" s="49" t="s">
        <v>173</v>
      </c>
      <c r="E120" s="49"/>
      <c r="F120" s="49"/>
      <c r="G120" s="46"/>
      <c r="H120" s="46"/>
      <c r="I120" s="152"/>
      <c r="J120" s="152"/>
      <c r="K120" s="152"/>
      <c r="L120" s="56"/>
      <c r="M120" s="56"/>
    </row>
    <row r="121" spans="2:13" s="11" customFormat="1" ht="35.25" customHeight="1">
      <c r="B121" s="12"/>
      <c r="C121" s="97" t="s">
        <v>174</v>
      </c>
      <c r="D121" s="96" t="s">
        <v>175</v>
      </c>
      <c r="E121" s="96"/>
      <c r="F121" s="96"/>
      <c r="G121" s="46"/>
      <c r="H121" s="46"/>
      <c r="I121" s="152"/>
      <c r="J121" s="152"/>
      <c r="K121" s="152"/>
      <c r="L121" s="56"/>
      <c r="M121" s="56"/>
    </row>
    <row r="122" spans="2:13" s="11" customFormat="1" ht="35.25" customHeight="1">
      <c r="B122" s="12"/>
      <c r="C122" s="97" t="s">
        <v>176</v>
      </c>
      <c r="D122" s="49" t="s">
        <v>177</v>
      </c>
      <c r="E122" s="49"/>
      <c r="F122" s="49"/>
      <c r="G122" s="46"/>
      <c r="H122" s="46"/>
      <c r="I122" s="152"/>
      <c r="J122" s="152"/>
      <c r="K122" s="152"/>
      <c r="L122" s="56"/>
      <c r="M122" s="56"/>
    </row>
    <row r="123" spans="2:13" s="11" customFormat="1" ht="35.25" customHeight="1">
      <c r="B123" s="12"/>
      <c r="C123" s="97" t="s">
        <v>178</v>
      </c>
      <c r="D123" s="49" t="s">
        <v>179</v>
      </c>
      <c r="E123" s="49"/>
      <c r="F123" s="49"/>
      <c r="G123" s="46"/>
      <c r="H123" s="46"/>
      <c r="I123" s="152"/>
      <c r="J123" s="152"/>
      <c r="K123" s="152"/>
      <c r="L123" s="56"/>
      <c r="M123" s="56"/>
    </row>
    <row r="124" spans="2:13" s="11" customFormat="1" ht="35.25" customHeight="1">
      <c r="B124" s="12"/>
      <c r="C124" s="97" t="s">
        <v>108</v>
      </c>
      <c r="D124" s="97"/>
      <c r="E124" s="97"/>
      <c r="F124" s="97"/>
      <c r="G124" s="46"/>
      <c r="H124" s="46"/>
      <c r="I124" s="152"/>
      <c r="J124" s="152"/>
      <c r="K124" s="152"/>
      <c r="L124" s="56"/>
      <c r="M124" s="56"/>
    </row>
    <row r="125" spans="2:13" s="11" customFormat="1" ht="45" customHeight="1">
      <c r="B125" s="14" t="s">
        <v>180</v>
      </c>
      <c r="C125" s="142" t="s">
        <v>181</v>
      </c>
      <c r="D125" s="142"/>
      <c r="E125" s="142"/>
      <c r="F125" s="142"/>
      <c r="G125" s="142"/>
      <c r="H125" s="142"/>
      <c r="I125" s="142"/>
      <c r="J125" s="142"/>
      <c r="K125" s="142"/>
      <c r="L125" s="142"/>
      <c r="M125" s="142"/>
    </row>
    <row r="126" spans="2:13" s="11" customFormat="1" ht="35.25" customHeight="1">
      <c r="B126" s="14" t="s">
        <v>182</v>
      </c>
      <c r="C126" s="153" t="s">
        <v>183</v>
      </c>
      <c r="D126" s="153"/>
      <c r="E126" s="153"/>
      <c r="F126" s="153"/>
      <c r="G126" s="153"/>
      <c r="H126" s="153"/>
      <c r="I126" s="153"/>
      <c r="J126" s="153"/>
      <c r="K126" s="153"/>
      <c r="L126" s="153"/>
      <c r="M126" s="153"/>
    </row>
    <row r="127" spans="2:13" s="11" customFormat="1" ht="55.5" customHeight="1">
      <c r="B127" s="12"/>
      <c r="C127" s="100">
        <v>1149156</v>
      </c>
      <c r="D127" s="100"/>
      <c r="E127" s="100"/>
      <c r="F127" s="100"/>
      <c r="G127" s="100"/>
      <c r="H127" s="100"/>
      <c r="I127" s="100"/>
      <c r="J127" s="100"/>
      <c r="K127" s="100"/>
      <c r="L127" s="100"/>
      <c r="M127" s="100"/>
    </row>
    <row r="128" spans="2:13" s="11" customFormat="1" ht="27" customHeight="1">
      <c r="B128" s="12"/>
      <c r="C128" s="154" t="s">
        <v>188</v>
      </c>
      <c r="D128" s="154"/>
      <c r="E128" s="154"/>
      <c r="F128" s="154"/>
      <c r="G128" s="154"/>
      <c r="H128" s="154"/>
      <c r="I128" s="154"/>
      <c r="J128" s="154"/>
      <c r="K128" s="154"/>
      <c r="L128" s="154"/>
      <c r="M128" s="154"/>
    </row>
    <row r="129" spans="2:13" s="11" customFormat="1" ht="35.25" customHeight="1">
      <c r="B129" s="14" t="s">
        <v>184</v>
      </c>
      <c r="C129" s="153" t="s">
        <v>185</v>
      </c>
      <c r="D129" s="153"/>
      <c r="E129" s="153"/>
      <c r="F129" s="153"/>
      <c r="G129" s="153"/>
      <c r="H129" s="153"/>
      <c r="I129" s="153"/>
      <c r="J129" s="153"/>
      <c r="K129" s="153"/>
      <c r="L129" s="153"/>
      <c r="M129" s="153"/>
    </row>
    <row r="130" spans="2:13" s="11" customFormat="1" ht="55.5" customHeight="1">
      <c r="B130" s="12"/>
      <c r="C130" s="100">
        <v>2298312</v>
      </c>
      <c r="D130" s="100"/>
      <c r="E130" s="100"/>
      <c r="F130" s="100"/>
      <c r="G130" s="100"/>
      <c r="H130" s="100"/>
      <c r="I130" s="100"/>
      <c r="J130" s="100"/>
      <c r="K130" s="100"/>
      <c r="L130" s="100"/>
      <c r="M130" s="100"/>
    </row>
    <row r="131" spans="2:13" s="11" customFormat="1" ht="27" customHeight="1">
      <c r="B131" s="12"/>
      <c r="C131" s="154" t="s">
        <v>188</v>
      </c>
      <c r="D131" s="154"/>
      <c r="E131" s="154"/>
      <c r="F131" s="154"/>
      <c r="G131" s="154"/>
      <c r="H131" s="154"/>
      <c r="I131" s="154"/>
      <c r="J131" s="154"/>
      <c r="K131" s="154"/>
      <c r="L131" s="154"/>
      <c r="M131" s="154"/>
    </row>
    <row r="132" spans="2:13" s="11" customFormat="1" ht="35.25" customHeight="1">
      <c r="B132" s="14" t="s">
        <v>186</v>
      </c>
      <c r="C132" s="153" t="s">
        <v>187</v>
      </c>
      <c r="D132" s="153"/>
      <c r="E132" s="153"/>
      <c r="F132" s="153"/>
      <c r="G132" s="153"/>
      <c r="H132" s="153"/>
      <c r="I132" s="153"/>
      <c r="J132" s="153"/>
      <c r="K132" s="153"/>
      <c r="L132" s="153"/>
      <c r="M132" s="153"/>
    </row>
    <row r="133" spans="2:13" s="11" customFormat="1" ht="55.5" customHeight="1">
      <c r="B133" s="12"/>
      <c r="C133" s="100">
        <v>1149152.7</v>
      </c>
      <c r="D133" s="100"/>
      <c r="E133" s="100"/>
      <c r="F133" s="100"/>
      <c r="G133" s="100"/>
      <c r="H133" s="100"/>
      <c r="I133" s="100"/>
      <c r="J133" s="100"/>
      <c r="K133" s="100"/>
      <c r="L133" s="100"/>
      <c r="M133" s="100"/>
    </row>
    <row r="134" spans="2:13" s="11" customFormat="1" ht="27" customHeight="1">
      <c r="B134" s="12"/>
      <c r="C134" s="154" t="s">
        <v>188</v>
      </c>
      <c r="D134" s="154"/>
      <c r="E134" s="154"/>
      <c r="F134" s="154"/>
      <c r="G134" s="154"/>
      <c r="H134" s="154"/>
      <c r="I134" s="154"/>
      <c r="J134" s="154"/>
      <c r="K134" s="154"/>
      <c r="L134" s="154"/>
      <c r="M134" s="154"/>
    </row>
    <row r="135" spans="2:13" s="11" customFormat="1" ht="67.5" customHeight="1">
      <c r="B135" s="14" t="s">
        <v>189</v>
      </c>
      <c r="C135" s="141" t="s">
        <v>190</v>
      </c>
      <c r="D135" s="141"/>
      <c r="E135" s="141"/>
      <c r="F135" s="141"/>
      <c r="G135" s="141"/>
      <c r="H135" s="141"/>
      <c r="I135" s="141"/>
      <c r="J135" s="141"/>
      <c r="K135" s="141"/>
      <c r="L135" s="141"/>
      <c r="M135" s="141"/>
    </row>
    <row r="136" spans="2:13" s="11" customFormat="1" ht="58.5" customHeight="1">
      <c r="B136" s="12"/>
      <c r="C136" s="101" t="s">
        <v>286</v>
      </c>
      <c r="D136" s="101"/>
      <c r="E136" s="101"/>
      <c r="F136" s="101"/>
      <c r="G136" s="101"/>
      <c r="H136" s="101"/>
      <c r="I136" s="101"/>
      <c r="J136" s="101"/>
      <c r="K136" s="101"/>
      <c r="L136" s="101"/>
      <c r="M136" s="101"/>
    </row>
    <row r="137" spans="2:13" s="11" customFormat="1" ht="44.25" customHeight="1">
      <c r="B137" s="14" t="s">
        <v>191</v>
      </c>
      <c r="C137" s="141" t="s">
        <v>192</v>
      </c>
      <c r="D137" s="141"/>
      <c r="E137" s="141"/>
      <c r="F137" s="141"/>
      <c r="G137" s="141"/>
      <c r="H137" s="141"/>
      <c r="I137" s="141"/>
      <c r="J137" s="141"/>
      <c r="K137" s="141"/>
      <c r="L137" s="141"/>
      <c r="M137" s="141"/>
    </row>
    <row r="138" spans="2:13" s="11" customFormat="1" ht="35.25" customHeight="1">
      <c r="B138" s="12"/>
      <c r="C138" s="55" t="s">
        <v>32</v>
      </c>
      <c r="D138" s="46" t="s">
        <v>193</v>
      </c>
      <c r="E138" s="46"/>
      <c r="F138" s="46"/>
      <c r="G138" s="46"/>
      <c r="H138" s="56" t="s">
        <v>194</v>
      </c>
      <c r="I138" s="56"/>
      <c r="J138" s="56"/>
      <c r="K138" s="56"/>
      <c r="L138" s="56"/>
      <c r="M138" s="56"/>
    </row>
    <row r="139" spans="2:13" s="11" customFormat="1" ht="35.25" customHeight="1">
      <c r="B139" s="12"/>
      <c r="C139" s="55" t="s">
        <v>3</v>
      </c>
      <c r="D139" s="49" t="s">
        <v>195</v>
      </c>
      <c r="E139" s="49"/>
      <c r="F139" s="49"/>
      <c r="G139" s="49"/>
      <c r="H139" s="56"/>
      <c r="I139" s="56"/>
      <c r="J139" s="56"/>
      <c r="K139" s="56"/>
      <c r="L139" s="56"/>
      <c r="M139" s="56"/>
    </row>
    <row r="140" spans="2:13" s="11" customFormat="1" ht="35.25" customHeight="1">
      <c r="B140" s="12"/>
      <c r="C140" s="55" t="s">
        <v>16</v>
      </c>
      <c r="D140" s="49" t="s">
        <v>196</v>
      </c>
      <c r="E140" s="49"/>
      <c r="F140" s="49"/>
      <c r="G140" s="49"/>
      <c r="H140" s="56"/>
      <c r="I140" s="56"/>
      <c r="J140" s="56"/>
      <c r="K140" s="56"/>
      <c r="L140" s="56"/>
      <c r="M140" s="56"/>
    </row>
    <row r="141" spans="2:13" s="11" customFormat="1" ht="35.25" customHeight="1">
      <c r="B141" s="12"/>
      <c r="C141" s="55" t="s">
        <v>19</v>
      </c>
      <c r="D141" s="49" t="s">
        <v>197</v>
      </c>
      <c r="E141" s="49"/>
      <c r="F141" s="49"/>
      <c r="G141" s="49"/>
      <c r="H141" s="56"/>
      <c r="I141" s="56"/>
      <c r="J141" s="56"/>
      <c r="K141" s="56"/>
      <c r="L141" s="56"/>
      <c r="M141" s="56"/>
    </row>
    <row r="142" spans="2:13" s="11" customFormat="1" ht="35.25" customHeight="1">
      <c r="B142" s="12"/>
      <c r="C142" s="55" t="s">
        <v>22</v>
      </c>
      <c r="D142" s="49" t="s">
        <v>198</v>
      </c>
      <c r="E142" s="49"/>
      <c r="F142" s="49"/>
      <c r="G142" s="49"/>
      <c r="H142" s="56"/>
      <c r="I142" s="56"/>
      <c r="J142" s="56"/>
      <c r="K142" s="56"/>
      <c r="L142" s="56"/>
      <c r="M142" s="56"/>
    </row>
    <row r="143" spans="2:13" s="11" customFormat="1" ht="35.25" customHeight="1">
      <c r="B143" s="12"/>
      <c r="C143" s="97" t="s">
        <v>108</v>
      </c>
      <c r="D143" s="97"/>
      <c r="E143" s="97"/>
      <c r="F143" s="97"/>
      <c r="G143" s="97"/>
      <c r="H143" s="56"/>
      <c r="I143" s="56"/>
      <c r="J143" s="56"/>
      <c r="K143" s="56"/>
      <c r="L143" s="56"/>
      <c r="M143" s="56"/>
    </row>
    <row r="144" spans="2:13" s="11" customFormat="1" ht="69" customHeight="1">
      <c r="B144" s="14" t="s">
        <v>200</v>
      </c>
      <c r="C144" s="141" t="s">
        <v>201</v>
      </c>
      <c r="D144" s="141"/>
      <c r="E144" s="141"/>
      <c r="F144" s="141"/>
      <c r="G144" s="141"/>
      <c r="H144" s="141"/>
      <c r="I144" s="141"/>
      <c r="J144" s="141"/>
      <c r="K144" s="141"/>
      <c r="L144" s="141"/>
      <c r="M144" s="141"/>
    </row>
    <row r="145" spans="2:13" s="11" customFormat="1" ht="69" customHeight="1">
      <c r="B145" s="14"/>
      <c r="C145" s="44" t="s">
        <v>316</v>
      </c>
      <c r="D145" s="44"/>
      <c r="E145" s="44"/>
      <c r="F145" s="44"/>
      <c r="G145" s="44"/>
      <c r="H145" s="44"/>
      <c r="I145" s="44"/>
      <c r="J145" s="44"/>
      <c r="K145" s="44"/>
      <c r="L145" s="44"/>
      <c r="M145" s="44"/>
    </row>
    <row r="146" spans="2:13" s="11" customFormat="1" ht="66.75" customHeight="1">
      <c r="B146" s="14" t="s">
        <v>202</v>
      </c>
      <c r="C146" s="141" t="s">
        <v>203</v>
      </c>
      <c r="D146" s="141"/>
      <c r="E146" s="141"/>
      <c r="F146" s="141"/>
      <c r="G146" s="141"/>
      <c r="H146" s="141"/>
      <c r="I146" s="141"/>
      <c r="J146" s="141"/>
      <c r="K146" s="141"/>
      <c r="L146" s="141"/>
      <c r="M146" s="141"/>
    </row>
    <row r="147" spans="2:13" s="11" customFormat="1" ht="48.75" customHeight="1">
      <c r="B147" s="12"/>
      <c r="C147" s="103" t="s">
        <v>317</v>
      </c>
      <c r="D147" s="103"/>
      <c r="E147" s="103"/>
      <c r="F147" s="103"/>
      <c r="G147" s="103"/>
      <c r="H147" s="103"/>
      <c r="I147" s="103"/>
      <c r="J147" s="103"/>
      <c r="K147" s="103"/>
      <c r="L147" s="103"/>
      <c r="M147" s="103"/>
    </row>
    <row r="148" spans="2:13" s="11" customFormat="1" ht="45.75" customHeight="1">
      <c r="B148" s="14" t="s">
        <v>204</v>
      </c>
      <c r="C148" s="141" t="s">
        <v>205</v>
      </c>
      <c r="D148" s="141"/>
      <c r="E148" s="141"/>
      <c r="F148" s="141"/>
      <c r="G148" s="141"/>
      <c r="H148" s="141"/>
      <c r="I148" s="141"/>
      <c r="J148" s="141"/>
      <c r="K148" s="141"/>
      <c r="L148" s="141"/>
      <c r="M148" s="141"/>
    </row>
    <row r="149" spans="2:13" s="11" customFormat="1" ht="51.75" customHeight="1">
      <c r="B149" s="12"/>
      <c r="C149" s="155" t="s">
        <v>318</v>
      </c>
      <c r="D149" s="155"/>
      <c r="E149" s="155"/>
      <c r="F149" s="155"/>
      <c r="G149" s="155"/>
      <c r="H149" s="155"/>
      <c r="I149" s="155"/>
      <c r="J149" s="155"/>
      <c r="K149" s="155"/>
      <c r="L149" s="155"/>
      <c r="M149" s="155"/>
    </row>
    <row r="150" spans="2:13" s="11" customFormat="1" ht="35.25" customHeight="1">
      <c r="B150" s="14" t="s">
        <v>207</v>
      </c>
      <c r="C150" s="153" t="s">
        <v>208</v>
      </c>
      <c r="D150" s="153"/>
      <c r="E150" s="153"/>
      <c r="F150" s="153"/>
      <c r="G150" s="153"/>
      <c r="H150" s="153"/>
      <c r="I150" s="153"/>
      <c r="J150" s="153"/>
      <c r="K150" s="153"/>
      <c r="L150" s="153"/>
      <c r="M150" s="153"/>
    </row>
    <row r="151" spans="2:13" s="11" customFormat="1" ht="48.75" customHeight="1">
      <c r="B151" s="12"/>
      <c r="C151" s="45" t="s">
        <v>209</v>
      </c>
      <c r="D151" s="46" t="s">
        <v>210</v>
      </c>
      <c r="E151" s="46"/>
      <c r="F151" s="46"/>
      <c r="G151" s="46"/>
      <c r="H151" s="56" t="s">
        <v>211</v>
      </c>
      <c r="I151" s="56"/>
      <c r="J151" s="56"/>
      <c r="K151" s="56"/>
      <c r="L151" s="56"/>
      <c r="M151" s="56"/>
    </row>
    <row r="152" spans="2:13" s="11" customFormat="1" ht="35.25" customHeight="1">
      <c r="B152" s="12"/>
      <c r="C152" s="45" t="s">
        <v>3</v>
      </c>
      <c r="D152" s="105" t="s">
        <v>212</v>
      </c>
      <c r="E152" s="105"/>
      <c r="F152" s="105"/>
      <c r="G152" s="105"/>
      <c r="H152" s="56"/>
      <c r="I152" s="56"/>
      <c r="J152" s="56"/>
      <c r="K152" s="56"/>
      <c r="L152" s="56"/>
      <c r="M152" s="56"/>
    </row>
    <row r="153" spans="2:13" s="11" customFormat="1" ht="35.25" customHeight="1">
      <c r="B153" s="12"/>
      <c r="C153" s="45" t="s">
        <v>16</v>
      </c>
      <c r="D153" s="105" t="s">
        <v>213</v>
      </c>
      <c r="E153" s="105"/>
      <c r="F153" s="105"/>
      <c r="G153" s="105"/>
      <c r="H153" s="56"/>
      <c r="I153" s="56"/>
      <c r="J153" s="56"/>
      <c r="K153" s="56"/>
      <c r="L153" s="56"/>
      <c r="M153" s="56"/>
    </row>
    <row r="154" spans="2:13" s="11" customFormat="1" ht="35.25" customHeight="1">
      <c r="B154" s="12"/>
      <c r="C154" s="45" t="s">
        <v>19</v>
      </c>
      <c r="D154" s="105" t="s">
        <v>214</v>
      </c>
      <c r="E154" s="105"/>
      <c r="F154" s="105"/>
      <c r="G154" s="105"/>
      <c r="H154" s="56"/>
      <c r="I154" s="56"/>
      <c r="J154" s="56"/>
      <c r="K154" s="56"/>
      <c r="L154" s="56"/>
      <c r="M154" s="56"/>
    </row>
    <row r="155" spans="2:13" s="11" customFormat="1" ht="35.25" customHeight="1">
      <c r="B155" s="12"/>
      <c r="C155" s="45" t="s">
        <v>22</v>
      </c>
      <c r="D155" s="105" t="s">
        <v>215</v>
      </c>
      <c r="E155" s="105"/>
      <c r="F155" s="105"/>
      <c r="G155" s="105"/>
      <c r="H155" s="56"/>
      <c r="I155" s="56"/>
      <c r="J155" s="56"/>
      <c r="K155" s="56"/>
      <c r="L155" s="56"/>
      <c r="M155" s="56"/>
    </row>
    <row r="156" spans="2:13" s="11" customFormat="1" ht="35.25" customHeight="1">
      <c r="B156" s="12"/>
      <c r="C156" s="45" t="s">
        <v>25</v>
      </c>
      <c r="D156" s="105" t="s">
        <v>216</v>
      </c>
      <c r="E156" s="105"/>
      <c r="F156" s="105"/>
      <c r="G156" s="105"/>
      <c r="H156" s="56"/>
      <c r="I156" s="56"/>
      <c r="J156" s="56"/>
      <c r="K156" s="56"/>
      <c r="L156" s="56"/>
      <c r="M156" s="56"/>
    </row>
    <row r="157" spans="2:13" s="11" customFormat="1" ht="35.25" customHeight="1">
      <c r="B157" s="12"/>
      <c r="C157" s="52" t="s">
        <v>108</v>
      </c>
      <c r="D157" s="52"/>
      <c r="E157" s="52"/>
      <c r="F157" s="52"/>
      <c r="G157" s="52"/>
      <c r="H157" s="156"/>
      <c r="I157" s="156"/>
      <c r="J157" s="156"/>
      <c r="K157" s="156"/>
      <c r="L157" s="156"/>
      <c r="M157" s="156"/>
    </row>
    <row r="158" spans="2:13" s="11" customFormat="1" ht="138" customHeight="1">
      <c r="B158" s="12"/>
      <c r="C158" s="108" t="s">
        <v>217</v>
      </c>
      <c r="D158" s="108"/>
      <c r="E158" s="108"/>
      <c r="F158" s="108"/>
      <c r="G158" s="108"/>
      <c r="H158" s="108"/>
      <c r="I158" s="108"/>
      <c r="J158" s="108"/>
      <c r="K158" s="108"/>
      <c r="L158" s="108"/>
      <c r="M158" s="108"/>
    </row>
    <row r="159" spans="2:13" s="11" customFormat="1" ht="35.25" customHeight="1">
      <c r="B159" s="14" t="s">
        <v>218</v>
      </c>
      <c r="C159" s="153" t="s">
        <v>26</v>
      </c>
      <c r="D159" s="153"/>
      <c r="E159" s="153"/>
      <c r="F159" s="153"/>
      <c r="G159" s="153"/>
      <c r="H159" s="153"/>
      <c r="I159" s="153"/>
      <c r="J159" s="153"/>
      <c r="K159" s="153"/>
      <c r="L159" s="153"/>
      <c r="M159" s="153"/>
    </row>
    <row r="160" spans="2:13" s="11" customFormat="1" ht="35.25" customHeight="1">
      <c r="B160" s="12"/>
      <c r="C160" s="13"/>
      <c r="D160" s="13"/>
      <c r="E160" s="13"/>
      <c r="F160" s="13"/>
      <c r="G160" s="13"/>
      <c r="H160" s="13"/>
      <c r="I160" s="13"/>
      <c r="J160" s="13"/>
      <c r="K160" s="13"/>
      <c r="L160" s="13"/>
      <c r="M160" s="13"/>
    </row>
    <row r="161" spans="2:13" s="11" customFormat="1" ht="59.25" customHeight="1">
      <c r="B161" s="12"/>
      <c r="C161" s="19" t="s">
        <v>319</v>
      </c>
      <c r="D161" s="19"/>
      <c r="E161" s="19"/>
      <c r="F161" s="19"/>
      <c r="G161" s="19"/>
      <c r="H161" s="19"/>
      <c r="I161" s="19"/>
      <c r="J161" s="19"/>
      <c r="K161" s="19"/>
      <c r="L161" s="19"/>
      <c r="M161" s="19"/>
    </row>
    <row r="162" spans="2:13" s="11" customFormat="1" ht="35.25" customHeight="1">
      <c r="B162" s="12" t="s">
        <v>16</v>
      </c>
      <c r="C162" s="110"/>
      <c r="D162" s="110"/>
      <c r="E162" s="110"/>
      <c r="F162" s="110"/>
      <c r="G162" s="110"/>
      <c r="H162" s="110"/>
      <c r="I162" s="110"/>
      <c r="J162" s="110"/>
      <c r="K162" s="110"/>
      <c r="L162" s="110"/>
      <c r="M162" s="110"/>
    </row>
    <row r="163" spans="2:13" s="11" customFormat="1" ht="35.25" customHeight="1">
      <c r="B163" s="14" t="s">
        <v>106</v>
      </c>
      <c r="C163" s="153" t="s">
        <v>220</v>
      </c>
      <c r="D163" s="153"/>
      <c r="E163" s="153"/>
      <c r="F163" s="153"/>
      <c r="G163" s="153"/>
      <c r="H163" s="153"/>
      <c r="I163" s="153"/>
      <c r="J163" s="153"/>
      <c r="K163" s="153"/>
      <c r="L163" s="153"/>
      <c r="M163" s="153"/>
    </row>
    <row r="164" spans="2:13" s="11" customFormat="1" ht="27" customHeight="1">
      <c r="B164" s="17"/>
      <c r="C164" s="95" t="s">
        <v>127</v>
      </c>
      <c r="D164" s="95"/>
      <c r="E164" s="95"/>
      <c r="F164" s="95"/>
      <c r="G164" s="95"/>
      <c r="H164" s="95"/>
      <c r="I164" s="95"/>
      <c r="J164" s="95"/>
      <c r="K164" s="95"/>
      <c r="L164" s="95"/>
      <c r="M164" s="95"/>
    </row>
    <row r="165" spans="2:13" s="11" customFormat="1" ht="74.25" customHeight="1">
      <c r="B165" s="17"/>
      <c r="C165" s="76" t="s">
        <v>32</v>
      </c>
      <c r="D165" s="29" t="s">
        <v>221</v>
      </c>
      <c r="E165" s="29"/>
      <c r="F165" s="29"/>
      <c r="G165" s="29" t="s">
        <v>129</v>
      </c>
      <c r="H165" s="29"/>
      <c r="I165" s="29" t="s">
        <v>222</v>
      </c>
      <c r="J165" s="29" t="s">
        <v>166</v>
      </c>
      <c r="K165" s="29" t="s">
        <v>167</v>
      </c>
      <c r="L165" s="60" t="s">
        <v>168</v>
      </c>
      <c r="M165" s="60"/>
    </row>
    <row r="166" spans="2:13" s="11" customFormat="1" ht="35.25" customHeight="1">
      <c r="B166" s="17"/>
      <c r="C166" s="76" t="s">
        <v>1</v>
      </c>
      <c r="D166" s="88" t="s">
        <v>223</v>
      </c>
      <c r="E166" s="88"/>
      <c r="F166" s="88"/>
      <c r="G166" s="79"/>
      <c r="H166" s="79"/>
      <c r="I166" s="88"/>
      <c r="J166" s="88"/>
      <c r="K166" s="88"/>
      <c r="L166" s="148"/>
      <c r="M166" s="148"/>
    </row>
    <row r="167" spans="2:13" s="11" customFormat="1" ht="35.25" customHeight="1">
      <c r="B167" s="17"/>
      <c r="C167" s="76" t="s">
        <v>3</v>
      </c>
      <c r="D167" s="88" t="s">
        <v>224</v>
      </c>
      <c r="E167" s="88"/>
      <c r="F167" s="88"/>
      <c r="G167" s="79"/>
      <c r="H167" s="79"/>
      <c r="I167" s="88"/>
      <c r="J167" s="88"/>
      <c r="K167" s="147"/>
      <c r="L167" s="148"/>
      <c r="M167" s="148"/>
    </row>
    <row r="168" spans="2:13" s="11" customFormat="1" ht="35.25" customHeight="1">
      <c r="B168" s="17"/>
      <c r="C168" s="76" t="s">
        <v>16</v>
      </c>
      <c r="D168" s="88" t="s">
        <v>225</v>
      </c>
      <c r="E168" s="88"/>
      <c r="F168" s="88"/>
      <c r="G168" s="79"/>
      <c r="H168" s="79"/>
      <c r="I168" s="88"/>
      <c r="J168" s="88"/>
      <c r="K168" s="88"/>
      <c r="L168" s="148"/>
      <c r="M168" s="148"/>
    </row>
    <row r="169" spans="2:13" s="11" customFormat="1" ht="35.25" customHeight="1">
      <c r="B169" s="17"/>
      <c r="C169" s="76" t="s">
        <v>19</v>
      </c>
      <c r="D169" s="88" t="s">
        <v>226</v>
      </c>
      <c r="E169" s="88"/>
      <c r="F169" s="88"/>
      <c r="G169" s="79"/>
      <c r="H169" s="79"/>
      <c r="I169" s="88"/>
      <c r="J169" s="88"/>
      <c r="K169" s="88"/>
      <c r="L169" s="148"/>
      <c r="M169" s="148"/>
    </row>
    <row r="170" spans="2:13" s="11" customFormat="1" ht="35.25" customHeight="1">
      <c r="B170" s="17"/>
      <c r="C170" s="76" t="s">
        <v>22</v>
      </c>
      <c r="D170" s="88" t="s">
        <v>227</v>
      </c>
      <c r="E170" s="88"/>
      <c r="F170" s="88"/>
      <c r="G170" s="79"/>
      <c r="H170" s="79"/>
      <c r="I170" s="147"/>
      <c r="J170" s="147"/>
      <c r="K170" s="147"/>
      <c r="L170" s="148"/>
      <c r="M170" s="148"/>
    </row>
    <row r="171" spans="2:13" s="11" customFormat="1" ht="45" customHeight="1">
      <c r="B171" s="14" t="s">
        <v>228</v>
      </c>
      <c r="C171" s="142" t="s">
        <v>229</v>
      </c>
      <c r="D171" s="142"/>
      <c r="E171" s="142"/>
      <c r="F171" s="142"/>
      <c r="G171" s="142"/>
      <c r="H171" s="142"/>
      <c r="I171" s="142"/>
      <c r="J171" s="142"/>
      <c r="K171" s="142"/>
      <c r="L171" s="142"/>
      <c r="M171" s="142"/>
    </row>
    <row r="172" spans="2:13" s="11" customFormat="1" ht="27" customHeight="1">
      <c r="B172" s="17"/>
      <c r="C172" s="95" t="s">
        <v>127</v>
      </c>
      <c r="D172" s="95"/>
      <c r="E172" s="95"/>
      <c r="F172" s="95"/>
      <c r="G172" s="95"/>
      <c r="H172" s="95"/>
      <c r="I172" s="95"/>
      <c r="J172" s="95"/>
      <c r="K172" s="95"/>
      <c r="L172" s="95"/>
      <c r="M172" s="95"/>
    </row>
    <row r="173" spans="2:13" s="11" customFormat="1" ht="35.25" customHeight="1">
      <c r="B173" s="12"/>
      <c r="C173" s="111" t="s">
        <v>230</v>
      </c>
      <c r="D173" s="111"/>
      <c r="E173" s="111"/>
      <c r="F173" s="111"/>
      <c r="G173" s="111"/>
      <c r="H173" s="112" t="s">
        <v>231</v>
      </c>
      <c r="I173" s="112"/>
      <c r="J173" s="112"/>
      <c r="K173" s="112"/>
      <c r="L173" s="112"/>
      <c r="M173" s="112"/>
    </row>
    <row r="174" spans="2:13" s="11" customFormat="1" ht="35.25" customHeight="1">
      <c r="B174" s="12"/>
      <c r="C174" s="111"/>
      <c r="D174" s="111"/>
      <c r="E174" s="111"/>
      <c r="F174" s="111"/>
      <c r="G174" s="111"/>
      <c r="H174" s="46" t="s">
        <v>232</v>
      </c>
      <c r="I174" s="46"/>
      <c r="J174" s="46"/>
      <c r="K174" s="113" t="s">
        <v>233</v>
      </c>
      <c r="L174" s="113"/>
      <c r="M174" s="113"/>
    </row>
    <row r="175" spans="2:13" s="11" customFormat="1" ht="46.5" customHeight="1">
      <c r="B175" s="12"/>
      <c r="C175" s="157">
        <v>105459285.07</v>
      </c>
      <c r="D175" s="157"/>
      <c r="E175" s="157"/>
      <c r="F175" s="157"/>
      <c r="G175" s="157"/>
      <c r="H175" s="50">
        <v>0</v>
      </c>
      <c r="I175" s="50"/>
      <c r="J175" s="50"/>
      <c r="K175" s="58">
        <v>0</v>
      </c>
      <c r="L175" s="58"/>
      <c r="M175" s="58"/>
    </row>
    <row r="176" spans="2:13" s="11" customFormat="1" ht="44.25" customHeight="1">
      <c r="B176" s="14" t="s">
        <v>234</v>
      </c>
      <c r="C176" s="141" t="s">
        <v>235</v>
      </c>
      <c r="D176" s="141"/>
      <c r="E176" s="141"/>
      <c r="F176" s="141"/>
      <c r="G176" s="141"/>
      <c r="H176" s="141"/>
      <c r="I176" s="141"/>
      <c r="J176" s="141"/>
      <c r="K176" s="141"/>
      <c r="L176" s="141"/>
      <c r="M176" s="141"/>
    </row>
    <row r="177" spans="2:13" s="11" customFormat="1" ht="35.25" customHeight="1">
      <c r="B177" s="12"/>
      <c r="C177" s="45" t="s">
        <v>32</v>
      </c>
      <c r="D177" s="46" t="s">
        <v>210</v>
      </c>
      <c r="E177" s="46"/>
      <c r="F177" s="46"/>
      <c r="G177" s="46"/>
      <c r="H177" s="56" t="s">
        <v>236</v>
      </c>
      <c r="I177" s="56"/>
      <c r="J177" s="56"/>
      <c r="K177" s="56"/>
      <c r="L177" s="56"/>
      <c r="M177" s="56"/>
    </row>
    <row r="178" spans="2:13" s="11" customFormat="1" ht="35.25" customHeight="1">
      <c r="B178" s="12"/>
      <c r="C178" s="45" t="s">
        <v>3</v>
      </c>
      <c r="D178" s="49" t="s">
        <v>237</v>
      </c>
      <c r="E178" s="49"/>
      <c r="F178" s="49"/>
      <c r="G178" s="49"/>
      <c r="H178" s="56"/>
      <c r="I178" s="56"/>
      <c r="J178" s="56"/>
      <c r="K178" s="56"/>
      <c r="L178" s="56"/>
      <c r="M178" s="56"/>
    </row>
    <row r="179" spans="2:13" s="11" customFormat="1" ht="35.25" customHeight="1">
      <c r="B179" s="12"/>
      <c r="C179" s="52" t="s">
        <v>4</v>
      </c>
      <c r="D179" s="49" t="s">
        <v>320</v>
      </c>
      <c r="E179" s="49"/>
      <c r="F179" s="49"/>
      <c r="G179" s="49"/>
      <c r="H179" s="56"/>
      <c r="I179" s="56"/>
      <c r="J179" s="56"/>
      <c r="K179" s="56"/>
      <c r="L179" s="56"/>
      <c r="M179" s="56"/>
    </row>
    <row r="180" spans="2:13" s="11" customFormat="1" ht="35.25" customHeight="1">
      <c r="B180" s="12"/>
      <c r="C180" s="45" t="s">
        <v>16</v>
      </c>
      <c r="D180" s="49" t="s">
        <v>242</v>
      </c>
      <c r="E180" s="49"/>
      <c r="F180" s="49"/>
      <c r="G180" s="49"/>
      <c r="H180" s="56"/>
      <c r="I180" s="56"/>
      <c r="J180" s="56"/>
      <c r="K180" s="56"/>
      <c r="L180" s="56"/>
      <c r="M180" s="56"/>
    </row>
    <row r="181" spans="2:13" s="11" customFormat="1" ht="35.25" customHeight="1">
      <c r="B181" s="12"/>
      <c r="C181" s="52" t="s">
        <v>106</v>
      </c>
      <c r="D181" s="49" t="s">
        <v>320</v>
      </c>
      <c r="E181" s="49"/>
      <c r="F181" s="49"/>
      <c r="G181" s="49"/>
      <c r="H181" s="56"/>
      <c r="I181" s="56"/>
      <c r="J181" s="56"/>
      <c r="K181" s="56"/>
      <c r="L181" s="56"/>
      <c r="M181" s="56"/>
    </row>
    <row r="182" spans="2:13" s="11" customFormat="1" ht="35.25" customHeight="1">
      <c r="B182" s="12"/>
      <c r="C182" s="158" t="s">
        <v>321</v>
      </c>
      <c r="D182" s="158"/>
      <c r="E182" s="158"/>
      <c r="F182" s="158"/>
      <c r="G182" s="158"/>
      <c r="H182" s="158"/>
      <c r="I182" s="158"/>
      <c r="J182" s="158"/>
      <c r="K182" s="158"/>
      <c r="L182" s="158"/>
      <c r="M182" s="158"/>
    </row>
    <row r="183" spans="2:13" s="11" customFormat="1" ht="59.25" customHeight="1">
      <c r="B183" s="14" t="s">
        <v>243</v>
      </c>
      <c r="C183" s="141" t="s">
        <v>244</v>
      </c>
      <c r="D183" s="141"/>
      <c r="E183" s="141"/>
      <c r="F183" s="141"/>
      <c r="G183" s="141"/>
      <c r="H183" s="141"/>
      <c r="I183" s="141"/>
      <c r="J183" s="141"/>
      <c r="K183" s="141"/>
      <c r="L183" s="141"/>
      <c r="M183" s="141"/>
    </row>
    <row r="184" spans="2:13" s="11" customFormat="1" ht="35.25" customHeight="1">
      <c r="B184" s="12"/>
      <c r="C184" s="110" t="s">
        <v>322</v>
      </c>
      <c r="D184" s="110"/>
      <c r="E184" s="110"/>
      <c r="F184" s="110"/>
      <c r="G184" s="110"/>
      <c r="H184" s="110"/>
      <c r="I184" s="110"/>
      <c r="J184" s="110"/>
      <c r="K184" s="110"/>
      <c r="L184" s="110"/>
      <c r="M184" s="110"/>
    </row>
    <row r="185" spans="2:13" s="11" customFormat="1" ht="35.25" customHeight="1">
      <c r="B185" s="14" t="s">
        <v>246</v>
      </c>
      <c r="C185" s="153" t="s">
        <v>26</v>
      </c>
      <c r="D185" s="153"/>
      <c r="E185" s="153"/>
      <c r="F185" s="153"/>
      <c r="G185" s="153"/>
      <c r="H185" s="153"/>
      <c r="I185" s="153"/>
      <c r="J185" s="153"/>
      <c r="K185" s="153"/>
      <c r="L185" s="153"/>
      <c r="M185" s="153"/>
    </row>
    <row r="186" spans="2:13" s="11" customFormat="1" ht="35.25" customHeight="1">
      <c r="B186" s="12"/>
      <c r="C186" s="13"/>
      <c r="D186" s="13"/>
      <c r="E186" s="13"/>
      <c r="F186" s="13"/>
      <c r="G186" s="13"/>
      <c r="H186" s="13"/>
      <c r="I186" s="13"/>
      <c r="J186" s="13"/>
      <c r="K186" s="13"/>
      <c r="L186" s="13"/>
      <c r="M186" s="13"/>
    </row>
    <row r="187" spans="2:13" s="11" customFormat="1" ht="35.25" customHeight="1">
      <c r="B187" s="14" t="s">
        <v>19</v>
      </c>
      <c r="C187" s="141" t="s">
        <v>247</v>
      </c>
      <c r="D187" s="141"/>
      <c r="E187" s="141"/>
      <c r="F187" s="141"/>
      <c r="G187" s="141"/>
      <c r="H187" s="141"/>
      <c r="I187" s="141"/>
      <c r="J187" s="141"/>
      <c r="K187" s="141"/>
      <c r="L187" s="141"/>
      <c r="M187" s="141"/>
    </row>
    <row r="188" spans="2:13" s="11" customFormat="1" ht="35.25" customHeight="1">
      <c r="B188" s="116"/>
      <c r="C188" s="44"/>
      <c r="D188" s="44"/>
      <c r="E188" s="44"/>
      <c r="F188" s="44"/>
      <c r="G188" s="44"/>
      <c r="H188" s="44"/>
      <c r="I188" s="44"/>
      <c r="J188" s="44"/>
      <c r="K188" s="44"/>
      <c r="L188" s="44"/>
      <c r="M188" s="44"/>
    </row>
    <row r="189" spans="2:13" s="11" customFormat="1" ht="35.25" customHeight="1">
      <c r="B189" s="117"/>
      <c r="C189" s="159" t="s">
        <v>323</v>
      </c>
      <c r="D189" s="159"/>
      <c r="E189" s="159"/>
      <c r="F189" s="159"/>
      <c r="G189" s="159"/>
      <c r="H189" s="159"/>
      <c r="I189" s="159"/>
      <c r="J189" s="159"/>
      <c r="K189" s="159"/>
      <c r="L189" s="159"/>
      <c r="M189" s="159"/>
    </row>
    <row r="192" spans="2:13" s="120" customFormat="1" ht="188.25" customHeight="1">
      <c r="B192" s="121"/>
      <c r="C192" s="122"/>
      <c r="D192" s="124" t="s">
        <v>324</v>
      </c>
      <c r="E192" s="124"/>
      <c r="F192" s="124"/>
      <c r="G192" s="121"/>
      <c r="H192" s="160">
        <v>43549</v>
      </c>
      <c r="J192" s="125" t="s">
        <v>325</v>
      </c>
      <c r="K192" s="125"/>
      <c r="L192" s="125"/>
      <c r="M192" s="125"/>
    </row>
    <row r="193" spans="2:10" s="120" customFormat="1" ht="35.25" customHeight="1">
      <c r="B193" s="121"/>
      <c r="C193" s="122"/>
      <c r="D193" s="11" t="s">
        <v>326</v>
      </c>
      <c r="E193" s="121"/>
      <c r="F193" s="121"/>
      <c r="G193" s="121"/>
      <c r="H193" s="126" t="s">
        <v>256</v>
      </c>
      <c r="J193" s="11" t="s">
        <v>327</v>
      </c>
    </row>
    <row r="194" spans="2:10" s="120" customFormat="1" ht="35.25" customHeight="1">
      <c r="B194" s="121"/>
      <c r="C194" s="122"/>
      <c r="D194" s="11" t="s">
        <v>328</v>
      </c>
      <c r="E194" s="121"/>
      <c r="F194" s="121"/>
      <c r="G194" s="121"/>
      <c r="J194" s="11" t="s">
        <v>259</v>
      </c>
    </row>
    <row r="195" spans="2:10" s="120" customFormat="1" ht="35.25" customHeight="1">
      <c r="B195" s="121"/>
      <c r="C195" s="122"/>
      <c r="D195" s="121"/>
      <c r="E195" s="121"/>
      <c r="F195" s="121"/>
      <c r="G195" s="121"/>
      <c r="J195" s="11" t="s">
        <v>329</v>
      </c>
    </row>
  </sheetData>
  <sheetProtection selectLockedCells="1" selectUnlockedCells="1"/>
  <mergeCells count="319">
    <mergeCell ref="B1:M1"/>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 ref="C21:M21"/>
    <mergeCell ref="C22:M22"/>
    <mergeCell ref="C23:M23"/>
    <mergeCell ref="C24:C25"/>
    <mergeCell ref="D24:F25"/>
    <mergeCell ref="G24:M24"/>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C66:M66"/>
    <mergeCell ref="C67:M67"/>
    <mergeCell ref="C68:M68"/>
    <mergeCell ref="D69:G69"/>
    <mergeCell ref="H69:J69"/>
    <mergeCell ref="K69:M69"/>
    <mergeCell ref="D70:G70"/>
    <mergeCell ref="H70:J70"/>
    <mergeCell ref="K70:M70"/>
    <mergeCell ref="D71:G71"/>
    <mergeCell ref="H71:J71"/>
    <mergeCell ref="K71:M71"/>
    <mergeCell ref="D72:G72"/>
    <mergeCell ref="H72:J72"/>
    <mergeCell ref="K72:M72"/>
    <mergeCell ref="D73:G73"/>
    <mergeCell ref="H73:J73"/>
    <mergeCell ref="K73:M73"/>
    <mergeCell ref="D74:G74"/>
    <mergeCell ref="H74:J74"/>
    <mergeCell ref="K74:M74"/>
    <mergeCell ref="D75:G75"/>
    <mergeCell ref="H75:J75"/>
    <mergeCell ref="K75:M75"/>
    <mergeCell ref="D76:G76"/>
    <mergeCell ref="H76:J76"/>
    <mergeCell ref="K76:M76"/>
    <mergeCell ref="C77:G77"/>
    <mergeCell ref="H77:J77"/>
    <mergeCell ref="K77:M77"/>
    <mergeCell ref="C78:M78"/>
    <mergeCell ref="C79:G79"/>
    <mergeCell ref="H79:M79"/>
    <mergeCell ref="C80:G80"/>
    <mergeCell ref="H80:M80"/>
    <mergeCell ref="C81:M81"/>
    <mergeCell ref="C82:C83"/>
    <mergeCell ref="D82:E83"/>
    <mergeCell ref="F82:G83"/>
    <mergeCell ref="H82:K82"/>
    <mergeCell ref="L82:M83"/>
    <mergeCell ref="H83:I83"/>
    <mergeCell ref="J83:K83"/>
    <mergeCell ref="D84:E84"/>
    <mergeCell ref="F84:G84"/>
    <mergeCell ref="H84:I84"/>
    <mergeCell ref="J84:K84"/>
    <mergeCell ref="L84:M84"/>
    <mergeCell ref="D85:E85"/>
    <mergeCell ref="F85:G85"/>
    <mergeCell ref="H85:I85"/>
    <mergeCell ref="J85:K85"/>
    <mergeCell ref="L85:M85"/>
    <mergeCell ref="D86:E86"/>
    <mergeCell ref="F86:G86"/>
    <mergeCell ref="H86:I86"/>
    <mergeCell ref="J86:K86"/>
    <mergeCell ref="L86:M86"/>
    <mergeCell ref="D87:E87"/>
    <mergeCell ref="F87:G87"/>
    <mergeCell ref="H87:I87"/>
    <mergeCell ref="J87:K87"/>
    <mergeCell ref="L87:M87"/>
    <mergeCell ref="D88:E88"/>
    <mergeCell ref="F88:G88"/>
    <mergeCell ref="H88:I88"/>
    <mergeCell ref="J88:K88"/>
    <mergeCell ref="L88:M88"/>
    <mergeCell ref="D89:E89"/>
    <mergeCell ref="F89:G89"/>
    <mergeCell ref="H89:I89"/>
    <mergeCell ref="J89:K89"/>
    <mergeCell ref="L89:M89"/>
    <mergeCell ref="D90:E90"/>
    <mergeCell ref="F90:G90"/>
    <mergeCell ref="H90:I90"/>
    <mergeCell ref="J90:K90"/>
    <mergeCell ref="L90:M90"/>
    <mergeCell ref="C91:E91"/>
    <mergeCell ref="F91:G91"/>
    <mergeCell ref="H91:I91"/>
    <mergeCell ref="J91:K91"/>
    <mergeCell ref="L91:M91"/>
    <mergeCell ref="C92:M92"/>
    <mergeCell ref="C93:M93"/>
    <mergeCell ref="C94:E96"/>
    <mergeCell ref="F94:F96"/>
    <mergeCell ref="G94:G96"/>
    <mergeCell ref="H94:H96"/>
    <mergeCell ref="I94:M94"/>
    <mergeCell ref="I95:I96"/>
    <mergeCell ref="J95:M95"/>
    <mergeCell ref="J96:K96"/>
    <mergeCell ref="L96:M96"/>
    <mergeCell ref="C97:D98"/>
    <mergeCell ref="J97:K97"/>
    <mergeCell ref="L97:M97"/>
    <mergeCell ref="J98:K98"/>
    <mergeCell ref="L98:M98"/>
    <mergeCell ref="C99:D100"/>
    <mergeCell ref="J99:K99"/>
    <mergeCell ref="L99:M99"/>
    <mergeCell ref="J100:K100"/>
    <mergeCell ref="L100:M100"/>
    <mergeCell ref="C101:M101"/>
    <mergeCell ref="C102:M102"/>
    <mergeCell ref="C103:C104"/>
    <mergeCell ref="D103:F104"/>
    <mergeCell ref="G103:H104"/>
    <mergeCell ref="I103:K103"/>
    <mergeCell ref="L103:M104"/>
    <mergeCell ref="D105:F105"/>
    <mergeCell ref="G105:H105"/>
    <mergeCell ref="L105:M105"/>
    <mergeCell ref="D106:F106"/>
    <mergeCell ref="G106:H106"/>
    <mergeCell ref="L106:M106"/>
    <mergeCell ref="D107:F107"/>
    <mergeCell ref="D108:F108"/>
    <mergeCell ref="D109:F109"/>
    <mergeCell ref="D110:F110"/>
    <mergeCell ref="D111:F111"/>
    <mergeCell ref="D112:F112"/>
    <mergeCell ref="D113:F113"/>
    <mergeCell ref="C114:F114"/>
    <mergeCell ref="G114:H114"/>
    <mergeCell ref="L114:M114"/>
    <mergeCell ref="C115:M115"/>
    <mergeCell ref="C116:M116"/>
    <mergeCell ref="D117:F117"/>
    <mergeCell ref="G117:H117"/>
    <mergeCell ref="L117:M117"/>
    <mergeCell ref="D118:F118"/>
    <mergeCell ref="G118:H118"/>
    <mergeCell ref="L118:M118"/>
    <mergeCell ref="D119:F119"/>
    <mergeCell ref="G119:H119"/>
    <mergeCell ref="L119:M119"/>
    <mergeCell ref="D120:F120"/>
    <mergeCell ref="G120:H120"/>
    <mergeCell ref="L120:M120"/>
    <mergeCell ref="D121:F121"/>
    <mergeCell ref="G121:H121"/>
    <mergeCell ref="L121:M121"/>
    <mergeCell ref="D122:F122"/>
    <mergeCell ref="G122:H122"/>
    <mergeCell ref="L122:M122"/>
    <mergeCell ref="D123:F123"/>
    <mergeCell ref="G123:H123"/>
    <mergeCell ref="L123:M123"/>
    <mergeCell ref="C124:F124"/>
    <mergeCell ref="G124:H124"/>
    <mergeCell ref="L124:M124"/>
    <mergeCell ref="C125:M125"/>
    <mergeCell ref="C126:M126"/>
    <mergeCell ref="C127:M127"/>
    <mergeCell ref="C128:M128"/>
    <mergeCell ref="C129:M129"/>
    <mergeCell ref="C130:M130"/>
    <mergeCell ref="C131:M131"/>
    <mergeCell ref="C132:M132"/>
    <mergeCell ref="C133:M133"/>
    <mergeCell ref="C134:M134"/>
    <mergeCell ref="C135:M135"/>
    <mergeCell ref="C136:M136"/>
    <mergeCell ref="C137:M137"/>
    <mergeCell ref="D138:G138"/>
    <mergeCell ref="H138:M138"/>
    <mergeCell ref="D139:G139"/>
    <mergeCell ref="H139:M139"/>
    <mergeCell ref="D140:G140"/>
    <mergeCell ref="H140:M140"/>
    <mergeCell ref="D141:G141"/>
    <mergeCell ref="H141:M141"/>
    <mergeCell ref="D142:G142"/>
    <mergeCell ref="H142:M142"/>
    <mergeCell ref="C143:G143"/>
    <mergeCell ref="H143:M143"/>
    <mergeCell ref="C144:M144"/>
    <mergeCell ref="C145:M145"/>
    <mergeCell ref="C146:M146"/>
    <mergeCell ref="C147:M147"/>
    <mergeCell ref="C148:M148"/>
    <mergeCell ref="C149:M149"/>
    <mergeCell ref="C150:M150"/>
    <mergeCell ref="D151:G151"/>
    <mergeCell ref="H151:M151"/>
    <mergeCell ref="D152:G152"/>
    <mergeCell ref="H152:M152"/>
    <mergeCell ref="D153:G153"/>
    <mergeCell ref="H153:M153"/>
    <mergeCell ref="D154:G154"/>
    <mergeCell ref="H154:M154"/>
    <mergeCell ref="D155:G155"/>
    <mergeCell ref="H155:M155"/>
    <mergeCell ref="D156:G156"/>
    <mergeCell ref="H156:M156"/>
    <mergeCell ref="C157:G157"/>
    <mergeCell ref="H157:M157"/>
    <mergeCell ref="C158:M158"/>
    <mergeCell ref="C159:M159"/>
    <mergeCell ref="C160:M160"/>
    <mergeCell ref="C161:M161"/>
    <mergeCell ref="C162:M162"/>
    <mergeCell ref="C163:M163"/>
    <mergeCell ref="C164:M164"/>
    <mergeCell ref="D165:F165"/>
    <mergeCell ref="G165:H165"/>
    <mergeCell ref="L165:M165"/>
    <mergeCell ref="D166:F166"/>
    <mergeCell ref="G166:H166"/>
    <mergeCell ref="L166:M166"/>
    <mergeCell ref="D167:F167"/>
    <mergeCell ref="G167:H167"/>
    <mergeCell ref="L167:M167"/>
    <mergeCell ref="D168:F168"/>
    <mergeCell ref="G168:H168"/>
    <mergeCell ref="L168:M168"/>
    <mergeCell ref="D169:F169"/>
    <mergeCell ref="G169:H169"/>
    <mergeCell ref="L169:M169"/>
    <mergeCell ref="D170:F170"/>
    <mergeCell ref="G170:H170"/>
    <mergeCell ref="L170:M170"/>
    <mergeCell ref="C171:M171"/>
    <mergeCell ref="C172:M172"/>
    <mergeCell ref="C173:G174"/>
    <mergeCell ref="H173:M173"/>
    <mergeCell ref="H174:J174"/>
    <mergeCell ref="K174:M174"/>
    <mergeCell ref="C175:G175"/>
    <mergeCell ref="H175:J175"/>
    <mergeCell ref="K175:M175"/>
    <mergeCell ref="C176:M176"/>
    <mergeCell ref="D177:G177"/>
    <mergeCell ref="H177:M177"/>
    <mergeCell ref="D178:G178"/>
    <mergeCell ref="H178:M178"/>
    <mergeCell ref="D179:G179"/>
    <mergeCell ref="H179:M179"/>
    <mergeCell ref="D180:G180"/>
    <mergeCell ref="H180:M180"/>
    <mergeCell ref="D181:G181"/>
    <mergeCell ref="H181:M181"/>
    <mergeCell ref="C182:M182"/>
    <mergeCell ref="C183:M183"/>
    <mergeCell ref="C184:M184"/>
    <mergeCell ref="C185:M185"/>
    <mergeCell ref="C186:M186"/>
    <mergeCell ref="C187:M187"/>
    <mergeCell ref="C188:M188"/>
    <mergeCell ref="C189:M189"/>
    <mergeCell ref="D192:F192"/>
  </mergeCells>
  <printOptions/>
  <pageMargins left="0.31527777777777777" right="0.31527777777777777" top="0.15763888888888888" bottom="0.15694444444444444" header="0.5118055555555555" footer="0.07847222222222222"/>
  <pageSetup horizontalDpi="300" verticalDpi="300" orientation="portrait" paperSize="9" scale="40"/>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Tkaczyk</dc:creator>
  <cp:keywords/>
  <dc:description/>
  <cp:lastModifiedBy/>
  <cp:lastPrinted>2021-04-13T08:20:09Z</cp:lastPrinted>
  <dcterms:created xsi:type="dcterms:W3CDTF">2021-04-09T10:46:51Z</dcterms:created>
  <dcterms:modified xsi:type="dcterms:W3CDTF">2021-05-10T13:09:13Z</dcterms:modified>
  <cp:category/>
  <cp:version/>
  <cp:contentType/>
  <cp:contentStatus/>
  <cp:revision>20</cp:revision>
</cp:coreProperties>
</file>