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UE" sheetId="1" r:id="rId1"/>
  </sheets>
  <definedNames>
    <definedName name="_xlnm.Print_Titles" localSheetId="0">'UE'!$6:$8</definedName>
  </definedNames>
  <calcPr fullCalcOnLoad="1"/>
</workbook>
</file>

<file path=xl/sharedStrings.xml><?xml version="1.0" encoding="utf-8"?>
<sst xmlns="http://schemas.openxmlformats.org/spreadsheetml/2006/main" count="216" uniqueCount="138">
  <si>
    <t>Dział</t>
  </si>
  <si>
    <t>w złotych</t>
  </si>
  <si>
    <t>Oświata i wychowanie</t>
  </si>
  <si>
    <t>Szkoły podstawowe</t>
  </si>
  <si>
    <t>Gimnazja</t>
  </si>
  <si>
    <t>Licea ogólnokształcące</t>
  </si>
  <si>
    <t>Szkoły zawodowe</t>
  </si>
  <si>
    <t>Pomoc społeczna</t>
  </si>
  <si>
    <t>Edukacyjna opieka wychowawcza</t>
  </si>
  <si>
    <t>Specjalne ośrodki szkolno - wychowawcze</t>
  </si>
  <si>
    <t>Różne rozliczenia</t>
  </si>
  <si>
    <t>Szkoły artystyczne</t>
  </si>
  <si>
    <t>Pozostałe zadania w zakresie polityki społecznej</t>
  </si>
  <si>
    <t>Wydatki na zadania własne</t>
  </si>
  <si>
    <t>Powiatowe urzędy pracy</t>
  </si>
  <si>
    <t>Kultura i ochrona dziedzictwa narodowego</t>
  </si>
  <si>
    <t>Pozostałe zadania w zakresie kultury</t>
  </si>
  <si>
    <t>Transport i łączność</t>
  </si>
  <si>
    <t>Drogi publiczne w miastach na prawach powiatu</t>
  </si>
  <si>
    <t xml:space="preserve">Rozdz.                          </t>
  </si>
  <si>
    <t>własnych 
i innych zwrotnych</t>
  </si>
  <si>
    <t>Unii Europejskiej</t>
  </si>
  <si>
    <t>Pomoc materialna dla uczniów</t>
  </si>
  <si>
    <t>Ośrodki pomocy społecznej</t>
  </si>
  <si>
    <t>realizacja projektu "@lterEgo" w ramach Programu Inicjatywy Wspólnotowej EQUAL</t>
  </si>
  <si>
    <t>Jednostka</t>
  </si>
  <si>
    <t>Wydatki na 2008 rok 
z tego ze środków: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</si>
  <si>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</si>
  <si>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</si>
  <si>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</si>
  <si>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</si>
  <si>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</si>
  <si>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Wydatki na 2007 rok</t>
  </si>
  <si>
    <t xml:space="preserve">Ogółem </t>
  </si>
  <si>
    <t>ul. Willowa</t>
  </si>
  <si>
    <t>Urząd Miasta Lublin</t>
  </si>
  <si>
    <t>2005-2006</t>
  </si>
  <si>
    <t>przebudowa na odcinku o dł. 1,4 km w zakresie dostosowania do obciążenia 100 kN/oś</t>
  </si>
  <si>
    <t>przebudowa ul. Jana Pawła II na odcinku 
od ul. Nadbystrzyckiej do ul. Szafirowej</t>
  </si>
  <si>
    <t>przebudowa na odcinku o dł. 2,6 km w zakresie dostosowania do obciążenia 100 kN/oś</t>
  </si>
  <si>
    <t>przebudowa ul. Choiny na odcinku 
od ul. Związkowej do ul. Paderewskiego</t>
  </si>
  <si>
    <t>przebudowa na odcinku o dł. 0,9 km w zakresie dostosowania do obciążenia 100 kN/oś</t>
  </si>
  <si>
    <t>przebudowa ul. Szeligowskiego na odcinku 
od al. Smorawińskiego do ul. Związkowej</t>
  </si>
  <si>
    <t>przebudowa na odcinku o dł. 0,65 km w zakresie dostosowania do obciążenia 100 kN/oś</t>
  </si>
  <si>
    <t>realizacja projektu "Na wspólnej drodze. Podnoszenie standardów współpracy transgranicznej samorządów Lublina i Łucka"</t>
  </si>
  <si>
    <t>realizacja projektu "Lubelskie centrum międzynarodowej współpracy gospodarczej"</t>
  </si>
  <si>
    <t>realizacja projektów w ramach programu Socrates - Comenius</t>
  </si>
  <si>
    <t>Szkoła Muzyczna</t>
  </si>
  <si>
    <t>MOPR</t>
  </si>
  <si>
    <t>realizacja projektu "Start młodych"</t>
  </si>
  <si>
    <t>zwiększenie aktywności zawodowej bezrobotnych, poradnictwo zawodowe, pośrednictwo pracy, szkolenia, doradztwo dla osób rozpoczynających działalność gospodarczą, dotacje, prace interwencyjne, staże</t>
  </si>
  <si>
    <t>MUP</t>
  </si>
  <si>
    <t>zwiększenie aktywności zawodowej bezrobotnych, poradnictwo zawodowe, pośrednictwo pracy, szkolenia, doradztwo dla osób rozpoczynających działalność gospodarczą, dotacje, prace interwencyjne</t>
  </si>
  <si>
    <t>Wydatki na zadania realizowane na podstawie porozumień i umów</t>
  </si>
  <si>
    <t>realizacja projektu: "Fundusz stypendialny Miasta Lublin szansą ponadgimnazjalistów 
z terenów wiejskich"</t>
  </si>
  <si>
    <t>likwidacja barier w dostępie do kształcenia dotkliwymi dla uczniów pochodzących z rodzin biednych, zamieszkałych na terenach wiejskich</t>
  </si>
  <si>
    <t>Załącznik nr 5</t>
  </si>
  <si>
    <t>2006-2007</t>
  </si>
  <si>
    <t>przełamanie barier w realizacji zadań przypisanych pracownikom socjalnym poprzez interdyscyplinarne ich przeszkolenie</t>
  </si>
  <si>
    <t xml:space="preserve">rozwój partnerstwa edukacyjnego pomiędzy organizacjami partnerskimi z Niemiec, Austrii, Litwy i Polski polegający na wymianie doświadczeń </t>
  </si>
  <si>
    <t>wzmocnienie poczucia obywatelstwa europejskiego poprzez pracę teatralną młodzieży z teatrów uniwersyteckich z Lublina, Nancy i Karlsruhe</t>
  </si>
  <si>
    <t>realizacja projektu "III Euroregionalne Spotkania Muzyczne &lt;&lt;Skrzypce i Ja&gt;&gt; Lublin 2006"</t>
  </si>
  <si>
    <t>Euroregiony</t>
  </si>
  <si>
    <t>Gim nr 11</t>
  </si>
  <si>
    <t>SP Nr 39, 
SP Nr 51</t>
  </si>
  <si>
    <t>II LO</t>
  </si>
  <si>
    <t>ZS Nr 5</t>
  </si>
  <si>
    <t>LCEZ</t>
  </si>
  <si>
    <t>zakończenie budowy odcinka od ul. Sławinkowskiej do ulicy Tarasowej (II etap)</t>
  </si>
  <si>
    <t>podniesienie jakości edukacji szkolnej i promowanie  świadomości wymiaru europejskiego w procesach edukacyjnych</t>
  </si>
  <si>
    <t>wspieranie międzynarodowej współpracy gospodarczej przedsiębiorstw, ze szczególnym uwzględnieniem MŚP, zlokalizowanych na obszarze Euroregionu Bug</t>
  </si>
  <si>
    <t>zorganizowanie cyklu szkoleń z zakresu wiedzy dla przedstawicieli organizacji pozarządowych i samorządów z Lublina i Łucka o Unii Europejskiej, współpracy transgranicznej, pisaniu projektów o dofinansowanie z  INTERREG IIIA/TACIS CBC, standardów międzynarodowej współpracy</t>
  </si>
  <si>
    <t>współrpraca ze szkołami muzycznymi z Ukrainy 
i Białorusi</t>
  </si>
  <si>
    <t xml:space="preserve">realizacja projektu "Sami sobie - program rozwoju standardów jakości usług dla pracowników socjalnych" </t>
  </si>
  <si>
    <t>godzenie życia rodzinnego i zawodowego oraz integracja kobiet i mężczyzn na rynku pracy</t>
  </si>
  <si>
    <t>SOSW dla Dzieci 
i Młodzieży Słabo Widzącej</t>
  </si>
  <si>
    <t>realizacja projektu "Perspektywy"</t>
  </si>
  <si>
    <t>podniesienie jakości świadczonych przez urząd pracy poprzez szkolenia językowe i zawodowe pracowników</t>
  </si>
  <si>
    <t>zwiększenie aktywności zawodowej bezrobotnych, poradnictwo zawodowe, pośrednictwo pracy, szkolenia, staże</t>
  </si>
  <si>
    <t>zwiększenie aktywności zawodowej bezrobotnych, poradnictwo zawodowe, pośrednictwo pracy, szkolenia, dotacje, przygotowanie zawodowe 
w miejscu pracy</t>
  </si>
  <si>
    <t>obwodnica miejska od węzła al. Tysiąclecia - 
ul. Hutnicza do ul. Mełgiewskiej</t>
  </si>
  <si>
    <t>przebudowa al. Tysiąclecia na odcinku od ronda Dmowskiego do wiaduktu Hutnicza-Łęczyńska wraz z remontem mostu na rzece Bystrzycy oraz budowa wiaduktu nad al. Tysiąclecia, budowa lewej jezdni ul. Graffa</t>
  </si>
  <si>
    <t>Łączne nakłady finansowe
po zmianach</t>
  </si>
  <si>
    <t>Zrealizowane nakłady finansowe
po zmianach</t>
  </si>
  <si>
    <t>Wydatki na 2006 rok
po zmianach</t>
  </si>
  <si>
    <t>Wydatki na 2007 rok po zmianach
z tego ze środków:</t>
  </si>
  <si>
    <t>Wydatki na 2008 rok po zmianach
z tego ze środków:</t>
  </si>
  <si>
    <t>Turystyka</t>
  </si>
  <si>
    <t>Zadania w zakresie upowszechniania turystyki</t>
  </si>
  <si>
    <t>wykonanie oznakowania turystycznego miasta - zintegrowanej informacji wizualnej o Lublinie</t>
  </si>
  <si>
    <t>realizacja projektu "Zintegrowane oznakowanie turystyczne Lublina"</t>
  </si>
  <si>
    <t xml:space="preserve">Administracja publiczna </t>
  </si>
  <si>
    <t>Urzędy miast i miast na prawach powiatu</t>
  </si>
  <si>
    <t>realizacja projektu "Wprowadzenie Elektronicznego Systemu Obiegu Dokumentów i informatyzacja Biura Obsługi Mieszkańców"</t>
  </si>
  <si>
    <t>poprawa rozwoju infrastruktury społeczeństwa informacyjnego - informatyzacja Biura Obsługi Mieszkańców i wdrożenie elektronicznego systemu obiegu dokumentów</t>
  </si>
  <si>
    <t>2005-2007</t>
  </si>
  <si>
    <t>Centra integracji społecznej</t>
  </si>
  <si>
    <t>realizacja projektu "Od smutku do radości"</t>
  </si>
  <si>
    <t>ograniczenie zjawiska wykluczenia społecznego 
i zawodowego oraz wsparcie powrotu na rynek pracy</t>
  </si>
  <si>
    <t>Centrum Integracji Społecznej "Integro"</t>
  </si>
  <si>
    <t>2006-2008</t>
  </si>
  <si>
    <t>Gospodarka komunalna i ochrona środowiska</t>
  </si>
  <si>
    <t>Gospodarka odpadami</t>
  </si>
  <si>
    <t>prace związane z budową systemu odgazowania wysypiska z gospodarczym wykorzystaniem ujmowanego biogazu</t>
  </si>
  <si>
    <t>Kultura fizyczna i sport</t>
  </si>
  <si>
    <t>Instytucje kultury fizycznej</t>
  </si>
  <si>
    <t>zagospodarowanie terenu wokół wielofunkcyjnej hali sportowo - widowiskowej i uzupełnienie brakującego wyposażenia</t>
  </si>
  <si>
    <t>MOSiR</t>
  </si>
  <si>
    <t>Centra kultury i sztuki</t>
  </si>
  <si>
    <t>organizacja Festiwalu Teatrów Europy Środkowej "Sąsiedzi"</t>
  </si>
  <si>
    <t>integracja regionu poprzez wzrost świadomości jego mieszkańców, przełamywanie stereotypów kulturowych</t>
  </si>
  <si>
    <t>Centrum 
Kultury</t>
  </si>
  <si>
    <t>realizacja projektu „TURYSTYKA BEZ GRANIC – Promocja ośrodków turystycznych Euroregionu Bug”</t>
  </si>
  <si>
    <t>wykreowanie wizerunku Lublina jako ośrodka turystycznego stanowiącego centrum turystyki transgranicznej dla podniesienia jakości życia społeczności lokalnej oraz promowania otwartości mieszkańców i współpracy instytucji Euroregionu Bug.</t>
  </si>
  <si>
    <t xml:space="preserve">realizacja projektu „Współpraca kulturalna Lublina, Brześcia i Łucka – działania informacyjne i artystyczne” </t>
  </si>
  <si>
    <t>zwiększenie liczby instytucji i organizacji kulturalnych oraz zespołów i środowisk artystycznych Lublina, Brześcia i Łucka zaangażowanych w transgraniczną współpracę kulturalną poprzez zbudowanie systemu przepływu informacji kulturalnych i organizacji wspólnych prezentacji artystycznych.</t>
  </si>
  <si>
    <t>realizacja projektu "Tylko dla orłów"</t>
  </si>
  <si>
    <t>podniesienie kwalifikacji zawodowych pracowników poprzez studia podyplomowe</t>
  </si>
  <si>
    <t>profesjonalna promocja działalności i usług MUP</t>
  </si>
  <si>
    <t>budowa i zagospodarowanie wielofunkcyjnej hali sportowo - widowiskowej w Lublinie przy 
ul. Kazimierza Wielkiego</t>
  </si>
  <si>
    <t>Wydatki na programy i projekty realizowane ze środków pochodzących z budżetu Unii Europejskiej</t>
  </si>
  <si>
    <t>%
14:4</t>
  </si>
  <si>
    <t>przebudowa ul. Krańcowej na odcinku 
od al. Witosa do ul. Długiej</t>
  </si>
  <si>
    <t>z tego ze środków:</t>
  </si>
  <si>
    <t>Wykonanie na 30 czerwca 
2006 roku</t>
  </si>
  <si>
    <t>Centra kształcenia ustawicznego 
i praktycznego oraz ośrodki dokształcania zawodowego</t>
  </si>
  <si>
    <t xml:space="preserve">realizacja projektu "EduPart. Partnerstwo na rzecz edukacji i pobudzania aktywności rodzin" w ramach programu Socrates Grundtvig 2 </t>
  </si>
  <si>
    <t>realizacja projektu "Aktywny powrót"</t>
  </si>
  <si>
    <t>realizacja projektu "Siłaczka"</t>
  </si>
  <si>
    <t>realizacja projektu "Alternatywy"</t>
  </si>
  <si>
    <t>realizacja projektu "Marketing Usług Pośredniaka - MUP"</t>
  </si>
  <si>
    <t>składowisko odpadów komunalnych 
w Rokitnie zad. 1</t>
  </si>
  <si>
    <t>realizacja projektu "Stereotypy 
a Rzeczywistość"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</si>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</sst>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</numFmts>
  <fonts count="1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i/>
      <sz val="11"/>
      <name val="Arial CE"/>
      <family val="0"/>
    </font>
    <font>
      <b/>
      <sz val="9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8" fillId="0" borderId="6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right"/>
    </xf>
    <xf numFmtId="0" fontId="15" fillId="2" borderId="9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wrapText="1"/>
    </xf>
    <xf numFmtId="0" fontId="15" fillId="2" borderId="9" xfId="0" applyFont="1" applyFill="1" applyBorder="1" applyAlignment="1">
      <alignment horizontal="center" wrapText="1"/>
    </xf>
    <xf numFmtId="3" fontId="15" fillId="2" borderId="9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3" fontId="8" fillId="3" borderId="10" xfId="0" applyNumberFormat="1" applyFont="1" applyFill="1" applyBorder="1" applyAlignment="1">
      <alignment horizontal="right"/>
    </xf>
    <xf numFmtId="3" fontId="8" fillId="3" borderId="10" xfId="0" applyNumberFormat="1" applyFont="1" applyFill="1" applyBorder="1" applyAlignment="1">
      <alignment/>
    </xf>
    <xf numFmtId="1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wrapText="1"/>
    </xf>
    <xf numFmtId="3" fontId="16" fillId="0" borderId="6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right" wrapText="1"/>
    </xf>
    <xf numFmtId="1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8" fillId="3" borderId="6" xfId="0" applyFont="1" applyFill="1" applyBorder="1" applyAlignment="1">
      <alignment/>
    </xf>
    <xf numFmtId="1" fontId="6" fillId="3" borderId="6" xfId="0" applyNumberFormat="1" applyFont="1" applyFill="1" applyBorder="1" applyAlignment="1">
      <alignment/>
    </xf>
    <xf numFmtId="3" fontId="8" fillId="3" borderId="6" xfId="0" applyNumberFormat="1" applyFont="1" applyFill="1" applyBorder="1" applyAlignment="1">
      <alignment wrapText="1"/>
    </xf>
    <xf numFmtId="1" fontId="8" fillId="3" borderId="6" xfId="0" applyNumberFormat="1" applyFont="1" applyFill="1" applyBorder="1" applyAlignment="1">
      <alignment horizontal="center" wrapText="1"/>
    </xf>
    <xf numFmtId="3" fontId="8" fillId="3" borderId="6" xfId="0" applyNumberFormat="1" applyFont="1" applyFill="1" applyBorder="1" applyAlignment="1">
      <alignment horizontal="right" wrapText="1"/>
    </xf>
    <xf numFmtId="3" fontId="8" fillId="3" borderId="6" xfId="0" applyNumberFormat="1" applyFont="1" applyFill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3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/>
    </xf>
    <xf numFmtId="3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/>
    </xf>
    <xf numFmtId="0" fontId="4" fillId="0" borderId="3" xfId="0" applyFont="1" applyBorder="1" applyAlignment="1">
      <alignment/>
    </xf>
    <xf numFmtId="1" fontId="6" fillId="0" borderId="3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/>
    </xf>
    <xf numFmtId="3" fontId="6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1" fontId="6" fillId="0" borderId="11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/>
    </xf>
    <xf numFmtId="1" fontId="8" fillId="0" borderId="6" xfId="0" applyNumberFormat="1" applyFont="1" applyBorder="1" applyAlignment="1">
      <alignment horizontal="center" wrapText="1"/>
    </xf>
    <xf numFmtId="3" fontId="8" fillId="3" borderId="6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right" wrapText="1"/>
    </xf>
    <xf numFmtId="0" fontId="15" fillId="2" borderId="2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wrapText="1"/>
    </xf>
    <xf numFmtId="3" fontId="15" fillId="2" borderId="2" xfId="0" applyNumberFormat="1" applyFont="1" applyFill="1" applyBorder="1" applyAlignment="1">
      <alignment horizontal="right"/>
    </xf>
    <xf numFmtId="3" fontId="8" fillId="3" borderId="10" xfId="0" applyNumberFormat="1" applyFont="1" applyFill="1" applyBorder="1" applyAlignment="1">
      <alignment wrapText="1"/>
    </xf>
    <xf numFmtId="3" fontId="8" fillId="3" borderId="10" xfId="0" applyNumberFormat="1" applyFont="1" applyFill="1" applyBorder="1" applyAlignment="1">
      <alignment horizontal="center" wrapText="1"/>
    </xf>
    <xf numFmtId="1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left" wrapText="1"/>
    </xf>
    <xf numFmtId="3" fontId="6" fillId="0" borderId="6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/>
    </xf>
    <xf numFmtId="0" fontId="0" fillId="0" borderId="0" xfId="0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6" fillId="0" borderId="3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horizontal="center" wrapText="1"/>
    </xf>
    <xf numFmtId="0" fontId="8" fillId="3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" fontId="6" fillId="3" borderId="3" xfId="0" applyNumberFormat="1" applyFont="1" applyFill="1" applyBorder="1" applyAlignment="1">
      <alignment/>
    </xf>
    <xf numFmtId="3" fontId="2" fillId="0" borderId="6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6" fillId="0" borderId="13" xfId="0" applyNumberFormat="1" applyFont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4" fontId="8" fillId="2" borderId="2" xfId="0" applyNumberFormat="1" applyFont="1" applyFill="1" applyBorder="1" applyAlignment="1">
      <alignment horizontal="right"/>
    </xf>
    <xf numFmtId="4" fontId="15" fillId="2" borderId="9" xfId="0" applyNumberFormat="1" applyFont="1" applyFill="1" applyBorder="1" applyAlignment="1">
      <alignment horizontal="right"/>
    </xf>
    <xf numFmtId="4" fontId="8" fillId="3" borderId="10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/>
    </xf>
    <xf numFmtId="4" fontId="8" fillId="3" borderId="6" xfId="0" applyNumberFormat="1" applyFont="1" applyFill="1" applyBorder="1" applyAlignment="1">
      <alignment horizontal="right" wrapText="1"/>
    </xf>
    <xf numFmtId="4" fontId="8" fillId="0" borderId="3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/>
    </xf>
    <xf numFmtId="4" fontId="8" fillId="3" borderId="6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/>
    </xf>
    <xf numFmtId="4" fontId="6" fillId="0" borderId="6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wrapText="1"/>
    </xf>
    <xf numFmtId="4" fontId="15" fillId="2" borderId="2" xfId="0" applyNumberFormat="1" applyFont="1" applyFill="1" applyBorder="1" applyAlignment="1">
      <alignment horizontal="right"/>
    </xf>
    <xf numFmtId="4" fontId="8" fillId="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0" fontId="8" fillId="2" borderId="2" xfId="0" applyNumberFormat="1" applyFont="1" applyFill="1" applyBorder="1" applyAlignment="1">
      <alignment horizontal="right"/>
    </xf>
    <xf numFmtId="10" fontId="15" fillId="2" borderId="9" xfId="0" applyNumberFormat="1" applyFont="1" applyFill="1" applyBorder="1" applyAlignment="1">
      <alignment horizontal="right"/>
    </xf>
    <xf numFmtId="10" fontId="8" fillId="3" borderId="10" xfId="0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right" wrapText="1"/>
    </xf>
    <xf numFmtId="10" fontId="8" fillId="3" borderId="6" xfId="0" applyNumberFormat="1" applyFont="1" applyFill="1" applyBorder="1" applyAlignment="1">
      <alignment horizontal="right" wrapText="1"/>
    </xf>
    <xf numFmtId="10" fontId="8" fillId="0" borderId="3" xfId="0" applyNumberFormat="1" applyFont="1" applyBorder="1" applyAlignment="1">
      <alignment horizontal="right" wrapText="1"/>
    </xf>
    <xf numFmtId="10" fontId="8" fillId="3" borderId="6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/>
    </xf>
    <xf numFmtId="10" fontId="6" fillId="0" borderId="13" xfId="0" applyNumberFormat="1" applyFont="1" applyBorder="1" applyAlignment="1">
      <alignment horizontal="right" wrapText="1"/>
    </xf>
    <xf numFmtId="10" fontId="8" fillId="0" borderId="3" xfId="0" applyNumberFormat="1" applyFont="1" applyBorder="1" applyAlignment="1">
      <alignment/>
    </xf>
    <xf numFmtId="10" fontId="15" fillId="2" borderId="2" xfId="0" applyNumberFormat="1" applyFont="1" applyFill="1" applyBorder="1" applyAlignment="1">
      <alignment horizontal="right"/>
    </xf>
    <xf numFmtId="10" fontId="8" fillId="3" borderId="10" xfId="0" applyNumberFormat="1" applyFont="1" applyFill="1" applyBorder="1" applyAlignment="1">
      <alignment/>
    </xf>
    <xf numFmtId="10" fontId="6" fillId="0" borderId="2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" fillId="0" borderId="3" xfId="0" applyFont="1" applyBorder="1" applyAlignment="1">
      <alignment/>
    </xf>
    <xf numFmtId="10" fontId="6" fillId="0" borderId="14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="75" zoomScaleNormal="75" workbookViewId="0" topLeftCell="A16">
      <selection activeCell="P26" sqref="P26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42.125" style="9" customWidth="1"/>
    <col min="4" max="4" width="41.25390625" style="9" hidden="1" customWidth="1"/>
    <col min="5" max="5" width="14.375" style="9" hidden="1" customWidth="1"/>
    <col min="6" max="6" width="11.00390625" style="112" hidden="1" customWidth="1"/>
    <col min="7" max="7" width="12.75390625" style="112" hidden="1" customWidth="1"/>
    <col min="8" max="8" width="12.875" style="112" hidden="1" customWidth="1"/>
    <col min="9" max="9" width="12.25390625" style="0" customWidth="1"/>
    <col min="10" max="10" width="11.75390625" style="0" customWidth="1"/>
    <col min="11" max="11" width="12.625" style="0" customWidth="1"/>
    <col min="12" max="12" width="13.125" style="0" customWidth="1"/>
    <col min="13" max="13" width="11.75390625" style="0" hidden="1" customWidth="1"/>
    <col min="14" max="14" width="11.75390625" style="0" customWidth="1"/>
    <col min="15" max="15" width="12.125" style="0" customWidth="1"/>
    <col min="16" max="16" width="12.875" style="0" customWidth="1"/>
    <col min="17" max="17" width="11.75390625" style="0" hidden="1" customWidth="1"/>
    <col min="18" max="18" width="12.25390625" style="0" hidden="1" customWidth="1"/>
    <col min="19" max="19" width="13.25390625" style="0" hidden="1" customWidth="1"/>
    <col min="20" max="20" width="11.875" style="0" customWidth="1"/>
    <col min="21" max="21" width="12.625" style="0" customWidth="1"/>
    <col min="22" max="22" width="13.00390625" style="0" customWidth="1"/>
    <col min="23" max="23" width="14.75390625" style="0" customWidth="1"/>
    <col min="24" max="24" width="13.375" style="0" customWidth="1"/>
    <col min="25" max="26" width="13.25390625" style="0" customWidth="1"/>
    <col min="27" max="27" width="9.625" style="0" customWidth="1"/>
  </cols>
  <sheetData>
    <row r="1" spans="3:27" s="2" customFormat="1" ht="21" customHeight="1">
      <c r="C1" s="10"/>
      <c r="D1" s="10"/>
      <c r="E1" s="10"/>
      <c r="F1" s="19"/>
      <c r="G1" s="19"/>
      <c r="H1" s="19"/>
      <c r="N1" s="20"/>
      <c r="T1" s="20"/>
      <c r="W1" s="190" t="s">
        <v>56</v>
      </c>
      <c r="AA1" s="20"/>
    </row>
    <row r="2" spans="7:20" s="2" customFormat="1" ht="9" customHeight="1">
      <c r="G2" s="21"/>
      <c r="H2" s="21"/>
      <c r="N2" s="20"/>
      <c r="T2" s="20"/>
    </row>
    <row r="3" spans="3:20" s="2" customFormat="1" ht="21" customHeight="1">
      <c r="C3" s="202" t="s">
        <v>120</v>
      </c>
      <c r="D3" s="202"/>
      <c r="E3" s="202"/>
      <c r="F3" s="202"/>
      <c r="G3" s="202"/>
      <c r="H3" s="20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3:22" s="2" customFormat="1" ht="9" customHeight="1">
      <c r="C4" s="22"/>
      <c r="D4" s="22"/>
      <c r="E4" s="22"/>
      <c r="F4" s="22"/>
      <c r="G4" s="22"/>
      <c r="H4" s="23"/>
      <c r="P4" s="1"/>
      <c r="V4" s="1"/>
    </row>
    <row r="5" spans="2:26" s="2" customFormat="1" ht="21" customHeight="1" thickBot="1">
      <c r="B5" s="5"/>
      <c r="C5" s="10"/>
      <c r="D5" s="10"/>
      <c r="E5" s="10"/>
      <c r="F5" s="19"/>
      <c r="G5" s="19"/>
      <c r="H5" s="19"/>
      <c r="M5" s="11"/>
      <c r="P5" s="8"/>
      <c r="V5" s="8"/>
      <c r="Z5" s="189" t="s">
        <v>1</v>
      </c>
    </row>
    <row r="6" spans="1:27" s="2" customFormat="1" ht="33" customHeight="1" thickBot="1" thickTop="1">
      <c r="A6" s="12"/>
      <c r="B6" s="12"/>
      <c r="C6" s="13"/>
      <c r="D6" s="13"/>
      <c r="E6" s="24" t="s">
        <v>25</v>
      </c>
      <c r="F6" s="24"/>
      <c r="G6" s="24"/>
      <c r="H6" s="24"/>
      <c r="I6" s="24"/>
      <c r="J6" s="204" t="s">
        <v>123</v>
      </c>
      <c r="K6" s="205"/>
      <c r="L6" s="206"/>
      <c r="M6" s="24"/>
      <c r="N6" s="204" t="s">
        <v>85</v>
      </c>
      <c r="O6" s="205"/>
      <c r="P6" s="206"/>
      <c r="Q6" s="204" t="s">
        <v>26</v>
      </c>
      <c r="R6" s="205"/>
      <c r="S6" s="206"/>
      <c r="T6" s="204" t="s">
        <v>86</v>
      </c>
      <c r="U6" s="205"/>
      <c r="V6" s="206"/>
      <c r="W6" s="24"/>
      <c r="X6" s="204" t="s">
        <v>123</v>
      </c>
      <c r="Y6" s="205"/>
      <c r="Z6" s="206"/>
      <c r="AA6" s="24"/>
    </row>
    <row r="7" spans="1:27" s="2" customFormat="1" ht="66" customHeight="1" thickBot="1" thickTop="1">
      <c r="A7" s="14" t="s">
        <v>0</v>
      </c>
      <c r="B7" s="15" t="s">
        <v>19</v>
      </c>
      <c r="C7" s="15" t="s">
        <v>27</v>
      </c>
      <c r="D7" s="15" t="s">
        <v>28</v>
      </c>
      <c r="E7" s="15" t="s">
        <v>29</v>
      </c>
      <c r="F7" s="15" t="s">
        <v>30</v>
      </c>
      <c r="G7" s="15" t="s">
        <v>82</v>
      </c>
      <c r="H7" s="15" t="s">
        <v>83</v>
      </c>
      <c r="I7" s="15" t="s">
        <v>84</v>
      </c>
      <c r="J7" s="16" t="s">
        <v>20</v>
      </c>
      <c r="K7" s="16" t="s">
        <v>21</v>
      </c>
      <c r="L7" s="16" t="s">
        <v>31</v>
      </c>
      <c r="M7" s="15" t="s">
        <v>32</v>
      </c>
      <c r="N7" s="16" t="s">
        <v>20</v>
      </c>
      <c r="O7" s="16" t="s">
        <v>21</v>
      </c>
      <c r="P7" s="16" t="s">
        <v>31</v>
      </c>
      <c r="Q7" s="16" t="s">
        <v>20</v>
      </c>
      <c r="R7" s="16" t="s">
        <v>21</v>
      </c>
      <c r="S7" s="16" t="s">
        <v>31</v>
      </c>
      <c r="T7" s="16" t="s">
        <v>20</v>
      </c>
      <c r="U7" s="16" t="s">
        <v>21</v>
      </c>
      <c r="V7" s="16" t="s">
        <v>31</v>
      </c>
      <c r="W7" s="15" t="s">
        <v>124</v>
      </c>
      <c r="X7" s="16" t="s">
        <v>20</v>
      </c>
      <c r="Y7" s="16" t="s">
        <v>21</v>
      </c>
      <c r="Z7" s="16" t="s">
        <v>31</v>
      </c>
      <c r="AA7" s="15" t="s">
        <v>121</v>
      </c>
    </row>
    <row r="8" spans="1:27" s="27" customFormat="1" ht="16.5" customHeight="1" thickBot="1" thickTop="1">
      <c r="A8" s="3">
        <v>1</v>
      </c>
      <c r="B8" s="3">
        <v>2</v>
      </c>
      <c r="C8" s="25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3">
        <v>4</v>
      </c>
      <c r="J8" s="3">
        <v>5</v>
      </c>
      <c r="K8" s="3">
        <v>6</v>
      </c>
      <c r="L8" s="3">
        <v>7</v>
      </c>
      <c r="M8" s="3">
        <v>14</v>
      </c>
      <c r="N8" s="3">
        <v>8</v>
      </c>
      <c r="O8" s="3">
        <v>9</v>
      </c>
      <c r="P8" s="3">
        <v>10</v>
      </c>
      <c r="Q8" s="3">
        <v>15</v>
      </c>
      <c r="R8" s="3">
        <v>16</v>
      </c>
      <c r="S8" s="3">
        <v>17</v>
      </c>
      <c r="T8" s="3">
        <v>11</v>
      </c>
      <c r="U8" s="3">
        <v>12</v>
      </c>
      <c r="V8" s="3">
        <v>13</v>
      </c>
      <c r="W8" s="3">
        <v>14</v>
      </c>
      <c r="X8" s="3">
        <v>15</v>
      </c>
      <c r="Y8" s="3">
        <v>16</v>
      </c>
      <c r="Z8" s="3">
        <v>17</v>
      </c>
      <c r="AA8" s="3">
        <v>18</v>
      </c>
    </row>
    <row r="9" spans="1:27" s="17" customFormat="1" ht="23.25" customHeight="1" thickBot="1" thickTop="1">
      <c r="A9" s="28"/>
      <c r="B9" s="28"/>
      <c r="C9" s="29" t="s">
        <v>33</v>
      </c>
      <c r="D9" s="30"/>
      <c r="E9" s="30"/>
      <c r="F9" s="31"/>
      <c r="G9" s="32">
        <f>G10+G75</f>
        <v>124624687</v>
      </c>
      <c r="H9" s="32">
        <f>H10+H75</f>
        <v>39995755</v>
      </c>
      <c r="I9" s="32">
        <f>J9+K9+L9</f>
        <v>78690988</v>
      </c>
      <c r="J9" s="32">
        <f aca="true" t="shared" si="0" ref="J9:O9">J10+J75</f>
        <v>21301405</v>
      </c>
      <c r="K9" s="32">
        <f t="shared" si="0"/>
        <v>52842926</v>
      </c>
      <c r="L9" s="32">
        <f t="shared" si="0"/>
        <v>4546657</v>
      </c>
      <c r="M9" s="32">
        <f t="shared" si="0"/>
        <v>0</v>
      </c>
      <c r="N9" s="32">
        <f t="shared" si="0"/>
        <v>685553</v>
      </c>
      <c r="O9" s="32">
        <f t="shared" si="0"/>
        <v>2203063</v>
      </c>
      <c r="P9" s="32"/>
      <c r="Q9" s="32"/>
      <c r="R9" s="32"/>
      <c r="S9" s="32"/>
      <c r="T9" s="32">
        <f>T10+T75</f>
        <v>5066</v>
      </c>
      <c r="U9" s="32">
        <f>U10+U75</f>
        <v>62891</v>
      </c>
      <c r="V9" s="32"/>
      <c r="W9" s="139">
        <f>X9+Y9+Z9</f>
        <v>16069773.620000001</v>
      </c>
      <c r="X9" s="139">
        <f>X10+X75</f>
        <v>5094118.44</v>
      </c>
      <c r="Y9" s="139">
        <f>Y10+Y75</f>
        <v>8763815.629999999</v>
      </c>
      <c r="Z9" s="139">
        <f>Z10+Z75</f>
        <v>2211839.55</v>
      </c>
      <c r="AA9" s="169">
        <f>W9/I9</f>
        <v>0.20421364667577946</v>
      </c>
    </row>
    <row r="10" spans="1:27" s="37" customFormat="1" ht="24" customHeight="1" thickBot="1" thickTop="1">
      <c r="A10" s="121"/>
      <c r="B10" s="121"/>
      <c r="C10" s="33" t="s">
        <v>13</v>
      </c>
      <c r="D10" s="34"/>
      <c r="E10" s="34"/>
      <c r="F10" s="35"/>
      <c r="G10" s="36">
        <f>G11+G26+G32+G45+G52+G61+G67+G20+G23+G64+G72</f>
        <v>122618025</v>
      </c>
      <c r="H10" s="36">
        <f>H11+H26+H32+H45+H52+H61+H67+H20+H23+H64+H72</f>
        <v>39228118</v>
      </c>
      <c r="I10" s="36">
        <f aca="true" t="shared" si="1" ref="I10:I78">J10+K10+L10</f>
        <v>77451963</v>
      </c>
      <c r="J10" s="36">
        <f aca="true" t="shared" si="2" ref="J10:O10">J11+J26+J32+J45+J52+J61+J67+J20+J23+J64+J72</f>
        <v>21301405</v>
      </c>
      <c r="K10" s="36">
        <f t="shared" si="2"/>
        <v>51999770</v>
      </c>
      <c r="L10" s="36">
        <f t="shared" si="2"/>
        <v>4150788</v>
      </c>
      <c r="M10" s="36">
        <f t="shared" si="2"/>
        <v>0</v>
      </c>
      <c r="N10" s="36">
        <f t="shared" si="2"/>
        <v>685553</v>
      </c>
      <c r="O10" s="36">
        <f t="shared" si="2"/>
        <v>2203063</v>
      </c>
      <c r="P10" s="36"/>
      <c r="Q10" s="36">
        <f>Q11+Q26+Q32+Q45+Q52+Q61+Q67+Q20+Q23+Q64+Q72</f>
        <v>0</v>
      </c>
      <c r="R10" s="36">
        <f>R11+R26+R32+R45+R52+R61+R67+R20+R23+R64+R72</f>
        <v>0</v>
      </c>
      <c r="S10" s="36">
        <f>S11+S26+S32+S45+S52+S61+S67+S20+S23+S64+S72</f>
        <v>0</v>
      </c>
      <c r="T10" s="36">
        <f>T11+T26+T32+T45+T52+T61+T67+T20+T23+T64+T72</f>
        <v>5066</v>
      </c>
      <c r="U10" s="36">
        <f>U11+U26+U32+U45+U52+U61+U67+U20+U23+U64+U72</f>
        <v>62891</v>
      </c>
      <c r="V10" s="36"/>
      <c r="W10" s="140">
        <f>X10+Y10+Z10</f>
        <v>16069773.620000001</v>
      </c>
      <c r="X10" s="140">
        <f>X11+X26+X32+X45+X52+X61+X67+X20+X23+X64+X72</f>
        <v>5094118.44</v>
      </c>
      <c r="Y10" s="140">
        <f>Y11+Y26+Y32+Y45+Y52+Y61+Y67+Y20+Y23+Y64+Y72</f>
        <v>8763815.629999999</v>
      </c>
      <c r="Z10" s="140">
        <f>Z11+Z26+Z32+Z45+Z52+Z61+Z67+Z20+Z23+Z64+Z72</f>
        <v>2211839.55</v>
      </c>
      <c r="AA10" s="170">
        <f aca="true" t="shared" si="3" ref="AA10:AA66">W10/I10</f>
        <v>0.20748052079712945</v>
      </c>
    </row>
    <row r="11" spans="1:27" ht="23.25" customHeight="1">
      <c r="A11" s="120">
        <v>600</v>
      </c>
      <c r="B11" s="120"/>
      <c r="C11" s="38" t="s">
        <v>17</v>
      </c>
      <c r="D11" s="38"/>
      <c r="E11" s="38"/>
      <c r="F11" s="39"/>
      <c r="G11" s="40">
        <f>G12</f>
        <v>70335049</v>
      </c>
      <c r="H11" s="40">
        <f>H12</f>
        <v>14735318</v>
      </c>
      <c r="I11" s="40">
        <f t="shared" si="1"/>
        <v>53399776</v>
      </c>
      <c r="J11" s="40">
        <f>J12</f>
        <v>15397420</v>
      </c>
      <c r="K11" s="40">
        <f>K12</f>
        <v>38002356</v>
      </c>
      <c r="L11" s="40"/>
      <c r="M11" s="40"/>
      <c r="N11" s="40"/>
      <c r="O11" s="40"/>
      <c r="P11" s="40"/>
      <c r="Q11" s="41"/>
      <c r="R11" s="41"/>
      <c r="S11" s="41"/>
      <c r="T11" s="40"/>
      <c r="U11" s="40"/>
      <c r="V11" s="40"/>
      <c r="W11" s="141">
        <f>X11+Y11+Z11</f>
        <v>12065043</v>
      </c>
      <c r="X11" s="141">
        <f>X12</f>
        <v>4679562.3</v>
      </c>
      <c r="Y11" s="141">
        <f>Y12</f>
        <v>7385480.699999999</v>
      </c>
      <c r="Z11" s="141"/>
      <c r="AA11" s="171">
        <f t="shared" si="3"/>
        <v>0.22593808258671347</v>
      </c>
    </row>
    <row r="12" spans="1:27" s="5" customFormat="1" ht="33" customHeight="1">
      <c r="A12" s="4"/>
      <c r="B12" s="42">
        <v>60015</v>
      </c>
      <c r="C12" s="43" t="s">
        <v>18</v>
      </c>
      <c r="D12" s="44"/>
      <c r="E12" s="45"/>
      <c r="F12" s="46"/>
      <c r="G12" s="47">
        <f>SUM(G13:G19)</f>
        <v>70335049</v>
      </c>
      <c r="H12" s="47">
        <f>SUM(H13:H19)</f>
        <v>14735318</v>
      </c>
      <c r="I12" s="47">
        <f>J12+K12+L12</f>
        <v>53399776</v>
      </c>
      <c r="J12" s="47">
        <f>SUM(J13:J19)</f>
        <v>15397420</v>
      </c>
      <c r="K12" s="47">
        <f>SUM(K13:K19)</f>
        <v>38002356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42">
        <f>X12+Y12+Z12</f>
        <v>12065043</v>
      </c>
      <c r="X12" s="142">
        <f>SUM(X13:X19)</f>
        <v>4679562.3</v>
      </c>
      <c r="Y12" s="142">
        <f>SUM(Y13:Y19)</f>
        <v>7385480.699999999</v>
      </c>
      <c r="Z12" s="142"/>
      <c r="AA12" s="172">
        <f t="shared" si="3"/>
        <v>0.22593808258671347</v>
      </c>
    </row>
    <row r="13" spans="1:27" s="5" customFormat="1" ht="22.5" customHeight="1">
      <c r="A13" s="4"/>
      <c r="B13" s="48"/>
      <c r="C13" s="49" t="s">
        <v>34</v>
      </c>
      <c r="D13" s="50" t="s">
        <v>68</v>
      </c>
      <c r="E13" s="51" t="s">
        <v>35</v>
      </c>
      <c r="F13" s="52" t="s">
        <v>36</v>
      </c>
      <c r="G13" s="53">
        <v>14308047</v>
      </c>
      <c r="H13" s="53">
        <v>9313047</v>
      </c>
      <c r="I13" s="53">
        <f>J13+K13+L13</f>
        <v>4871348</v>
      </c>
      <c r="J13" s="54">
        <v>1879000</v>
      </c>
      <c r="K13" s="54">
        <v>2992348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43">
        <f>X13+Y13+Z13</f>
        <v>2931120.4</v>
      </c>
      <c r="X13" s="144">
        <v>814412.19</v>
      </c>
      <c r="Y13" s="144">
        <v>2116708.21</v>
      </c>
      <c r="Z13" s="144"/>
      <c r="AA13" s="181">
        <f>W13/I13</f>
        <v>0.6017062217685947</v>
      </c>
    </row>
    <row r="14" spans="1:27" s="5" customFormat="1" ht="60.75" customHeight="1" hidden="1">
      <c r="A14" s="4"/>
      <c r="B14" s="55"/>
      <c r="C14" s="56" t="s">
        <v>80</v>
      </c>
      <c r="D14" s="57" t="s">
        <v>81</v>
      </c>
      <c r="E14" s="58" t="s">
        <v>35</v>
      </c>
      <c r="F14" s="59" t="s">
        <v>36</v>
      </c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145"/>
      <c r="X14" s="146"/>
      <c r="Y14" s="146"/>
      <c r="Z14" s="146"/>
      <c r="AA14" s="182" t="e">
        <f t="shared" si="3"/>
        <v>#DIV/0!</v>
      </c>
    </row>
    <row r="15" spans="1:27" s="5" customFormat="1" ht="30.75" customHeight="1">
      <c r="A15" s="4"/>
      <c r="B15" s="55"/>
      <c r="C15" s="56" t="s">
        <v>122</v>
      </c>
      <c r="D15" s="57" t="s">
        <v>37</v>
      </c>
      <c r="E15" s="58" t="s">
        <v>35</v>
      </c>
      <c r="F15" s="59" t="s">
        <v>36</v>
      </c>
      <c r="G15" s="60">
        <v>7810218</v>
      </c>
      <c r="H15" s="60">
        <v>115200</v>
      </c>
      <c r="I15" s="60">
        <f t="shared" si="1"/>
        <v>7043798</v>
      </c>
      <c r="J15" s="61">
        <v>1761700</v>
      </c>
      <c r="K15" s="61">
        <v>5282098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145">
        <f aca="true" t="shared" si="4" ref="W15:W54">X15+Y15+Z15</f>
        <v>600581.8</v>
      </c>
      <c r="X15" s="146">
        <v>150145.45</v>
      </c>
      <c r="Y15" s="146">
        <v>450436.35</v>
      </c>
      <c r="Z15" s="146"/>
      <c r="AA15" s="182">
        <f t="shared" si="3"/>
        <v>0.08526391585902947</v>
      </c>
    </row>
    <row r="16" spans="1:27" s="5" customFormat="1" ht="30.75" customHeight="1">
      <c r="A16" s="4"/>
      <c r="B16" s="55"/>
      <c r="C16" s="56" t="s">
        <v>38</v>
      </c>
      <c r="D16" s="57" t="s">
        <v>39</v>
      </c>
      <c r="E16" s="58" t="s">
        <v>35</v>
      </c>
      <c r="F16" s="59" t="s">
        <v>36</v>
      </c>
      <c r="G16" s="60">
        <v>20238700</v>
      </c>
      <c r="H16" s="60">
        <v>499806</v>
      </c>
      <c r="I16" s="60">
        <f t="shared" si="1"/>
        <v>19566330</v>
      </c>
      <c r="J16" s="61">
        <v>4897000</v>
      </c>
      <c r="K16" s="61">
        <v>14669330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145">
        <f t="shared" si="4"/>
        <v>2525159.63</v>
      </c>
      <c r="X16" s="146">
        <v>631289.91</v>
      </c>
      <c r="Y16" s="146">
        <v>1893869.72</v>
      </c>
      <c r="Z16" s="146"/>
      <c r="AA16" s="182">
        <f t="shared" si="3"/>
        <v>0.1290563754163402</v>
      </c>
    </row>
    <row r="17" spans="1:27" s="5" customFormat="1" ht="30.75" customHeight="1">
      <c r="A17" s="4"/>
      <c r="B17" s="55"/>
      <c r="C17" s="56" t="s">
        <v>40</v>
      </c>
      <c r="D17" s="57" t="s">
        <v>41</v>
      </c>
      <c r="E17" s="58" t="s">
        <v>35</v>
      </c>
      <c r="F17" s="59" t="s">
        <v>36</v>
      </c>
      <c r="G17" s="60">
        <v>5513667</v>
      </c>
      <c r="H17" s="60">
        <v>59474</v>
      </c>
      <c r="I17" s="60">
        <f t="shared" si="1"/>
        <v>5312079</v>
      </c>
      <c r="J17" s="61">
        <v>1328020</v>
      </c>
      <c r="K17" s="61">
        <v>3984059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145">
        <f t="shared" si="4"/>
        <v>131883.17</v>
      </c>
      <c r="X17" s="146">
        <v>32970.79</v>
      </c>
      <c r="Y17" s="146">
        <v>98912.38</v>
      </c>
      <c r="Z17" s="146"/>
      <c r="AA17" s="182">
        <f t="shared" si="3"/>
        <v>0.024827034763601975</v>
      </c>
    </row>
    <row r="18" spans="1:27" s="5" customFormat="1" ht="30.75" customHeight="1">
      <c r="A18" s="4"/>
      <c r="B18" s="55"/>
      <c r="C18" s="62" t="s">
        <v>42</v>
      </c>
      <c r="D18" s="57" t="s">
        <v>43</v>
      </c>
      <c r="E18" s="136" t="s">
        <v>35</v>
      </c>
      <c r="F18" s="52" t="s">
        <v>36</v>
      </c>
      <c r="G18" s="60">
        <v>3862133</v>
      </c>
      <c r="H18" s="60">
        <v>47742</v>
      </c>
      <c r="I18" s="60">
        <f t="shared" si="1"/>
        <v>3711221</v>
      </c>
      <c r="J18" s="61">
        <v>931700</v>
      </c>
      <c r="K18" s="61">
        <v>2779521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45">
        <f t="shared" si="4"/>
        <v>222979.57</v>
      </c>
      <c r="X18" s="146">
        <v>55744.89</v>
      </c>
      <c r="Y18" s="146">
        <v>167234.68</v>
      </c>
      <c r="Z18" s="146"/>
      <c r="AA18" s="182">
        <f t="shared" si="3"/>
        <v>0.06008253617879399</v>
      </c>
    </row>
    <row r="19" spans="1:27" s="5" customFormat="1" ht="31.5" customHeight="1">
      <c r="A19" s="4"/>
      <c r="B19" s="55"/>
      <c r="C19" s="62" t="s">
        <v>80</v>
      </c>
      <c r="D19" s="116" t="s">
        <v>81</v>
      </c>
      <c r="E19" s="137" t="s">
        <v>35</v>
      </c>
      <c r="F19" s="138" t="s">
        <v>36</v>
      </c>
      <c r="G19" s="60">
        <v>18602284</v>
      </c>
      <c r="H19" s="60">
        <v>4700049</v>
      </c>
      <c r="I19" s="60">
        <f aca="true" t="shared" si="5" ref="I19:I25">J19+K19+L19</f>
        <v>12895000</v>
      </c>
      <c r="J19" s="61">
        <v>4600000</v>
      </c>
      <c r="K19" s="61">
        <v>8295000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145">
        <f t="shared" si="4"/>
        <v>5653318.43</v>
      </c>
      <c r="X19" s="146">
        <v>2994999.07</v>
      </c>
      <c r="Y19" s="146">
        <v>2658319.36</v>
      </c>
      <c r="Z19" s="146"/>
      <c r="AA19" s="182">
        <f t="shared" si="3"/>
        <v>0.4384116657619232</v>
      </c>
    </row>
    <row r="20" spans="1:27" ht="21.75" customHeight="1">
      <c r="A20" s="63">
        <v>630</v>
      </c>
      <c r="B20" s="64"/>
      <c r="C20" s="65" t="s">
        <v>87</v>
      </c>
      <c r="D20" s="65"/>
      <c r="E20" s="65"/>
      <c r="F20" s="66"/>
      <c r="G20" s="67">
        <f>G21</f>
        <v>727645</v>
      </c>
      <c r="H20" s="67">
        <f>H21</f>
        <v>49182</v>
      </c>
      <c r="I20" s="67">
        <f t="shared" si="5"/>
        <v>678463</v>
      </c>
      <c r="J20" s="67">
        <f>J21</f>
        <v>169616</v>
      </c>
      <c r="K20" s="67">
        <f>K21</f>
        <v>508847</v>
      </c>
      <c r="L20" s="67"/>
      <c r="M20" s="67"/>
      <c r="N20" s="67"/>
      <c r="O20" s="67"/>
      <c r="P20" s="67"/>
      <c r="Q20" s="68"/>
      <c r="R20" s="68"/>
      <c r="S20" s="68"/>
      <c r="T20" s="67"/>
      <c r="U20" s="67"/>
      <c r="V20" s="67"/>
      <c r="W20" s="147"/>
      <c r="X20" s="147"/>
      <c r="Y20" s="147"/>
      <c r="Z20" s="147"/>
      <c r="AA20" s="173"/>
    </row>
    <row r="21" spans="1:27" s="5" customFormat="1" ht="32.25" customHeight="1">
      <c r="A21" s="4"/>
      <c r="B21" s="69">
        <v>63003</v>
      </c>
      <c r="C21" s="6" t="s">
        <v>88</v>
      </c>
      <c r="D21" s="6"/>
      <c r="E21" s="6"/>
      <c r="F21" s="70"/>
      <c r="G21" s="71">
        <f>G22</f>
        <v>727645</v>
      </c>
      <c r="H21" s="71">
        <f>H22</f>
        <v>49182</v>
      </c>
      <c r="I21" s="71">
        <f t="shared" si="5"/>
        <v>678463</v>
      </c>
      <c r="J21" s="71">
        <f>J22</f>
        <v>169616</v>
      </c>
      <c r="K21" s="71">
        <f>K22</f>
        <v>508847</v>
      </c>
      <c r="L21" s="71"/>
      <c r="M21" s="71"/>
      <c r="N21" s="71"/>
      <c r="O21" s="71"/>
      <c r="P21" s="71"/>
      <c r="Q21" s="18"/>
      <c r="R21" s="18"/>
      <c r="S21" s="18"/>
      <c r="T21" s="71"/>
      <c r="U21" s="71"/>
      <c r="V21" s="71"/>
      <c r="W21" s="148"/>
      <c r="X21" s="148"/>
      <c r="Y21" s="148"/>
      <c r="Z21" s="148"/>
      <c r="AA21" s="174"/>
    </row>
    <row r="22" spans="1:27" ht="30" customHeight="1">
      <c r="A22" s="72"/>
      <c r="B22" s="55"/>
      <c r="C22" s="73" t="s">
        <v>90</v>
      </c>
      <c r="D22" s="115" t="s">
        <v>89</v>
      </c>
      <c r="E22" s="73" t="s">
        <v>35</v>
      </c>
      <c r="F22" s="74" t="s">
        <v>36</v>
      </c>
      <c r="G22" s="75">
        <v>727645</v>
      </c>
      <c r="H22" s="75">
        <v>49182</v>
      </c>
      <c r="I22" s="75">
        <f t="shared" si="5"/>
        <v>678463</v>
      </c>
      <c r="J22" s="76">
        <v>169616</v>
      </c>
      <c r="K22" s="76">
        <v>508847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149"/>
      <c r="X22" s="150"/>
      <c r="Y22" s="150"/>
      <c r="Z22" s="150"/>
      <c r="AA22" s="183"/>
    </row>
    <row r="23" spans="1:27" ht="21.75" customHeight="1">
      <c r="A23" s="63">
        <v>750</v>
      </c>
      <c r="B23" s="64"/>
      <c r="C23" s="65" t="s">
        <v>91</v>
      </c>
      <c r="D23" s="65"/>
      <c r="E23" s="65"/>
      <c r="F23" s="66"/>
      <c r="G23" s="67">
        <f>G24</f>
        <v>2406205</v>
      </c>
      <c r="H23" s="67">
        <f>H24</f>
        <v>195150</v>
      </c>
      <c r="I23" s="67">
        <f t="shared" si="5"/>
        <v>743509</v>
      </c>
      <c r="J23" s="67">
        <f>J24</f>
        <v>185877</v>
      </c>
      <c r="K23" s="67">
        <f>K24</f>
        <v>557632</v>
      </c>
      <c r="L23" s="67"/>
      <c r="M23" s="67"/>
      <c r="N23" s="67">
        <f>N24</f>
        <v>366886</v>
      </c>
      <c r="O23" s="67">
        <f>O24</f>
        <v>1100660</v>
      </c>
      <c r="P23" s="67"/>
      <c r="Q23" s="68"/>
      <c r="R23" s="68"/>
      <c r="S23" s="68"/>
      <c r="T23" s="67"/>
      <c r="U23" s="67"/>
      <c r="V23" s="67"/>
      <c r="W23" s="147"/>
      <c r="X23" s="147"/>
      <c r="Y23" s="147"/>
      <c r="Z23" s="147"/>
      <c r="AA23" s="173"/>
    </row>
    <row r="24" spans="1:27" s="5" customFormat="1" ht="22.5" customHeight="1">
      <c r="A24" s="4"/>
      <c r="B24" s="69">
        <v>75023</v>
      </c>
      <c r="C24" s="6" t="s">
        <v>92</v>
      </c>
      <c r="D24" s="6"/>
      <c r="E24" s="6"/>
      <c r="F24" s="70"/>
      <c r="G24" s="71">
        <f>G25</f>
        <v>2406205</v>
      </c>
      <c r="H24" s="71">
        <f>H25</f>
        <v>195150</v>
      </c>
      <c r="I24" s="71">
        <f t="shared" si="5"/>
        <v>743509</v>
      </c>
      <c r="J24" s="71">
        <f>J25</f>
        <v>185877</v>
      </c>
      <c r="K24" s="71">
        <f>K25</f>
        <v>557632</v>
      </c>
      <c r="L24" s="71"/>
      <c r="M24" s="71"/>
      <c r="N24" s="71">
        <f>N25</f>
        <v>366886</v>
      </c>
      <c r="O24" s="71">
        <f>O25</f>
        <v>1100660</v>
      </c>
      <c r="P24" s="71"/>
      <c r="Q24" s="18"/>
      <c r="R24" s="18"/>
      <c r="S24" s="18"/>
      <c r="T24" s="71"/>
      <c r="U24" s="71"/>
      <c r="V24" s="71"/>
      <c r="W24" s="148"/>
      <c r="X24" s="148"/>
      <c r="Y24" s="148"/>
      <c r="Z24" s="148"/>
      <c r="AA24" s="174"/>
    </row>
    <row r="25" spans="1:27" ht="56.25" customHeight="1">
      <c r="A25" s="72"/>
      <c r="B25" s="55"/>
      <c r="C25" s="73" t="s">
        <v>93</v>
      </c>
      <c r="D25" s="123" t="s">
        <v>94</v>
      </c>
      <c r="E25" s="73" t="s">
        <v>35</v>
      </c>
      <c r="F25" s="74" t="s">
        <v>95</v>
      </c>
      <c r="G25" s="75">
        <v>2406205</v>
      </c>
      <c r="H25" s="75">
        <v>195150</v>
      </c>
      <c r="I25" s="75">
        <f t="shared" si="5"/>
        <v>743509</v>
      </c>
      <c r="J25" s="76">
        <v>185877</v>
      </c>
      <c r="K25" s="76">
        <v>557632</v>
      </c>
      <c r="L25" s="76"/>
      <c r="M25" s="76"/>
      <c r="N25" s="76">
        <v>366886</v>
      </c>
      <c r="O25" s="76">
        <v>1100660</v>
      </c>
      <c r="P25" s="76"/>
      <c r="Q25" s="76"/>
      <c r="R25" s="76"/>
      <c r="S25" s="76"/>
      <c r="T25" s="76"/>
      <c r="U25" s="76"/>
      <c r="V25" s="76"/>
      <c r="W25" s="149"/>
      <c r="X25" s="150"/>
      <c r="Y25" s="150"/>
      <c r="Z25" s="150"/>
      <c r="AA25" s="183"/>
    </row>
    <row r="26" spans="1:27" ht="21.75" customHeight="1">
      <c r="A26" s="63">
        <v>758</v>
      </c>
      <c r="B26" s="64"/>
      <c r="C26" s="65" t="s">
        <v>10</v>
      </c>
      <c r="D26" s="65"/>
      <c r="E26" s="65"/>
      <c r="F26" s="66"/>
      <c r="G26" s="67">
        <f>G27</f>
        <v>555584</v>
      </c>
      <c r="H26" s="67">
        <f>H27</f>
        <v>91405</v>
      </c>
      <c r="I26" s="67">
        <f t="shared" si="1"/>
        <v>383239</v>
      </c>
      <c r="J26" s="67">
        <f>J27</f>
        <v>90613</v>
      </c>
      <c r="K26" s="67">
        <f>K27</f>
        <v>292626</v>
      </c>
      <c r="L26" s="67"/>
      <c r="M26" s="67">
        <f>M27</f>
        <v>0</v>
      </c>
      <c r="N26" s="67">
        <f>N27</f>
        <v>20235</v>
      </c>
      <c r="O26" s="67">
        <f>O27</f>
        <v>60705</v>
      </c>
      <c r="P26" s="67"/>
      <c r="Q26" s="68"/>
      <c r="R26" s="68"/>
      <c r="S26" s="68"/>
      <c r="T26" s="67"/>
      <c r="U26" s="67"/>
      <c r="V26" s="67"/>
      <c r="W26" s="147">
        <f t="shared" si="4"/>
        <v>88397.2</v>
      </c>
      <c r="X26" s="147">
        <f>X27</f>
        <v>32493.199999999997</v>
      </c>
      <c r="Y26" s="147">
        <f>Y27</f>
        <v>55904</v>
      </c>
      <c r="Z26" s="147"/>
      <c r="AA26" s="173">
        <f t="shared" si="3"/>
        <v>0.23065815326728228</v>
      </c>
    </row>
    <row r="27" spans="1:27" s="5" customFormat="1" ht="23.25" customHeight="1">
      <c r="A27" s="4"/>
      <c r="B27" s="69">
        <v>75860</v>
      </c>
      <c r="C27" s="6" t="s">
        <v>62</v>
      </c>
      <c r="D27" s="6"/>
      <c r="E27" s="6"/>
      <c r="F27" s="70"/>
      <c r="G27" s="71">
        <f>G28+G29+G30+G31</f>
        <v>555584</v>
      </c>
      <c r="H27" s="71">
        <f>H29+H28+H30+H31</f>
        <v>91405</v>
      </c>
      <c r="I27" s="71">
        <f t="shared" si="1"/>
        <v>383239</v>
      </c>
      <c r="J27" s="71">
        <f>J29+J28+J30+J31</f>
        <v>90613</v>
      </c>
      <c r="K27" s="71">
        <f>K29+K28+K30+K31</f>
        <v>292626</v>
      </c>
      <c r="L27" s="71"/>
      <c r="M27" s="71">
        <f>M29+M28+M30+M31</f>
        <v>0</v>
      </c>
      <c r="N27" s="71">
        <f>N29+N28+N30+N31</f>
        <v>20235</v>
      </c>
      <c r="O27" s="71">
        <f>O29+O28+O30+O31</f>
        <v>60705</v>
      </c>
      <c r="P27" s="71"/>
      <c r="Q27" s="18"/>
      <c r="R27" s="18"/>
      <c r="S27" s="18"/>
      <c r="T27" s="71"/>
      <c r="U27" s="71"/>
      <c r="V27" s="71"/>
      <c r="W27" s="148">
        <f t="shared" si="4"/>
        <v>88397.2</v>
      </c>
      <c r="X27" s="148">
        <f>X29+X28+X30+X31</f>
        <v>32493.199999999997</v>
      </c>
      <c r="Y27" s="148">
        <f>Y29+Y28+Y30+Y31</f>
        <v>55904</v>
      </c>
      <c r="Z27" s="148"/>
      <c r="AA27" s="174">
        <f t="shared" si="3"/>
        <v>0.23065815326728228</v>
      </c>
    </row>
    <row r="28" spans="1:27" ht="48.75" customHeight="1">
      <c r="A28" s="72"/>
      <c r="B28" s="55"/>
      <c r="C28" s="73" t="s">
        <v>44</v>
      </c>
      <c r="D28" s="115" t="s">
        <v>70</v>
      </c>
      <c r="E28" s="73" t="s">
        <v>35</v>
      </c>
      <c r="F28" s="74" t="s">
        <v>36</v>
      </c>
      <c r="G28" s="75">
        <v>111471</v>
      </c>
      <c r="H28" s="75">
        <v>73877</v>
      </c>
      <c r="I28" s="75">
        <f t="shared" si="1"/>
        <v>37594</v>
      </c>
      <c r="J28" s="76">
        <v>10596</v>
      </c>
      <c r="K28" s="76">
        <v>26998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149">
        <f t="shared" si="4"/>
        <v>37093.92</v>
      </c>
      <c r="X28" s="150">
        <v>10545.92</v>
      </c>
      <c r="Y28" s="150">
        <v>26548</v>
      </c>
      <c r="Z28" s="150"/>
      <c r="AA28" s="183">
        <f t="shared" si="3"/>
        <v>0.986697877320849</v>
      </c>
    </row>
    <row r="29" spans="1:27" ht="32.25" customHeight="1">
      <c r="A29" s="72"/>
      <c r="B29" s="55"/>
      <c r="C29" s="73" t="s">
        <v>45</v>
      </c>
      <c r="D29" s="50" t="s">
        <v>71</v>
      </c>
      <c r="E29" s="73" t="s">
        <v>35</v>
      </c>
      <c r="F29" s="74" t="s">
        <v>36</v>
      </c>
      <c r="G29" s="75">
        <v>152528</v>
      </c>
      <c r="H29" s="75">
        <v>17528</v>
      </c>
      <c r="I29" s="75">
        <f t="shared" si="1"/>
        <v>135000</v>
      </c>
      <c r="J29" s="76">
        <v>27356</v>
      </c>
      <c r="K29" s="76">
        <v>107644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149">
        <f t="shared" si="4"/>
        <v>47303.28</v>
      </c>
      <c r="X29" s="150">
        <v>20947.28</v>
      </c>
      <c r="Y29" s="150">
        <v>26356</v>
      </c>
      <c r="Z29" s="150"/>
      <c r="AA29" s="183">
        <f t="shared" si="3"/>
        <v>0.35039466666666663</v>
      </c>
    </row>
    <row r="30" spans="1:27" ht="48.75" customHeight="1">
      <c r="A30" s="72"/>
      <c r="B30" s="55"/>
      <c r="C30" s="131" t="s">
        <v>112</v>
      </c>
      <c r="D30" s="132" t="s">
        <v>113</v>
      </c>
      <c r="E30" s="131" t="s">
        <v>35</v>
      </c>
      <c r="F30" s="133" t="s">
        <v>57</v>
      </c>
      <c r="G30" s="134">
        <v>134885</v>
      </c>
      <c r="H30" s="134"/>
      <c r="I30" s="134">
        <f>J30+K30+L30</f>
        <v>53945</v>
      </c>
      <c r="J30" s="61">
        <v>13486</v>
      </c>
      <c r="K30" s="61">
        <v>40459</v>
      </c>
      <c r="L30" s="61"/>
      <c r="M30" s="61"/>
      <c r="N30" s="61">
        <v>20235</v>
      </c>
      <c r="O30" s="61">
        <v>60705</v>
      </c>
      <c r="P30" s="61"/>
      <c r="Q30" s="61"/>
      <c r="R30" s="61"/>
      <c r="S30" s="61"/>
      <c r="T30" s="61"/>
      <c r="U30" s="61"/>
      <c r="V30" s="61"/>
      <c r="W30" s="151"/>
      <c r="X30" s="146"/>
      <c r="Y30" s="146"/>
      <c r="Z30" s="146"/>
      <c r="AA30" s="182"/>
    </row>
    <row r="31" spans="1:27" ht="45.75" customHeight="1">
      <c r="A31" s="77"/>
      <c r="B31" s="78"/>
      <c r="C31" s="79" t="s">
        <v>114</v>
      </c>
      <c r="D31" s="116" t="s">
        <v>115</v>
      </c>
      <c r="E31" s="79" t="s">
        <v>35</v>
      </c>
      <c r="F31" s="80" t="s">
        <v>57</v>
      </c>
      <c r="G31" s="81">
        <v>156700</v>
      </c>
      <c r="H31" s="81"/>
      <c r="I31" s="81">
        <f>J31+K31+L31</f>
        <v>156700</v>
      </c>
      <c r="J31" s="82">
        <v>39175</v>
      </c>
      <c r="K31" s="82">
        <v>117525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152">
        <f t="shared" si="4"/>
        <v>4000</v>
      </c>
      <c r="X31" s="153">
        <v>1000</v>
      </c>
      <c r="Y31" s="153">
        <v>3000</v>
      </c>
      <c r="Z31" s="153"/>
      <c r="AA31" s="184">
        <f t="shared" si="3"/>
        <v>0.025526483726866625</v>
      </c>
    </row>
    <row r="32" spans="1:27" ht="25.5" customHeight="1">
      <c r="A32" s="63">
        <v>801</v>
      </c>
      <c r="B32" s="64"/>
      <c r="C32" s="65" t="s">
        <v>2</v>
      </c>
      <c r="D32" s="65"/>
      <c r="E32" s="65"/>
      <c r="F32" s="66"/>
      <c r="G32" s="68">
        <f>G33+G35+G39+G37+G43+G41</f>
        <v>157110</v>
      </c>
      <c r="H32" s="68">
        <f>H33+H35+H39+H37+H43+H41</f>
        <v>52813</v>
      </c>
      <c r="I32" s="68">
        <f t="shared" si="1"/>
        <v>104297</v>
      </c>
      <c r="J32" s="68">
        <f>J33+J35+J39+J37+J43+J41</f>
        <v>9700</v>
      </c>
      <c r="K32" s="68">
        <f>K33+K35+K39+K37+K43+K41</f>
        <v>94597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154">
        <f t="shared" si="4"/>
        <v>85948.66</v>
      </c>
      <c r="X32" s="154">
        <f>X33+X35+X39+X37+X43+X41</f>
        <v>8150.15</v>
      </c>
      <c r="Y32" s="154">
        <f>Y33+Y35+Y39+Y37+Y43+Y41</f>
        <v>77798.51000000001</v>
      </c>
      <c r="Z32" s="154"/>
      <c r="AA32" s="175">
        <f t="shared" si="3"/>
        <v>0.824076052043683</v>
      </c>
    </row>
    <row r="33" spans="1:27" s="5" customFormat="1" ht="24" customHeight="1">
      <c r="A33" s="4"/>
      <c r="B33" s="69">
        <v>80101</v>
      </c>
      <c r="C33" s="6" t="s">
        <v>3</v>
      </c>
      <c r="D33" s="6"/>
      <c r="E33" s="6"/>
      <c r="F33" s="70"/>
      <c r="G33" s="71">
        <f>G34</f>
        <v>49000</v>
      </c>
      <c r="H33" s="71">
        <f>H34</f>
        <v>21127</v>
      </c>
      <c r="I33" s="71">
        <f t="shared" si="1"/>
        <v>27873</v>
      </c>
      <c r="J33" s="71"/>
      <c r="K33" s="71">
        <f>K34</f>
        <v>27873</v>
      </c>
      <c r="L33" s="71"/>
      <c r="M33" s="71"/>
      <c r="N33" s="71"/>
      <c r="O33" s="71"/>
      <c r="P33" s="71"/>
      <c r="Q33" s="18"/>
      <c r="R33" s="18"/>
      <c r="S33" s="18"/>
      <c r="T33" s="71"/>
      <c r="U33" s="71"/>
      <c r="V33" s="71"/>
      <c r="W33" s="148">
        <f t="shared" si="4"/>
        <v>23454.86</v>
      </c>
      <c r="X33" s="148"/>
      <c r="Y33" s="148">
        <f>Y34</f>
        <v>23454.86</v>
      </c>
      <c r="Z33" s="148"/>
      <c r="AA33" s="174">
        <f t="shared" si="3"/>
        <v>0.8414903311448355</v>
      </c>
    </row>
    <row r="34" spans="1:27" ht="32.25" customHeight="1">
      <c r="A34" s="72"/>
      <c r="B34" s="48"/>
      <c r="C34" s="83" t="s">
        <v>46</v>
      </c>
      <c r="D34" s="84" t="s">
        <v>69</v>
      </c>
      <c r="E34" s="85" t="s">
        <v>64</v>
      </c>
      <c r="F34" s="86" t="s">
        <v>36</v>
      </c>
      <c r="G34" s="87">
        <f>H34+K34</f>
        <v>49000</v>
      </c>
      <c r="H34" s="87">
        <f>10583+10544</f>
        <v>21127</v>
      </c>
      <c r="I34" s="87">
        <f t="shared" si="1"/>
        <v>27873</v>
      </c>
      <c r="J34" s="88"/>
      <c r="K34" s="88">
        <v>27873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155">
        <f t="shared" si="4"/>
        <v>23454.86</v>
      </c>
      <c r="X34" s="156"/>
      <c r="Y34" s="156">
        <v>23454.86</v>
      </c>
      <c r="Z34" s="156"/>
      <c r="AA34" s="185">
        <f t="shared" si="3"/>
        <v>0.8414903311448355</v>
      </c>
    </row>
    <row r="35" spans="1:27" s="5" customFormat="1" ht="24.75" customHeight="1">
      <c r="A35" s="4"/>
      <c r="B35" s="69">
        <v>80110</v>
      </c>
      <c r="C35" s="45" t="s">
        <v>4</v>
      </c>
      <c r="D35" s="45"/>
      <c r="E35" s="45"/>
      <c r="F35" s="89"/>
      <c r="G35" s="47">
        <f>G36</f>
        <v>24000</v>
      </c>
      <c r="H35" s="47">
        <f>H36</f>
        <v>9976</v>
      </c>
      <c r="I35" s="47">
        <f t="shared" si="1"/>
        <v>14024</v>
      </c>
      <c r="J35" s="47"/>
      <c r="K35" s="47">
        <f>K36</f>
        <v>14024</v>
      </c>
      <c r="L35" s="47"/>
      <c r="M35" s="47"/>
      <c r="N35" s="47"/>
      <c r="O35" s="47"/>
      <c r="P35" s="47"/>
      <c r="Q35" s="18"/>
      <c r="R35" s="18"/>
      <c r="S35" s="18"/>
      <c r="T35" s="47"/>
      <c r="U35" s="47"/>
      <c r="V35" s="47"/>
      <c r="W35" s="142">
        <f t="shared" si="4"/>
        <v>13985.36</v>
      </c>
      <c r="X35" s="142"/>
      <c r="Y35" s="142">
        <f>Y36</f>
        <v>13985.36</v>
      </c>
      <c r="Z35" s="142"/>
      <c r="AA35" s="172">
        <f t="shared" si="3"/>
        <v>0.9972447233314319</v>
      </c>
    </row>
    <row r="36" spans="1:27" ht="29.25" customHeight="1">
      <c r="A36" s="72"/>
      <c r="B36" s="48"/>
      <c r="C36" s="83" t="s">
        <v>46</v>
      </c>
      <c r="D36" s="84" t="s">
        <v>69</v>
      </c>
      <c r="E36" s="85" t="s">
        <v>63</v>
      </c>
      <c r="F36" s="86" t="s">
        <v>36</v>
      </c>
      <c r="G36" s="87">
        <f>H36+K36</f>
        <v>24000</v>
      </c>
      <c r="H36" s="87">
        <v>9976</v>
      </c>
      <c r="I36" s="87">
        <f t="shared" si="1"/>
        <v>14024</v>
      </c>
      <c r="J36" s="88"/>
      <c r="K36" s="88">
        <v>14024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155">
        <f t="shared" si="4"/>
        <v>13985.36</v>
      </c>
      <c r="X36" s="156"/>
      <c r="Y36" s="156">
        <v>13985.36</v>
      </c>
      <c r="Z36" s="156"/>
      <c r="AA36" s="185">
        <f t="shared" si="3"/>
        <v>0.9972447233314319</v>
      </c>
    </row>
    <row r="37" spans="1:27" s="5" customFormat="1" ht="24.75" customHeight="1">
      <c r="A37" s="4"/>
      <c r="B37" s="69">
        <v>80120</v>
      </c>
      <c r="C37" s="45" t="s">
        <v>5</v>
      </c>
      <c r="D37" s="45"/>
      <c r="E37" s="45"/>
      <c r="F37" s="89"/>
      <c r="G37" s="47">
        <f>G38</f>
        <v>5600</v>
      </c>
      <c r="H37" s="47"/>
      <c r="I37" s="47">
        <f t="shared" si="1"/>
        <v>5600</v>
      </c>
      <c r="J37" s="47"/>
      <c r="K37" s="47">
        <f>K38</f>
        <v>5600</v>
      </c>
      <c r="L37" s="47"/>
      <c r="M37" s="47"/>
      <c r="N37" s="47"/>
      <c r="O37" s="47"/>
      <c r="P37" s="47"/>
      <c r="Q37" s="18"/>
      <c r="R37" s="18"/>
      <c r="S37" s="18"/>
      <c r="T37" s="47"/>
      <c r="U37" s="47"/>
      <c r="V37" s="47"/>
      <c r="W37" s="142">
        <f t="shared" si="4"/>
        <v>4237.83</v>
      </c>
      <c r="X37" s="142"/>
      <c r="Y37" s="142">
        <f>Y38</f>
        <v>4237.83</v>
      </c>
      <c r="Z37" s="142"/>
      <c r="AA37" s="172">
        <f t="shared" si="3"/>
        <v>0.7567553571428571</v>
      </c>
    </row>
    <row r="38" spans="1:27" ht="30.75" customHeight="1">
      <c r="A38" s="72"/>
      <c r="B38" s="105"/>
      <c r="C38" s="117" t="s">
        <v>46</v>
      </c>
      <c r="D38" s="113" t="s">
        <v>69</v>
      </c>
      <c r="E38" s="118" t="s">
        <v>65</v>
      </c>
      <c r="F38" s="114">
        <v>2006</v>
      </c>
      <c r="G38" s="110">
        <f>K38</f>
        <v>5600</v>
      </c>
      <c r="H38" s="110"/>
      <c r="I38" s="110">
        <f t="shared" si="1"/>
        <v>5600</v>
      </c>
      <c r="J38" s="111"/>
      <c r="K38" s="111">
        <v>5600</v>
      </c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57">
        <f t="shared" si="4"/>
        <v>4237.83</v>
      </c>
      <c r="X38" s="158"/>
      <c r="Y38" s="158">
        <v>4237.83</v>
      </c>
      <c r="Z38" s="158"/>
      <c r="AA38" s="186">
        <f t="shared" si="3"/>
        <v>0.7567553571428571</v>
      </c>
    </row>
    <row r="39" spans="1:27" s="5" customFormat="1" ht="24.75" customHeight="1">
      <c r="A39" s="4"/>
      <c r="B39" s="69">
        <v>80130</v>
      </c>
      <c r="C39" s="45" t="s">
        <v>6</v>
      </c>
      <c r="D39" s="45"/>
      <c r="E39" s="45"/>
      <c r="F39" s="89"/>
      <c r="G39" s="47">
        <f>G40</f>
        <v>19040</v>
      </c>
      <c r="H39" s="47">
        <f>H40</f>
        <v>14660</v>
      </c>
      <c r="I39" s="47">
        <f t="shared" si="1"/>
        <v>4380</v>
      </c>
      <c r="J39" s="47"/>
      <c r="K39" s="47">
        <f>K40</f>
        <v>4380</v>
      </c>
      <c r="L39" s="47"/>
      <c r="M39" s="47"/>
      <c r="N39" s="47"/>
      <c r="O39" s="47"/>
      <c r="P39" s="47"/>
      <c r="Q39" s="18"/>
      <c r="R39" s="18"/>
      <c r="S39" s="18"/>
      <c r="T39" s="47"/>
      <c r="U39" s="47"/>
      <c r="V39" s="47"/>
      <c r="W39" s="142">
        <f t="shared" si="4"/>
        <v>43</v>
      </c>
      <c r="X39" s="142"/>
      <c r="Y39" s="142">
        <f>Y40</f>
        <v>43</v>
      </c>
      <c r="Z39" s="142"/>
      <c r="AA39" s="172">
        <f t="shared" si="3"/>
        <v>0.009817351598173516</v>
      </c>
    </row>
    <row r="40" spans="1:27" ht="33" customHeight="1">
      <c r="A40" s="72"/>
      <c r="B40" s="105"/>
      <c r="C40" s="117" t="s">
        <v>46</v>
      </c>
      <c r="D40" s="113" t="s">
        <v>69</v>
      </c>
      <c r="E40" s="118" t="s">
        <v>66</v>
      </c>
      <c r="F40" s="114" t="s">
        <v>36</v>
      </c>
      <c r="G40" s="110">
        <f>H40+K40</f>
        <v>19040</v>
      </c>
      <c r="H40" s="110">
        <v>14660</v>
      </c>
      <c r="I40" s="110">
        <f t="shared" si="1"/>
        <v>4380</v>
      </c>
      <c r="J40" s="111"/>
      <c r="K40" s="111">
        <v>4380</v>
      </c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57">
        <f t="shared" si="4"/>
        <v>43</v>
      </c>
      <c r="X40" s="158"/>
      <c r="Y40" s="158">
        <v>43</v>
      </c>
      <c r="Z40" s="158"/>
      <c r="AA40" s="186">
        <f t="shared" si="3"/>
        <v>0.009817351598173516</v>
      </c>
    </row>
    <row r="41" spans="1:27" s="5" customFormat="1" ht="25.5" customHeight="1">
      <c r="A41" s="4"/>
      <c r="B41" s="96">
        <v>80132</v>
      </c>
      <c r="C41" s="6" t="s">
        <v>11</v>
      </c>
      <c r="D41" s="6"/>
      <c r="E41" s="6"/>
      <c r="F41" s="70"/>
      <c r="G41" s="71">
        <f>G42</f>
        <v>38800</v>
      </c>
      <c r="H41" s="71"/>
      <c r="I41" s="71">
        <f t="shared" si="1"/>
        <v>38800</v>
      </c>
      <c r="J41" s="71">
        <f>J42</f>
        <v>9700</v>
      </c>
      <c r="K41" s="71">
        <f>K42</f>
        <v>29100</v>
      </c>
      <c r="L41" s="71"/>
      <c r="M41" s="71"/>
      <c r="N41" s="71"/>
      <c r="O41" s="71"/>
      <c r="P41" s="71"/>
      <c r="Q41" s="7"/>
      <c r="R41" s="7"/>
      <c r="S41" s="7"/>
      <c r="T41" s="71"/>
      <c r="U41" s="71"/>
      <c r="V41" s="71"/>
      <c r="W41" s="148">
        <f t="shared" si="4"/>
        <v>32600.58</v>
      </c>
      <c r="X41" s="148">
        <f>X42</f>
        <v>8150.15</v>
      </c>
      <c r="Y41" s="148">
        <f>Y42</f>
        <v>24450.43</v>
      </c>
      <c r="Z41" s="148"/>
      <c r="AA41" s="174">
        <f t="shared" si="3"/>
        <v>0.8402211340206186</v>
      </c>
    </row>
    <row r="42" spans="1:27" ht="42" customHeight="1">
      <c r="A42" s="72"/>
      <c r="B42" s="48"/>
      <c r="C42" s="83" t="s">
        <v>61</v>
      </c>
      <c r="D42" s="84" t="s">
        <v>72</v>
      </c>
      <c r="E42" s="85" t="s">
        <v>47</v>
      </c>
      <c r="F42" s="86">
        <v>2006</v>
      </c>
      <c r="G42" s="87">
        <v>38800</v>
      </c>
      <c r="H42" s="87"/>
      <c r="I42" s="87">
        <f t="shared" si="1"/>
        <v>38800</v>
      </c>
      <c r="J42" s="88">
        <v>9700</v>
      </c>
      <c r="K42" s="88">
        <v>29100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155">
        <f t="shared" si="4"/>
        <v>32600.58</v>
      </c>
      <c r="X42" s="156">
        <v>8150.15</v>
      </c>
      <c r="Y42" s="156">
        <v>24450.43</v>
      </c>
      <c r="Z42" s="156"/>
      <c r="AA42" s="185">
        <f t="shared" si="3"/>
        <v>0.8402211340206186</v>
      </c>
    </row>
    <row r="43" spans="1:27" s="5" customFormat="1" ht="45" customHeight="1">
      <c r="A43" s="4"/>
      <c r="B43" s="69">
        <v>80140</v>
      </c>
      <c r="C43" s="45" t="s">
        <v>125</v>
      </c>
      <c r="D43" s="45"/>
      <c r="E43" s="45"/>
      <c r="F43" s="89"/>
      <c r="G43" s="47">
        <f>G44</f>
        <v>20670</v>
      </c>
      <c r="H43" s="47">
        <f>H44</f>
        <v>7050</v>
      </c>
      <c r="I43" s="47">
        <f t="shared" si="1"/>
        <v>13620</v>
      </c>
      <c r="J43" s="47"/>
      <c r="K43" s="47">
        <f>K44</f>
        <v>13620</v>
      </c>
      <c r="L43" s="47"/>
      <c r="M43" s="47"/>
      <c r="N43" s="47"/>
      <c r="O43" s="47"/>
      <c r="P43" s="47"/>
      <c r="Q43" s="18"/>
      <c r="R43" s="18"/>
      <c r="S43" s="18"/>
      <c r="T43" s="47"/>
      <c r="U43" s="47"/>
      <c r="V43" s="47"/>
      <c r="W43" s="142">
        <f t="shared" si="4"/>
        <v>11627.03</v>
      </c>
      <c r="X43" s="142"/>
      <c r="Y43" s="142">
        <f>Y44</f>
        <v>11627.03</v>
      </c>
      <c r="Z43" s="142"/>
      <c r="AA43" s="172">
        <f t="shared" si="3"/>
        <v>0.8536732745961821</v>
      </c>
    </row>
    <row r="44" spans="1:27" ht="28.5" customHeight="1">
      <c r="A44" s="72"/>
      <c r="B44" s="48"/>
      <c r="C44" s="83" t="s">
        <v>46</v>
      </c>
      <c r="D44" s="84" t="s">
        <v>69</v>
      </c>
      <c r="E44" s="85" t="s">
        <v>67</v>
      </c>
      <c r="F44" s="86" t="s">
        <v>36</v>
      </c>
      <c r="G44" s="87">
        <f>H44+K44</f>
        <v>20670</v>
      </c>
      <c r="H44" s="87">
        <v>7050</v>
      </c>
      <c r="I44" s="87">
        <f t="shared" si="1"/>
        <v>13620</v>
      </c>
      <c r="J44" s="88"/>
      <c r="K44" s="88">
        <v>13620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55">
        <f t="shared" si="4"/>
        <v>11627.03</v>
      </c>
      <c r="X44" s="156"/>
      <c r="Y44" s="156">
        <v>11627.03</v>
      </c>
      <c r="Z44" s="156"/>
      <c r="AA44" s="185">
        <f t="shared" si="3"/>
        <v>0.8536732745961821</v>
      </c>
    </row>
    <row r="45" spans="1:27" ht="24" customHeight="1">
      <c r="A45" s="63">
        <v>852</v>
      </c>
      <c r="B45" s="64"/>
      <c r="C45" s="65" t="s">
        <v>7</v>
      </c>
      <c r="D45" s="65"/>
      <c r="E45" s="65"/>
      <c r="F45" s="90"/>
      <c r="G45" s="68">
        <f>G46+G50</f>
        <v>2400361</v>
      </c>
      <c r="H45" s="68">
        <f>H46+H50</f>
        <v>11844</v>
      </c>
      <c r="I45" s="68">
        <f t="shared" si="1"/>
        <v>1106637</v>
      </c>
      <c r="J45" s="68">
        <f>J46+J50</f>
        <v>158521</v>
      </c>
      <c r="K45" s="68">
        <f aca="true" t="shared" si="6" ref="K45:U45">K46+K50</f>
        <v>948116</v>
      </c>
      <c r="L45" s="68"/>
      <c r="M45" s="68">
        <f t="shared" si="6"/>
        <v>0</v>
      </c>
      <c r="N45" s="68">
        <f t="shared" si="6"/>
        <v>298432</v>
      </c>
      <c r="O45" s="68">
        <f t="shared" si="6"/>
        <v>915491</v>
      </c>
      <c r="P45" s="68"/>
      <c r="Q45" s="68">
        <f t="shared" si="6"/>
        <v>0</v>
      </c>
      <c r="R45" s="68">
        <f t="shared" si="6"/>
        <v>0</v>
      </c>
      <c r="S45" s="68">
        <f t="shared" si="6"/>
        <v>0</v>
      </c>
      <c r="T45" s="68">
        <f t="shared" si="6"/>
        <v>5066</v>
      </c>
      <c r="U45" s="68">
        <f t="shared" si="6"/>
        <v>62891</v>
      </c>
      <c r="V45" s="68"/>
      <c r="W45" s="154">
        <f t="shared" si="4"/>
        <v>82431.72</v>
      </c>
      <c r="X45" s="154"/>
      <c r="Y45" s="154">
        <f>Y46+Y50</f>
        <v>82431.72</v>
      </c>
      <c r="Z45" s="154"/>
      <c r="AA45" s="175">
        <f t="shared" si="3"/>
        <v>0.07448849080592823</v>
      </c>
    </row>
    <row r="46" spans="1:27" s="5" customFormat="1" ht="24.75" customHeight="1">
      <c r="A46" s="4"/>
      <c r="B46" s="69">
        <v>85219</v>
      </c>
      <c r="C46" s="6" t="s">
        <v>23</v>
      </c>
      <c r="D46" s="6"/>
      <c r="E46" s="6"/>
      <c r="F46" s="91"/>
      <c r="G46" s="18">
        <f aca="true" t="shared" si="7" ref="G46:O46">SUM(G47:G49)</f>
        <v>506086</v>
      </c>
      <c r="H46" s="18">
        <f t="shared" si="7"/>
        <v>11844</v>
      </c>
      <c r="I46" s="18">
        <f t="shared" si="1"/>
        <v>432183</v>
      </c>
      <c r="J46" s="18">
        <f t="shared" si="7"/>
        <v>62633</v>
      </c>
      <c r="K46" s="18">
        <f t="shared" si="7"/>
        <v>369550</v>
      </c>
      <c r="L46" s="18"/>
      <c r="M46" s="18">
        <f t="shared" si="7"/>
        <v>0</v>
      </c>
      <c r="N46" s="18">
        <f t="shared" si="7"/>
        <v>19992</v>
      </c>
      <c r="O46" s="18">
        <f t="shared" si="7"/>
        <v>42067</v>
      </c>
      <c r="P46" s="18"/>
      <c r="Q46" s="18"/>
      <c r="R46" s="18"/>
      <c r="S46" s="18"/>
      <c r="T46" s="18"/>
      <c r="U46" s="18"/>
      <c r="V46" s="18"/>
      <c r="W46" s="159">
        <f t="shared" si="4"/>
        <v>82431.72</v>
      </c>
      <c r="X46" s="159"/>
      <c r="Y46" s="159">
        <f>SUM(Y47:Y49)</f>
        <v>82431.72</v>
      </c>
      <c r="Z46" s="159"/>
      <c r="AA46" s="176">
        <f t="shared" si="3"/>
        <v>0.19073336989192077</v>
      </c>
    </row>
    <row r="47" spans="1:27" s="5" customFormat="1" ht="33" customHeight="1">
      <c r="A47" s="4"/>
      <c r="B47" s="55"/>
      <c r="C47" s="62" t="s">
        <v>24</v>
      </c>
      <c r="D47" s="57" t="s">
        <v>74</v>
      </c>
      <c r="E47" s="92" t="s">
        <v>48</v>
      </c>
      <c r="F47" s="93" t="s">
        <v>36</v>
      </c>
      <c r="G47" s="94">
        <v>107438</v>
      </c>
      <c r="H47" s="94">
        <v>6685</v>
      </c>
      <c r="I47" s="94">
        <f t="shared" si="1"/>
        <v>100753</v>
      </c>
      <c r="J47" s="95"/>
      <c r="K47" s="95">
        <v>100753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160">
        <f t="shared" si="4"/>
        <v>36880.45</v>
      </c>
      <c r="X47" s="161"/>
      <c r="Y47" s="161">
        <v>36880.45</v>
      </c>
      <c r="Z47" s="161"/>
      <c r="AA47" s="187">
        <f t="shared" si="3"/>
        <v>0.3660481573749665</v>
      </c>
    </row>
    <row r="48" spans="1:27" s="5" customFormat="1" ht="45.75" customHeight="1">
      <c r="A48" s="4"/>
      <c r="B48" s="55"/>
      <c r="C48" s="62" t="s">
        <v>126</v>
      </c>
      <c r="D48" s="57" t="s">
        <v>59</v>
      </c>
      <c r="E48" s="92" t="s">
        <v>48</v>
      </c>
      <c r="F48" s="93" t="s">
        <v>36</v>
      </c>
      <c r="G48" s="94">
        <f>H48+K48</f>
        <v>46766</v>
      </c>
      <c r="H48" s="94">
        <v>5159</v>
      </c>
      <c r="I48" s="94">
        <f t="shared" si="1"/>
        <v>41607</v>
      </c>
      <c r="J48" s="95"/>
      <c r="K48" s="95">
        <v>41607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160">
        <f t="shared" si="4"/>
        <v>35857.8</v>
      </c>
      <c r="X48" s="161"/>
      <c r="Y48" s="161">
        <v>35857.8</v>
      </c>
      <c r="Z48" s="161"/>
      <c r="AA48" s="187">
        <f t="shared" si="3"/>
        <v>0.8618213281418993</v>
      </c>
    </row>
    <row r="49" spans="1:27" s="5" customFormat="1" ht="45" customHeight="1">
      <c r="A49" s="4"/>
      <c r="B49" s="78"/>
      <c r="C49" s="124" t="s">
        <v>73</v>
      </c>
      <c r="D49" s="116" t="s">
        <v>58</v>
      </c>
      <c r="E49" s="125" t="s">
        <v>48</v>
      </c>
      <c r="F49" s="126" t="s">
        <v>57</v>
      </c>
      <c r="G49" s="127">
        <f>J49+K49+N49+O49</f>
        <v>351882</v>
      </c>
      <c r="H49" s="127"/>
      <c r="I49" s="127">
        <f t="shared" si="1"/>
        <v>289823</v>
      </c>
      <c r="J49" s="128">
        <v>62633</v>
      </c>
      <c r="K49" s="128">
        <v>227190</v>
      </c>
      <c r="L49" s="128"/>
      <c r="M49" s="128"/>
      <c r="N49" s="128">
        <v>19992</v>
      </c>
      <c r="O49" s="128">
        <v>42067</v>
      </c>
      <c r="P49" s="128"/>
      <c r="Q49" s="128"/>
      <c r="R49" s="128"/>
      <c r="S49" s="128"/>
      <c r="T49" s="128"/>
      <c r="U49" s="128"/>
      <c r="V49" s="128"/>
      <c r="W49" s="162">
        <f t="shared" si="4"/>
        <v>9693.47</v>
      </c>
      <c r="X49" s="163"/>
      <c r="Y49" s="163">
        <v>9693.47</v>
      </c>
      <c r="Z49" s="163"/>
      <c r="AA49" s="188">
        <f t="shared" si="3"/>
        <v>0.03344617231896709</v>
      </c>
    </row>
    <row r="50" spans="1:27" s="5" customFormat="1" ht="25.5" customHeight="1">
      <c r="A50" s="4"/>
      <c r="B50" s="96">
        <v>85232</v>
      </c>
      <c r="C50" s="6" t="s">
        <v>96</v>
      </c>
      <c r="D50" s="6"/>
      <c r="E50" s="6"/>
      <c r="F50" s="70"/>
      <c r="G50" s="71">
        <f>G51</f>
        <v>1894275</v>
      </c>
      <c r="H50" s="71"/>
      <c r="I50" s="71">
        <f>J50+K50+L50</f>
        <v>674454</v>
      </c>
      <c r="J50" s="71">
        <f>J51</f>
        <v>95888</v>
      </c>
      <c r="K50" s="71">
        <f>K51</f>
        <v>578566</v>
      </c>
      <c r="L50" s="71"/>
      <c r="M50" s="71"/>
      <c r="N50" s="71">
        <f>N51</f>
        <v>278440</v>
      </c>
      <c r="O50" s="71">
        <f aca="true" t="shared" si="8" ref="O50:U50">O51</f>
        <v>873424</v>
      </c>
      <c r="P50" s="71"/>
      <c r="Q50" s="71">
        <f t="shared" si="8"/>
        <v>0</v>
      </c>
      <c r="R50" s="71">
        <f t="shared" si="8"/>
        <v>0</v>
      </c>
      <c r="S50" s="71">
        <f t="shared" si="8"/>
        <v>0</v>
      </c>
      <c r="T50" s="71">
        <f t="shared" si="8"/>
        <v>5066</v>
      </c>
      <c r="U50" s="71">
        <f t="shared" si="8"/>
        <v>62891</v>
      </c>
      <c r="V50" s="71"/>
      <c r="W50" s="148"/>
      <c r="X50" s="148"/>
      <c r="Y50" s="148"/>
      <c r="Z50" s="148"/>
      <c r="AA50" s="174"/>
    </row>
    <row r="51" spans="1:27" ht="23.25" customHeight="1">
      <c r="A51" s="72"/>
      <c r="B51" s="48"/>
      <c r="C51" s="83" t="s">
        <v>97</v>
      </c>
      <c r="D51" s="57" t="s">
        <v>98</v>
      </c>
      <c r="E51" s="92" t="s">
        <v>99</v>
      </c>
      <c r="F51" s="86" t="s">
        <v>100</v>
      </c>
      <c r="G51" s="87">
        <v>1894275</v>
      </c>
      <c r="H51" s="87"/>
      <c r="I51" s="87">
        <f>J51+K51+L51</f>
        <v>674454</v>
      </c>
      <c r="J51" s="88">
        <v>95888</v>
      </c>
      <c r="K51" s="88">
        <v>578566</v>
      </c>
      <c r="L51" s="88"/>
      <c r="M51" s="88"/>
      <c r="N51" s="88">
        <v>278440</v>
      </c>
      <c r="O51" s="88">
        <v>873424</v>
      </c>
      <c r="P51" s="88"/>
      <c r="Q51" s="88"/>
      <c r="R51" s="88"/>
      <c r="S51" s="88"/>
      <c r="T51" s="88">
        <v>5066</v>
      </c>
      <c r="U51" s="88">
        <v>62891</v>
      </c>
      <c r="V51" s="88"/>
      <c r="W51" s="155"/>
      <c r="X51" s="156"/>
      <c r="Y51" s="156"/>
      <c r="Z51" s="156"/>
      <c r="AA51" s="185"/>
    </row>
    <row r="52" spans="1:27" ht="33" customHeight="1">
      <c r="A52" s="63">
        <v>853</v>
      </c>
      <c r="B52" s="64"/>
      <c r="C52" s="65" t="s">
        <v>12</v>
      </c>
      <c r="D52" s="65"/>
      <c r="E52" s="65"/>
      <c r="F52" s="90"/>
      <c r="G52" s="68">
        <f>G53</f>
        <v>6486004</v>
      </c>
      <c r="H52" s="68">
        <f aca="true" t="shared" si="9" ref="H52:O52">H53</f>
        <v>1990292</v>
      </c>
      <c r="I52" s="68">
        <f t="shared" si="1"/>
        <v>4369505</v>
      </c>
      <c r="J52" s="68">
        <f t="shared" si="9"/>
        <v>4629</v>
      </c>
      <c r="K52" s="68">
        <f t="shared" si="9"/>
        <v>214088</v>
      </c>
      <c r="L52" s="68">
        <f t="shared" si="9"/>
        <v>4150788</v>
      </c>
      <c r="M52" s="68">
        <f t="shared" si="9"/>
        <v>0</v>
      </c>
      <c r="N52" s="68"/>
      <c r="O52" s="68">
        <f t="shared" si="9"/>
        <v>126207</v>
      </c>
      <c r="P52" s="68"/>
      <c r="Q52" s="68"/>
      <c r="R52" s="68"/>
      <c r="S52" s="68"/>
      <c r="T52" s="68"/>
      <c r="U52" s="68"/>
      <c r="V52" s="68"/>
      <c r="W52" s="154">
        <f t="shared" si="4"/>
        <v>2250865.75</v>
      </c>
      <c r="X52" s="154">
        <f>X53</f>
        <v>4590.47</v>
      </c>
      <c r="Y52" s="154">
        <f>Y53</f>
        <v>34435.73</v>
      </c>
      <c r="Z52" s="154">
        <f>Z53</f>
        <v>2211839.55</v>
      </c>
      <c r="AA52" s="175">
        <f t="shared" si="3"/>
        <v>0.5151306040386726</v>
      </c>
    </row>
    <row r="53" spans="1:27" s="5" customFormat="1" ht="21.75" customHeight="1">
      <c r="A53" s="4"/>
      <c r="B53" s="69">
        <v>85333</v>
      </c>
      <c r="C53" s="6" t="s">
        <v>14</v>
      </c>
      <c r="D53" s="6"/>
      <c r="E53" s="6"/>
      <c r="F53" s="91"/>
      <c r="G53" s="18">
        <f>G54+G55+G56+G57+G58+G59+G60</f>
        <v>6486004</v>
      </c>
      <c r="H53" s="18">
        <f>H54+H55+H56+H57+H58+H59+H60</f>
        <v>1990292</v>
      </c>
      <c r="I53" s="18">
        <f t="shared" si="1"/>
        <v>4369505</v>
      </c>
      <c r="J53" s="18">
        <f>J54+J55+J56+J57+J58+J59+J60</f>
        <v>4629</v>
      </c>
      <c r="K53" s="18">
        <f>K54+K55+K56+K57+K58+K59+K60</f>
        <v>214088</v>
      </c>
      <c r="L53" s="18">
        <f>L54+L55+L56+L57+L58+L59+L60</f>
        <v>4150788</v>
      </c>
      <c r="M53" s="18">
        <f>M54+M55+M56+M57+M58+M59+M60</f>
        <v>0</v>
      </c>
      <c r="N53" s="18"/>
      <c r="O53" s="18">
        <f>O54+O55+O56+O57+O58+O59+O60</f>
        <v>126207</v>
      </c>
      <c r="P53" s="18"/>
      <c r="Q53" s="18"/>
      <c r="R53" s="18"/>
      <c r="S53" s="18"/>
      <c r="T53" s="18"/>
      <c r="U53" s="18"/>
      <c r="V53" s="18"/>
      <c r="W53" s="159">
        <f t="shared" si="4"/>
        <v>2250865.75</v>
      </c>
      <c r="X53" s="159">
        <f>X54+X55+X56+X57+X58+X59+X60</f>
        <v>4590.47</v>
      </c>
      <c r="Y53" s="159">
        <f>Y54+Y55+Y56+Y57+Y58+Y59+Y60</f>
        <v>34435.73</v>
      </c>
      <c r="Z53" s="159">
        <f>Z54+Z55+Z56+Z57+Z58+Z59+Z60</f>
        <v>2211839.55</v>
      </c>
      <c r="AA53" s="176">
        <f t="shared" si="3"/>
        <v>0.5151306040386726</v>
      </c>
    </row>
    <row r="54" spans="1:27" s="5" customFormat="1" ht="21.75" customHeight="1">
      <c r="A54" s="4"/>
      <c r="B54" s="55"/>
      <c r="C54" s="62" t="s">
        <v>49</v>
      </c>
      <c r="D54" s="57" t="s">
        <v>50</v>
      </c>
      <c r="E54" s="92" t="s">
        <v>51</v>
      </c>
      <c r="F54" s="93" t="s">
        <v>36</v>
      </c>
      <c r="G54" s="94">
        <f>H54+I54</f>
        <v>1676603</v>
      </c>
      <c r="H54" s="94">
        <v>970461</v>
      </c>
      <c r="I54" s="94">
        <f>J54+K54+500753+166767</f>
        <v>706142</v>
      </c>
      <c r="J54" s="95">
        <v>2365</v>
      </c>
      <c r="K54" s="95">
        <v>36257</v>
      </c>
      <c r="L54" s="94">
        <f>500753+166767</f>
        <v>667520</v>
      </c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160">
        <f t="shared" si="4"/>
        <v>652216.68</v>
      </c>
      <c r="X54" s="161">
        <v>2328.03</v>
      </c>
      <c r="Y54" s="161">
        <v>9453.14</v>
      </c>
      <c r="Z54" s="160">
        <v>640435.51</v>
      </c>
      <c r="AA54" s="177">
        <f t="shared" si="3"/>
        <v>0.9236338866686871</v>
      </c>
    </row>
    <row r="55" spans="1:27" s="5" customFormat="1" ht="21.75" customHeight="1">
      <c r="A55" s="4"/>
      <c r="B55" s="55"/>
      <c r="C55" s="56" t="s">
        <v>127</v>
      </c>
      <c r="D55" s="57" t="s">
        <v>52</v>
      </c>
      <c r="E55" s="92" t="s">
        <v>51</v>
      </c>
      <c r="F55" s="93" t="s">
        <v>36</v>
      </c>
      <c r="G55" s="94">
        <f>H55+I55</f>
        <v>1434653</v>
      </c>
      <c r="H55" s="94">
        <v>1019831</v>
      </c>
      <c r="I55" s="94">
        <f>J55+K55+269463+111737</f>
        <v>414822</v>
      </c>
      <c r="J55" s="95">
        <v>2264</v>
      </c>
      <c r="K55" s="95">
        <v>31358</v>
      </c>
      <c r="L55" s="94">
        <f>269463+111737</f>
        <v>381200</v>
      </c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160">
        <f>X55+Y55+Z55</f>
        <v>327108.67000000004</v>
      </c>
      <c r="X55" s="161">
        <v>2262.44</v>
      </c>
      <c r="Y55" s="161">
        <v>9647.08</v>
      </c>
      <c r="Z55" s="160">
        <v>315199.15</v>
      </c>
      <c r="AA55" s="177">
        <f t="shared" si="3"/>
        <v>0.7885518849048508</v>
      </c>
    </row>
    <row r="56" spans="1:27" s="5" customFormat="1" ht="21.75" customHeight="1">
      <c r="A56" s="4"/>
      <c r="B56" s="55"/>
      <c r="C56" s="56" t="s">
        <v>128</v>
      </c>
      <c r="D56" s="57" t="s">
        <v>77</v>
      </c>
      <c r="E56" s="92" t="s">
        <v>51</v>
      </c>
      <c r="F56" s="93" t="s">
        <v>57</v>
      </c>
      <c r="G56" s="94">
        <v>99640</v>
      </c>
      <c r="H56" s="94"/>
      <c r="I56" s="94">
        <f t="shared" si="1"/>
        <v>77552</v>
      </c>
      <c r="J56" s="95"/>
      <c r="K56" s="95">
        <v>55631</v>
      </c>
      <c r="L56" s="95">
        <v>21921</v>
      </c>
      <c r="M56" s="95"/>
      <c r="N56" s="95"/>
      <c r="O56" s="95">
        <v>22088</v>
      </c>
      <c r="P56" s="95"/>
      <c r="Q56" s="95"/>
      <c r="R56" s="95"/>
      <c r="S56" s="95"/>
      <c r="T56" s="95"/>
      <c r="U56" s="95"/>
      <c r="V56" s="95"/>
      <c r="W56" s="160">
        <f>X56+Y56+Z56</f>
        <v>17889.510000000002</v>
      </c>
      <c r="X56" s="161"/>
      <c r="Y56" s="161">
        <v>15335.51</v>
      </c>
      <c r="Z56" s="161">
        <v>2554</v>
      </c>
      <c r="AA56" s="187">
        <f t="shared" si="3"/>
        <v>0.2306776098617702</v>
      </c>
    </row>
    <row r="57" spans="1:27" s="5" customFormat="1" ht="21.75" customHeight="1">
      <c r="A57" s="191"/>
      <c r="B57" s="78"/>
      <c r="C57" s="124" t="s">
        <v>76</v>
      </c>
      <c r="D57" s="116" t="s">
        <v>79</v>
      </c>
      <c r="E57" s="125" t="s">
        <v>51</v>
      </c>
      <c r="F57" s="126">
        <v>2006</v>
      </c>
      <c r="G57" s="127">
        <f>H57+I57</f>
        <v>1528494</v>
      </c>
      <c r="H57" s="127"/>
      <c r="I57" s="127">
        <f>1126500+401994</f>
        <v>1528494</v>
      </c>
      <c r="J57" s="128"/>
      <c r="K57" s="128"/>
      <c r="L57" s="127">
        <f>1126500+401994</f>
        <v>1528494</v>
      </c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62">
        <f>X57+Y57+Z57</f>
        <v>735897.92</v>
      </c>
      <c r="X57" s="163"/>
      <c r="Y57" s="163"/>
      <c r="Z57" s="162">
        <v>735897.92</v>
      </c>
      <c r="AA57" s="192">
        <f t="shared" si="3"/>
        <v>0.48145293341027184</v>
      </c>
    </row>
    <row r="58" spans="1:27" s="5" customFormat="1" ht="21.75" customHeight="1">
      <c r="A58" s="168"/>
      <c r="B58" s="48"/>
      <c r="C58" s="193" t="s">
        <v>129</v>
      </c>
      <c r="D58" s="194" t="s">
        <v>78</v>
      </c>
      <c r="E58" s="195" t="s">
        <v>51</v>
      </c>
      <c r="F58" s="196">
        <v>2006</v>
      </c>
      <c r="G58" s="197">
        <f>H58+I58</f>
        <v>1551653</v>
      </c>
      <c r="H58" s="197"/>
      <c r="I58" s="197">
        <f>1126500+425153</f>
        <v>1551653</v>
      </c>
      <c r="J58" s="198"/>
      <c r="K58" s="198"/>
      <c r="L58" s="197">
        <f>1126500+425153</f>
        <v>1551653</v>
      </c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>
        <f>X58+Y58+Z58</f>
        <v>517752.97</v>
      </c>
      <c r="X58" s="200"/>
      <c r="Y58" s="200"/>
      <c r="Z58" s="199">
        <v>517752.97</v>
      </c>
      <c r="AA58" s="201">
        <f t="shared" si="3"/>
        <v>0.33367832240842504</v>
      </c>
    </row>
    <row r="59" spans="1:27" s="5" customFormat="1" ht="21.75" customHeight="1">
      <c r="A59" s="4"/>
      <c r="B59" s="55"/>
      <c r="C59" s="62" t="s">
        <v>116</v>
      </c>
      <c r="D59" s="57" t="s">
        <v>117</v>
      </c>
      <c r="E59" s="92" t="s">
        <v>51</v>
      </c>
      <c r="F59" s="93" t="s">
        <v>57</v>
      </c>
      <c r="G59" s="94">
        <v>85452</v>
      </c>
      <c r="H59" s="94"/>
      <c r="I59" s="94">
        <f>J59+K59+L59</f>
        <v>39384</v>
      </c>
      <c r="J59" s="95"/>
      <c r="K59" s="95">
        <v>39384</v>
      </c>
      <c r="L59" s="94"/>
      <c r="M59" s="95"/>
      <c r="N59" s="95"/>
      <c r="O59" s="95">
        <v>46068</v>
      </c>
      <c r="P59" s="95"/>
      <c r="Q59" s="95"/>
      <c r="R59" s="95"/>
      <c r="S59" s="95"/>
      <c r="T59" s="95"/>
      <c r="U59" s="95"/>
      <c r="V59" s="95"/>
      <c r="W59" s="160"/>
      <c r="X59" s="161"/>
      <c r="Y59" s="161"/>
      <c r="Z59" s="160"/>
      <c r="AA59" s="177"/>
    </row>
    <row r="60" spans="1:27" s="5" customFormat="1" ht="31.5" customHeight="1">
      <c r="A60" s="4"/>
      <c r="B60" s="55"/>
      <c r="C60" s="135" t="s">
        <v>130</v>
      </c>
      <c r="D60" s="116" t="s">
        <v>118</v>
      </c>
      <c r="E60" s="125" t="s">
        <v>51</v>
      </c>
      <c r="F60" s="126" t="s">
        <v>57</v>
      </c>
      <c r="G60" s="94">
        <v>109509</v>
      </c>
      <c r="H60" s="94"/>
      <c r="I60" s="94">
        <f>J60+K60+L60</f>
        <v>51458</v>
      </c>
      <c r="J60" s="95"/>
      <c r="K60" s="95">
        <v>51458</v>
      </c>
      <c r="L60" s="94"/>
      <c r="M60" s="95"/>
      <c r="N60" s="95"/>
      <c r="O60" s="95">
        <v>58051</v>
      </c>
      <c r="P60" s="95"/>
      <c r="Q60" s="95"/>
      <c r="R60" s="95"/>
      <c r="S60" s="95"/>
      <c r="T60" s="95"/>
      <c r="U60" s="95"/>
      <c r="V60" s="95"/>
      <c r="W60" s="160"/>
      <c r="X60" s="161"/>
      <c r="Y60" s="161"/>
      <c r="Z60" s="160"/>
      <c r="AA60" s="177"/>
    </row>
    <row r="61" spans="1:27" ht="22.5" customHeight="1">
      <c r="A61" s="63">
        <v>854</v>
      </c>
      <c r="B61" s="64"/>
      <c r="C61" s="65" t="s">
        <v>8</v>
      </c>
      <c r="D61" s="65"/>
      <c r="E61" s="65"/>
      <c r="F61" s="90"/>
      <c r="G61" s="68">
        <f>G62</f>
        <v>25630</v>
      </c>
      <c r="H61" s="68">
        <f>H62</f>
        <v>2574</v>
      </c>
      <c r="I61" s="68">
        <f t="shared" si="1"/>
        <v>23056</v>
      </c>
      <c r="J61" s="68"/>
      <c r="K61" s="68">
        <f>K62</f>
        <v>23056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154">
        <f aca="true" t="shared" si="10" ref="W61:W66">X61+Y61+Z61</f>
        <v>19798.02</v>
      </c>
      <c r="X61" s="154"/>
      <c r="Y61" s="154">
        <f>Y62</f>
        <v>19798.02</v>
      </c>
      <c r="Z61" s="154"/>
      <c r="AA61" s="175">
        <f t="shared" si="3"/>
        <v>0.8586927480916031</v>
      </c>
    </row>
    <row r="62" spans="1:27" s="5" customFormat="1" ht="23.25" customHeight="1">
      <c r="A62" s="4"/>
      <c r="B62" s="69">
        <v>85403</v>
      </c>
      <c r="C62" s="45" t="s">
        <v>9</v>
      </c>
      <c r="D62" s="45"/>
      <c r="E62" s="45"/>
      <c r="F62" s="89"/>
      <c r="G62" s="47">
        <f>G63</f>
        <v>25630</v>
      </c>
      <c r="H62" s="47">
        <f>H63</f>
        <v>2574</v>
      </c>
      <c r="I62" s="47">
        <f t="shared" si="1"/>
        <v>23056</v>
      </c>
      <c r="J62" s="47"/>
      <c r="K62" s="47">
        <f>K63</f>
        <v>23056</v>
      </c>
      <c r="L62" s="47"/>
      <c r="M62" s="47"/>
      <c r="N62" s="47"/>
      <c r="O62" s="47"/>
      <c r="P62" s="47"/>
      <c r="Q62" s="18"/>
      <c r="R62" s="18"/>
      <c r="S62" s="18"/>
      <c r="T62" s="47"/>
      <c r="U62" s="47"/>
      <c r="V62" s="47"/>
      <c r="W62" s="142">
        <f t="shared" si="10"/>
        <v>19798.02</v>
      </c>
      <c r="X62" s="142"/>
      <c r="Y62" s="142">
        <f>Y63</f>
        <v>19798.02</v>
      </c>
      <c r="Z62" s="142"/>
      <c r="AA62" s="172">
        <f t="shared" si="3"/>
        <v>0.8586927480916031</v>
      </c>
    </row>
    <row r="63" spans="1:27" ht="33.75" customHeight="1">
      <c r="A63" s="72"/>
      <c r="B63" s="48"/>
      <c r="C63" s="83" t="s">
        <v>46</v>
      </c>
      <c r="D63" s="84" t="s">
        <v>69</v>
      </c>
      <c r="E63" s="85" t="s">
        <v>75</v>
      </c>
      <c r="F63" s="86" t="s">
        <v>36</v>
      </c>
      <c r="G63" s="87">
        <f>H63+K63</f>
        <v>25630</v>
      </c>
      <c r="H63" s="87">
        <v>2574</v>
      </c>
      <c r="I63" s="87">
        <f t="shared" si="1"/>
        <v>23056</v>
      </c>
      <c r="J63" s="88"/>
      <c r="K63" s="88">
        <v>23056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155">
        <f t="shared" si="10"/>
        <v>19798.02</v>
      </c>
      <c r="X63" s="156"/>
      <c r="Y63" s="156">
        <v>19798.02</v>
      </c>
      <c r="Z63" s="156"/>
      <c r="AA63" s="185">
        <f t="shared" si="3"/>
        <v>0.8586927480916031</v>
      </c>
    </row>
    <row r="64" spans="1:27" ht="32.25" customHeight="1">
      <c r="A64" s="63">
        <v>900</v>
      </c>
      <c r="B64" s="64"/>
      <c r="C64" s="65" t="s">
        <v>101</v>
      </c>
      <c r="D64" s="65"/>
      <c r="E64" s="65"/>
      <c r="F64" s="90"/>
      <c r="G64" s="68">
        <f>G65</f>
        <v>31051672</v>
      </c>
      <c r="H64" s="68">
        <f>H65</f>
        <v>21935450</v>
      </c>
      <c r="I64" s="68">
        <f>J64+K64+L64</f>
        <v>8334806</v>
      </c>
      <c r="J64" s="68">
        <f>J65</f>
        <v>3210949</v>
      </c>
      <c r="K64" s="68">
        <f>K65</f>
        <v>5123857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154">
        <f t="shared" si="10"/>
        <v>1477289.27</v>
      </c>
      <c r="X64" s="154">
        <f>X65</f>
        <v>369322.31999999995</v>
      </c>
      <c r="Y64" s="154">
        <f>Y65</f>
        <v>1107966.95</v>
      </c>
      <c r="Z64" s="154"/>
      <c r="AA64" s="175">
        <f t="shared" si="3"/>
        <v>0.17724338994812838</v>
      </c>
    </row>
    <row r="65" spans="1:27" s="5" customFormat="1" ht="22.5" customHeight="1">
      <c r="A65" s="4"/>
      <c r="B65" s="96">
        <v>90002</v>
      </c>
      <c r="C65" s="45" t="s">
        <v>102</v>
      </c>
      <c r="D65" s="6"/>
      <c r="E65" s="6"/>
      <c r="F65" s="91"/>
      <c r="G65" s="7">
        <f>G66</f>
        <v>31051672</v>
      </c>
      <c r="H65" s="7">
        <f>H66</f>
        <v>21935450</v>
      </c>
      <c r="I65" s="7">
        <f>J65+K65+L65</f>
        <v>8334806</v>
      </c>
      <c r="J65" s="7">
        <f>J66</f>
        <v>3210949</v>
      </c>
      <c r="K65" s="7">
        <f>K66</f>
        <v>5123857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64">
        <f t="shared" si="10"/>
        <v>1477289.27</v>
      </c>
      <c r="X65" s="164">
        <f>X66</f>
        <v>369322.31999999995</v>
      </c>
      <c r="Y65" s="164">
        <f>Y66</f>
        <v>1107966.95</v>
      </c>
      <c r="Z65" s="164"/>
      <c r="AA65" s="178">
        <f t="shared" si="3"/>
        <v>0.17724338994812838</v>
      </c>
    </row>
    <row r="66" spans="1:27" ht="32.25" customHeight="1">
      <c r="A66" s="77"/>
      <c r="B66" s="78"/>
      <c r="C66" s="117" t="s">
        <v>131</v>
      </c>
      <c r="D66" s="130" t="s">
        <v>103</v>
      </c>
      <c r="E66" s="79" t="s">
        <v>35</v>
      </c>
      <c r="F66" s="97" t="s">
        <v>36</v>
      </c>
      <c r="G66" s="98">
        <v>31051672</v>
      </c>
      <c r="H66" s="98">
        <v>21935450</v>
      </c>
      <c r="I66" s="98">
        <f>J66+K66+L66</f>
        <v>8334806</v>
      </c>
      <c r="J66" s="82">
        <v>3210949</v>
      </c>
      <c r="K66" s="82">
        <v>5123857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165">
        <f t="shared" si="10"/>
        <v>1477289.27</v>
      </c>
      <c r="X66" s="153">
        <f>65210.66+304111.66</f>
        <v>369322.31999999995</v>
      </c>
      <c r="Y66" s="153">
        <v>1107966.95</v>
      </c>
      <c r="Z66" s="153"/>
      <c r="AA66" s="184">
        <f t="shared" si="3"/>
        <v>0.17724338994812838</v>
      </c>
    </row>
    <row r="67" spans="1:27" ht="30.75" customHeight="1">
      <c r="A67" s="63">
        <v>921</v>
      </c>
      <c r="B67" s="64"/>
      <c r="C67" s="65" t="s">
        <v>15</v>
      </c>
      <c r="D67" s="65"/>
      <c r="E67" s="65"/>
      <c r="F67" s="90"/>
      <c r="G67" s="68">
        <f>G68+G70</f>
        <v>140613</v>
      </c>
      <c r="H67" s="68"/>
      <c r="I67" s="68">
        <f t="shared" si="1"/>
        <v>140613</v>
      </c>
      <c r="J67" s="68">
        <f>J68+J70</f>
        <v>32065</v>
      </c>
      <c r="K67" s="68">
        <f>K68+K70</f>
        <v>108548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154"/>
      <c r="X67" s="154"/>
      <c r="Y67" s="154"/>
      <c r="Z67" s="154"/>
      <c r="AA67" s="175"/>
    </row>
    <row r="68" spans="1:27" s="5" customFormat="1" ht="24" customHeight="1">
      <c r="A68" s="4"/>
      <c r="B68" s="96">
        <v>92105</v>
      </c>
      <c r="C68" s="6" t="s">
        <v>16</v>
      </c>
      <c r="D68" s="6"/>
      <c r="E68" s="6"/>
      <c r="F68" s="91"/>
      <c r="G68" s="7">
        <f>G69</f>
        <v>12353</v>
      </c>
      <c r="H68" s="7"/>
      <c r="I68" s="7">
        <f t="shared" si="1"/>
        <v>12353</v>
      </c>
      <c r="J68" s="7"/>
      <c r="K68" s="7">
        <f>K69</f>
        <v>12353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64"/>
      <c r="X68" s="164"/>
      <c r="Y68" s="164"/>
      <c r="Z68" s="164"/>
      <c r="AA68" s="178"/>
    </row>
    <row r="69" spans="1:27" ht="28.5" customHeight="1">
      <c r="A69" s="72"/>
      <c r="B69" s="78"/>
      <c r="C69" s="79" t="s">
        <v>132</v>
      </c>
      <c r="D69" s="119" t="s">
        <v>60</v>
      </c>
      <c r="E69" s="79" t="s">
        <v>35</v>
      </c>
      <c r="F69" s="97">
        <v>2006</v>
      </c>
      <c r="G69" s="98">
        <v>12353</v>
      </c>
      <c r="H69" s="98"/>
      <c r="I69" s="98">
        <f t="shared" si="1"/>
        <v>12353</v>
      </c>
      <c r="J69" s="82"/>
      <c r="K69" s="82">
        <v>12353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165"/>
      <c r="X69" s="153"/>
      <c r="Y69" s="153"/>
      <c r="Z69" s="153"/>
      <c r="AA69" s="184"/>
    </row>
    <row r="70" spans="1:27" s="5" customFormat="1" ht="24" customHeight="1">
      <c r="A70" s="4"/>
      <c r="B70" s="69">
        <v>92113</v>
      </c>
      <c r="C70" s="45" t="s">
        <v>108</v>
      </c>
      <c r="D70" s="45"/>
      <c r="E70" s="45"/>
      <c r="F70" s="46"/>
      <c r="G70" s="18">
        <f>G71</f>
        <v>128260</v>
      </c>
      <c r="H70" s="18"/>
      <c r="I70" s="18">
        <f>J70+K70+L70</f>
        <v>128260</v>
      </c>
      <c r="J70" s="18">
        <f>J71</f>
        <v>32065</v>
      </c>
      <c r="K70" s="18">
        <f>K71</f>
        <v>96195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59"/>
      <c r="X70" s="159"/>
      <c r="Y70" s="159"/>
      <c r="Z70" s="159"/>
      <c r="AA70" s="176"/>
    </row>
    <row r="71" spans="1:27" ht="32.25" customHeight="1">
      <c r="A71" s="77"/>
      <c r="B71" s="78"/>
      <c r="C71" s="49" t="s">
        <v>109</v>
      </c>
      <c r="D71" s="129" t="s">
        <v>110</v>
      </c>
      <c r="E71" s="79" t="s">
        <v>111</v>
      </c>
      <c r="F71" s="97">
        <v>2006</v>
      </c>
      <c r="G71" s="98">
        <v>128260</v>
      </c>
      <c r="H71" s="98"/>
      <c r="I71" s="98">
        <f>J71+K71+L71</f>
        <v>128260</v>
      </c>
      <c r="J71" s="82">
        <v>32065</v>
      </c>
      <c r="K71" s="82">
        <v>96195</v>
      </c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165"/>
      <c r="X71" s="153"/>
      <c r="Y71" s="153"/>
      <c r="Z71" s="153"/>
      <c r="AA71" s="184"/>
    </row>
    <row r="72" spans="1:27" ht="27" customHeight="1">
      <c r="A72" s="63">
        <v>926</v>
      </c>
      <c r="B72" s="64"/>
      <c r="C72" s="65" t="s">
        <v>104</v>
      </c>
      <c r="D72" s="65"/>
      <c r="E72" s="65"/>
      <c r="F72" s="90"/>
      <c r="G72" s="68">
        <f>G73</f>
        <v>8332152</v>
      </c>
      <c r="H72" s="68">
        <f>H73</f>
        <v>164090</v>
      </c>
      <c r="I72" s="68">
        <f t="shared" si="1"/>
        <v>8168062</v>
      </c>
      <c r="J72" s="68">
        <f>J73</f>
        <v>2042015</v>
      </c>
      <c r="K72" s="68">
        <f>K73</f>
        <v>6126047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154"/>
      <c r="X72" s="154"/>
      <c r="Y72" s="154"/>
      <c r="Z72" s="154"/>
      <c r="AA72" s="175"/>
    </row>
    <row r="73" spans="1:27" s="5" customFormat="1" ht="22.5" customHeight="1">
      <c r="A73" s="4"/>
      <c r="B73" s="96">
        <v>92604</v>
      </c>
      <c r="C73" s="6" t="s">
        <v>105</v>
      </c>
      <c r="D73" s="6"/>
      <c r="E73" s="6"/>
      <c r="F73" s="91"/>
      <c r="G73" s="7">
        <f>G74</f>
        <v>8332152</v>
      </c>
      <c r="H73" s="7">
        <f>H74</f>
        <v>164090</v>
      </c>
      <c r="I73" s="7">
        <f t="shared" si="1"/>
        <v>8168062</v>
      </c>
      <c r="J73" s="7">
        <f>J74</f>
        <v>2042015</v>
      </c>
      <c r="K73" s="7">
        <f>K74</f>
        <v>6126047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64"/>
      <c r="X73" s="164"/>
      <c r="Y73" s="164"/>
      <c r="Z73" s="164"/>
      <c r="AA73" s="178"/>
    </row>
    <row r="74" spans="1:27" ht="44.25" customHeight="1">
      <c r="A74" s="72"/>
      <c r="B74" s="55"/>
      <c r="C74" s="106" t="s">
        <v>119</v>
      </c>
      <c r="D74" s="130" t="s">
        <v>106</v>
      </c>
      <c r="E74" s="79" t="s">
        <v>107</v>
      </c>
      <c r="F74" s="97" t="s">
        <v>36</v>
      </c>
      <c r="G74" s="98">
        <v>8332152</v>
      </c>
      <c r="H74" s="98">
        <v>164090</v>
      </c>
      <c r="I74" s="98">
        <f t="shared" si="1"/>
        <v>8168062</v>
      </c>
      <c r="J74" s="82">
        <v>2042015</v>
      </c>
      <c r="K74" s="82">
        <v>6126047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165"/>
      <c r="X74" s="153"/>
      <c r="Y74" s="153"/>
      <c r="Z74" s="153"/>
      <c r="AA74" s="184"/>
    </row>
    <row r="75" spans="1:27" s="37" customFormat="1" ht="33.75" customHeight="1" thickBot="1">
      <c r="A75" s="121"/>
      <c r="B75" s="121"/>
      <c r="C75" s="99" t="s">
        <v>53</v>
      </c>
      <c r="D75" s="100"/>
      <c r="E75" s="100"/>
      <c r="F75" s="101"/>
      <c r="G75" s="102">
        <f aca="true" t="shared" si="11" ref="G75:M77">G76</f>
        <v>2006662</v>
      </c>
      <c r="H75" s="102">
        <f t="shared" si="11"/>
        <v>767637</v>
      </c>
      <c r="I75" s="102">
        <f t="shared" si="1"/>
        <v>1239025</v>
      </c>
      <c r="J75" s="102"/>
      <c r="K75" s="102">
        <f t="shared" si="11"/>
        <v>843156</v>
      </c>
      <c r="L75" s="102">
        <f t="shared" si="11"/>
        <v>395869</v>
      </c>
      <c r="M75" s="102">
        <f t="shared" si="11"/>
        <v>0</v>
      </c>
      <c r="N75" s="102"/>
      <c r="O75" s="102"/>
      <c r="P75" s="102"/>
      <c r="Q75" s="102"/>
      <c r="R75" s="102"/>
      <c r="S75" s="102"/>
      <c r="T75" s="102"/>
      <c r="U75" s="102"/>
      <c r="V75" s="102"/>
      <c r="W75" s="166"/>
      <c r="X75" s="166"/>
      <c r="Y75" s="166"/>
      <c r="Z75" s="166"/>
      <c r="AA75" s="179"/>
    </row>
    <row r="76" spans="1:27" ht="21" customHeight="1">
      <c r="A76" s="120">
        <v>854</v>
      </c>
      <c r="B76" s="122"/>
      <c r="C76" s="103" t="s">
        <v>8</v>
      </c>
      <c r="D76" s="103"/>
      <c r="E76" s="103"/>
      <c r="F76" s="104"/>
      <c r="G76" s="41">
        <f t="shared" si="11"/>
        <v>2006662</v>
      </c>
      <c r="H76" s="41">
        <f t="shared" si="11"/>
        <v>767637</v>
      </c>
      <c r="I76" s="41">
        <f t="shared" si="1"/>
        <v>1239025</v>
      </c>
      <c r="J76" s="41"/>
      <c r="K76" s="41">
        <f t="shared" si="11"/>
        <v>843156</v>
      </c>
      <c r="L76" s="41">
        <f t="shared" si="11"/>
        <v>395869</v>
      </c>
      <c r="M76" s="41">
        <f t="shared" si="11"/>
        <v>0</v>
      </c>
      <c r="N76" s="41"/>
      <c r="O76" s="41"/>
      <c r="P76" s="41"/>
      <c r="Q76" s="41"/>
      <c r="R76" s="41"/>
      <c r="S76" s="41"/>
      <c r="T76" s="41"/>
      <c r="U76" s="41"/>
      <c r="V76" s="41"/>
      <c r="W76" s="167"/>
      <c r="X76" s="167"/>
      <c r="Y76" s="167"/>
      <c r="Z76" s="167"/>
      <c r="AA76" s="180"/>
    </row>
    <row r="77" spans="1:27" s="5" customFormat="1" ht="21" customHeight="1">
      <c r="A77" s="4"/>
      <c r="B77" s="96">
        <v>85415</v>
      </c>
      <c r="C77" s="6" t="s">
        <v>22</v>
      </c>
      <c r="D77" s="6"/>
      <c r="E77" s="6"/>
      <c r="F77" s="91"/>
      <c r="G77" s="7">
        <f t="shared" si="11"/>
        <v>2006662</v>
      </c>
      <c r="H77" s="7">
        <f t="shared" si="11"/>
        <v>767637</v>
      </c>
      <c r="I77" s="7">
        <f t="shared" si="1"/>
        <v>1239025</v>
      </c>
      <c r="J77" s="7"/>
      <c r="K77" s="7">
        <f t="shared" si="11"/>
        <v>843156</v>
      </c>
      <c r="L77" s="7">
        <f t="shared" si="11"/>
        <v>395869</v>
      </c>
      <c r="M77" s="7">
        <f t="shared" si="11"/>
        <v>0</v>
      </c>
      <c r="N77" s="7"/>
      <c r="O77" s="7"/>
      <c r="P77" s="7"/>
      <c r="Q77" s="7"/>
      <c r="R77" s="7"/>
      <c r="S77" s="7"/>
      <c r="T77" s="7"/>
      <c r="U77" s="7"/>
      <c r="V77" s="7"/>
      <c r="W77" s="164"/>
      <c r="X77" s="164"/>
      <c r="Y77" s="164"/>
      <c r="Z77" s="164"/>
      <c r="AA77" s="178"/>
    </row>
    <row r="78" spans="1:27" ht="45" customHeight="1">
      <c r="A78" s="77"/>
      <c r="B78" s="105"/>
      <c r="C78" s="106" t="s">
        <v>54</v>
      </c>
      <c r="D78" s="107" t="s">
        <v>55</v>
      </c>
      <c r="E78" s="108" t="s">
        <v>35</v>
      </c>
      <c r="F78" s="109" t="s">
        <v>36</v>
      </c>
      <c r="G78" s="110">
        <v>2006662</v>
      </c>
      <c r="H78" s="110">
        <v>767637</v>
      </c>
      <c r="I78" s="110">
        <f t="shared" si="1"/>
        <v>1239025</v>
      </c>
      <c r="J78" s="111"/>
      <c r="K78" s="111">
        <v>843156</v>
      </c>
      <c r="L78" s="111">
        <v>395869</v>
      </c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57"/>
      <c r="X78" s="158"/>
      <c r="Y78" s="158"/>
      <c r="Z78" s="158"/>
      <c r="AA78" s="186"/>
    </row>
    <row r="82" spans="11:23" ht="12.75">
      <c r="K82" s="207"/>
      <c r="L82" s="207"/>
      <c r="M82" s="208" t="s">
        <v>134</v>
      </c>
      <c r="N82" s="207" t="s">
        <v>133</v>
      </c>
      <c r="O82" s="207"/>
      <c r="P82" s="208"/>
      <c r="U82" s="207"/>
      <c r="V82" s="207"/>
      <c r="W82" s="208" t="s">
        <v>134</v>
      </c>
    </row>
    <row r="83" spans="11:23" ht="12.75">
      <c r="K83" s="207"/>
      <c r="L83" s="207"/>
      <c r="M83" s="208" t="s">
        <v>136</v>
      </c>
      <c r="N83" s="207" t="s">
        <v>135</v>
      </c>
      <c r="O83" s="207"/>
      <c r="P83" s="208"/>
      <c r="U83" s="207"/>
      <c r="V83" s="207"/>
      <c r="W83" s="208" t="s">
        <v>136</v>
      </c>
    </row>
    <row r="84" spans="11:23" ht="12.75">
      <c r="K84" s="207"/>
      <c r="L84" s="207"/>
      <c r="M84" s="208" t="s">
        <v>137</v>
      </c>
      <c r="N84" s="207"/>
      <c r="O84" s="207"/>
      <c r="P84" s="208"/>
      <c r="U84" s="207"/>
      <c r="V84" s="207"/>
      <c r="W84" s="208" t="s">
        <v>137</v>
      </c>
    </row>
  </sheetData>
  <mergeCells count="6">
    <mergeCell ref="C3:T3"/>
    <mergeCell ref="X6:Z6"/>
    <mergeCell ref="T6:V6"/>
    <mergeCell ref="J6:L6"/>
    <mergeCell ref="N6:P6"/>
    <mergeCell ref="Q6:S6"/>
  </mergeCells>
  <printOptions horizontalCentered="1"/>
  <pageMargins left="0.1968503937007874" right="0.1968503937007874" top="0.4724409448818898" bottom="0.5905511811023623" header="0.31496062992125984" footer="0.3937007874015748"/>
  <pageSetup firstPageNumber="282" useFirstPageNumber="1" horizontalDpi="300" verticalDpi="3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2006-08-21T13:50:52Z</cp:lastPrinted>
  <dcterms:created xsi:type="dcterms:W3CDTF">2005-02-11T08:38:29Z</dcterms:created>
  <dcterms:modified xsi:type="dcterms:W3CDTF">2006-08-29T06:25:09Z</dcterms:modified>
  <cp:category/>
  <cp:version/>
  <cp:contentType/>
  <cp:contentStatus/>
</cp:coreProperties>
</file>