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6075" activeTab="0"/>
  </bookViews>
  <sheets>
    <sheet name="inwest " sheetId="1" r:id="rId1"/>
  </sheets>
  <definedNames>
    <definedName name="_xlnm.Print_Titles" localSheetId="0">'inwest '!$7:$11</definedName>
  </definedNames>
  <calcPr fullCalcOnLoad="1"/>
</workbook>
</file>

<file path=xl/sharedStrings.xml><?xml version="1.0" encoding="utf-8"?>
<sst xmlns="http://schemas.openxmlformats.org/spreadsheetml/2006/main" count="317" uniqueCount="240">
  <si>
    <t>przebudowa al. Smorawińskiego od al. Solidarności do al. Kompozytorów Polskich (wraz z rondem)</t>
  </si>
  <si>
    <t>z tego ze środków:</t>
  </si>
  <si>
    <t>budżetu</t>
  </si>
  <si>
    <t>przebudowa ulic: Mełgiewskiej, Metalurgicznej 
i częściowo Grygowej w celu połączenia z węzłem drogowym obwodnicy Mełgiew</t>
  </si>
  <si>
    <t>przebudowa ulic: 3-go Maja i Radziwiłowskiej 
wraz ze skrzyżowaniem</t>
  </si>
  <si>
    <t xml:space="preserve">poszerzenie ul. Choiny wraz z oświetleniem 
i odwodnieniem </t>
  </si>
  <si>
    <t>modernizacja i termomodernizacja budynku DPS dla Osób Niepełnosprawnych Fizycznie</t>
  </si>
  <si>
    <t>ścieżka rowerowa</t>
  </si>
  <si>
    <t>makieta kościoła wraz z tablicą pamiątkową  - Plac po Farze</t>
  </si>
  <si>
    <t>w złotych</t>
  </si>
  <si>
    <t>z tego:</t>
  </si>
  <si>
    <t>Dział</t>
  </si>
  <si>
    <t>Rozdz.</t>
  </si>
  <si>
    <t xml:space="preserve">   Nazwa: działu, rozdziału, </t>
  </si>
  <si>
    <t xml:space="preserve">własnych </t>
  </si>
  <si>
    <t>Wydatki na zadania własne</t>
  </si>
  <si>
    <t>Pozostała działalność</t>
  </si>
  <si>
    <t>Transport i łączność</t>
  </si>
  <si>
    <t>Drogi publiczne w miastach na prawach powiatu</t>
  </si>
  <si>
    <t>Drogi publiczne gminne</t>
  </si>
  <si>
    <t>zakupy inwestycyjne</t>
  </si>
  <si>
    <t>Gospodarka mieszkaniowa</t>
  </si>
  <si>
    <t>Administracja publiczna</t>
  </si>
  <si>
    <t>Bezpieczeństwo publiczne i ochrona przeciwpożarowa</t>
  </si>
  <si>
    <t>Komendy powiatowe Państwowej Straży Pożarnej</t>
  </si>
  <si>
    <t>Oświata i wychowanie</t>
  </si>
  <si>
    <t>Szkoły podstawowe</t>
  </si>
  <si>
    <t>Gimnazja</t>
  </si>
  <si>
    <t>Ochrona zdrowia</t>
  </si>
  <si>
    <t>modernizacje obiektów</t>
  </si>
  <si>
    <t>Domy pomocy społecznej</t>
  </si>
  <si>
    <t>Gospodarka komunalna i ochrona środowiska</t>
  </si>
  <si>
    <t>Gospodarka ściekowa i ochrona wód</t>
  </si>
  <si>
    <t>wykup gruntów</t>
  </si>
  <si>
    <t>infrastruktura techniczna dla inwestorów budownictwa wielorodzinnego</t>
  </si>
  <si>
    <t>dokumentacja przyszłościowa</t>
  </si>
  <si>
    <t>Kultura i ochrona dziedzictwa narodowego</t>
  </si>
  <si>
    <t>Pozostałe zadania w zakresie kultury</t>
  </si>
  <si>
    <t>Kultura fizyczna i sport</t>
  </si>
  <si>
    <t>Instytucje kultury fizycznej</t>
  </si>
  <si>
    <t>Wydatki na zadania zlecone</t>
  </si>
  <si>
    <t>Wydatki na zadania z zakresu administracji rządowej wykonywane przez powiat</t>
  </si>
  <si>
    <t>Szkoły zawodowe</t>
  </si>
  <si>
    <t>Ośrodki wsparcia</t>
  </si>
  <si>
    <t>Oczyszczanie miast i wsi</t>
  </si>
  <si>
    <t>ul. Willowa</t>
  </si>
  <si>
    <t>Urzędy miast i miast na prawach powiatu</t>
  </si>
  <si>
    <t>Ogółem wydatki majątkowe</t>
  </si>
  <si>
    <t>węzeł drogowy Poniatowskiego (wiadukt 
z połączeniem do ul. ks. Popiełuszki)</t>
  </si>
  <si>
    <t>przebudowa al. Spółdzielczości Pracy</t>
  </si>
  <si>
    <t>system monitoringu w mieście</t>
  </si>
  <si>
    <t xml:space="preserve">modernizacje budynków </t>
  </si>
  <si>
    <t xml:space="preserve">pożyczek </t>
  </si>
  <si>
    <t>Centra kultury i sztuki</t>
  </si>
  <si>
    <t>pomoc finansowa dla gminy Lubartów 
na inwestycje</t>
  </si>
  <si>
    <t xml:space="preserve"> </t>
  </si>
  <si>
    <t>Licea ogólnokształcące</t>
  </si>
  <si>
    <t>budowa boisk</t>
  </si>
  <si>
    <t>Pomoc społeczna</t>
  </si>
  <si>
    <t>Przeciwdziałanie alkoholizmowi</t>
  </si>
  <si>
    <t>z kredytów,</t>
  </si>
  <si>
    <t xml:space="preserve">                 zadania inwestycyjnego</t>
  </si>
  <si>
    <t>adaptacja klasztoru powizytkowskiego na wielofunkcyjne Centrum Kultury</t>
  </si>
  <si>
    <t>budowa zakładu utylizacji odpadów komunalnych dla Lublina i gmin ościennych</t>
  </si>
  <si>
    <t>Ośrodki pomocy społecznej</t>
  </si>
  <si>
    <t>Zespoły do spraw orzekania 
o niepełnosprawności</t>
  </si>
  <si>
    <t>budowa gimnazjum przy ul. Roztocze</t>
  </si>
  <si>
    <t>ścieżki rowerowe</t>
  </si>
  <si>
    <t>Pozostałe zadania w zakresie polityki społecznej</t>
  </si>
  <si>
    <t>Gospodarka odpadami</t>
  </si>
  <si>
    <t>Działalność usługowa</t>
  </si>
  <si>
    <t>budowa Parków Sportowych - skateparków</t>
  </si>
  <si>
    <t>obwodnica miejska od węzła al. Tysiąclecia - 
ul. Hutnicza do ul. Mełgiewskiej</t>
  </si>
  <si>
    <t>trasa zielona - I etap</t>
  </si>
  <si>
    <t>przebudowa skrzyżowań wraz z sygnalizacjami świetlnymi</t>
  </si>
  <si>
    <t>ul. Rapackiego</t>
  </si>
  <si>
    <t>Lokalny transport zbiorowy</t>
  </si>
  <si>
    <t>rozbudowa i przebudowa trakcji trolejbusowej</t>
  </si>
  <si>
    <t>Cmentarze</t>
  </si>
  <si>
    <t>cmentarz komunalny</t>
  </si>
  <si>
    <t>Straż Miejska</t>
  </si>
  <si>
    <t>Komendy powiatowe Policji</t>
  </si>
  <si>
    <t>Różne rozliczenia</t>
  </si>
  <si>
    <t>Rezerwy ogólne i celowe</t>
  </si>
  <si>
    <t>Przedszkola</t>
  </si>
  <si>
    <t xml:space="preserve">termomodernizacje obiektów </t>
  </si>
  <si>
    <t>Lecznictwo ambulatoryjne</t>
  </si>
  <si>
    <t>Placówki opiekuńczo-wychowawcze</t>
  </si>
  <si>
    <t>termomodernizacja obiektu</t>
  </si>
  <si>
    <t>Żłobki</t>
  </si>
  <si>
    <t>Powiatowe urzędy pracy</t>
  </si>
  <si>
    <t xml:space="preserve">kolektor sanitarny N-II </t>
  </si>
  <si>
    <t>odwodnienie os. Sławin</t>
  </si>
  <si>
    <t>kolektor sanitarny AN-AS w os. Lipniak do granic miasta</t>
  </si>
  <si>
    <t>Biblioteki</t>
  </si>
  <si>
    <t>Domy i ośrodki kultury, świetlice i kluby</t>
  </si>
  <si>
    <t>przebudowa ul. Krańcowej na odcinku od al. Witosa do ul. Długiej</t>
  </si>
  <si>
    <t>składowisko odpadów komunalnych w Rokitnie zad. 1</t>
  </si>
  <si>
    <t>termomodernizacje obiektów</t>
  </si>
  <si>
    <t xml:space="preserve">rozbudowa Szkoły Podstawowej nr 21 </t>
  </si>
  <si>
    <t>Szkoła Podstawowa nr 39 przy ul. Krężnickiej</t>
  </si>
  <si>
    <t>Szkoła Podstawowa nr 51 w os. Widok</t>
  </si>
  <si>
    <t>Szkoła Podstawowa nr 52 w os. Felin</t>
  </si>
  <si>
    <t>Zespół Szkół nr 1</t>
  </si>
  <si>
    <t>Zespół Szkół nr 5</t>
  </si>
  <si>
    <t>przedłużenie ul. Krańcowej do ul. Kunickiego 
wraz z mostem na rzece Czerniejówce</t>
  </si>
  <si>
    <t>przebudowa al. Kraśnickiej (odcinek 
od ul. Roztocze do granic miasta)</t>
  </si>
  <si>
    <t>przebudowa ul. Jana Pawła II na odcinku 
od ul. Nadbystrzyckiej do ul. Szafirowej</t>
  </si>
  <si>
    <t>przebudowa ul. Szeligowskiego na odcinku 
od al. Smorawińskiego do ul. Związkowej</t>
  </si>
  <si>
    <t>ul. Wyżynna na odcinku od ul. Szczytowej 
do ul. Nadbystrzyckiej</t>
  </si>
  <si>
    <t>przebudowa ul. Choiny na odcinku 
od ul. Związkowej do ul. Paderewskiego</t>
  </si>
  <si>
    <t>dofinansowanie budowy Komisariatu IV Policji</t>
  </si>
  <si>
    <t>mur oporowy oddzielający boisko II LO 
im. Zamoyskiego od posesji Starostwa Powiatowego przy ul. Spokojnej</t>
  </si>
  <si>
    <t>Załącznik nr 4</t>
  </si>
  <si>
    <t>zakupy inwestycyjne - Lubelska Trasa Podziemna</t>
  </si>
  <si>
    <t>budowa sali gimnastycznej w Szkole 
Podstawowej nr 48</t>
  </si>
  <si>
    <t>bezzwrotnych</t>
  </si>
  <si>
    <t>i innych</t>
  </si>
  <si>
    <t>modernizacja sygnalizacji świetlnych</t>
  </si>
  <si>
    <t>przebudowa ul. 3-go Maja i Radziwiłłowskiej wraz ze skrzyżowaniami</t>
  </si>
  <si>
    <t>budowa połączeń ulic i ciągów pieszych</t>
  </si>
  <si>
    <t xml:space="preserve">ul. Bursaki </t>
  </si>
  <si>
    <t>ul. Stefczyka, włączenie do ul. Związkowej</t>
  </si>
  <si>
    <t>przebudowa ul. Majdan Tatarski</t>
  </si>
  <si>
    <t>przebudowa ul. Czwartek</t>
  </si>
  <si>
    <t>Drogi wewnętrzne</t>
  </si>
  <si>
    <t>Turystyka</t>
  </si>
  <si>
    <t>Zadania w zakresie upowszechniania turystyki</t>
  </si>
  <si>
    <t>zintegrowane oznakowanie turystyczne Lublina</t>
  </si>
  <si>
    <t>Zakłady gospodarki mieszkaniowej</t>
  </si>
  <si>
    <t>Towarzystwa budownictwa społecznego</t>
  </si>
  <si>
    <t>udziały w TBS "Nowy Dom" - budownictwo mieszkaniowe</t>
  </si>
  <si>
    <t>rezerwa celowa na finansowanie projektów współfinansowanych ze środków Unii Europejskiej</t>
  </si>
  <si>
    <t>Miejska Szerokopasmowa Sieć Teleinformatyczna</t>
  </si>
  <si>
    <t>budowa domu pomocy społecznej przy ul. Opalowej</t>
  </si>
  <si>
    <t>Edukacyjna opieka wychowawcza</t>
  </si>
  <si>
    <t>Specjalne ośrodki szkolno-wychowawcze</t>
  </si>
  <si>
    <t>odprowadzenie wód deszczowych z ulic: Dworskiej, Ludowej, Wielkiej i Rudnickiej</t>
  </si>
  <si>
    <t>Utrzymanie zieleni w miastach i gmianach</t>
  </si>
  <si>
    <t>rewaloryzacja terenów zielonych</t>
  </si>
  <si>
    <t>Oświetlenie, ulic placów i dróg</t>
  </si>
  <si>
    <t>oświetlenie ulic</t>
  </si>
  <si>
    <t>zakupy inwestycyjne - ZPiT "Lublin" im. W. Kaniorowej</t>
  </si>
  <si>
    <t>budowa krytej pływalni</t>
  </si>
  <si>
    <t>Ochrona zabytków i opieka nad zabytkami</t>
  </si>
  <si>
    <t>przebudowa skrzyżowania Wolska-Fabryczna-Łęczyńska</t>
  </si>
  <si>
    <t>Internaty i bursy szkolne</t>
  </si>
  <si>
    <t>otwarte składane sztuczne lodowisko</t>
  </si>
  <si>
    <t>budowa wielofunkcyjnej hali sportowo-widowiskowej przy ul. Kazimierza Wielkiego</t>
  </si>
  <si>
    <t>przebudowa skrzyżowania ulic: Krężnicka-Cienista</t>
  </si>
  <si>
    <t>ul. Kwiatów Polnych</t>
  </si>
  <si>
    <t>ul. Rudlickiego</t>
  </si>
  <si>
    <t>termomodernizacje budynków</t>
  </si>
  <si>
    <t>przystosowanie Ratusza do wymogów przepisów przeciwpożarowych oraz dla osób niepełnosprawnych</t>
  </si>
  <si>
    <t>odwodnienie ul. Gałczyńskiego</t>
  </si>
  <si>
    <t xml:space="preserve">kanalizacja deszczowa NF w kierunku os Felin i w os. Felin </t>
  </si>
  <si>
    <t>sieć wodociągowa w ul. Nałęczowskiej</t>
  </si>
  <si>
    <t>przebudowa kanalizacji deszczowej w ul. Lipowej</t>
  </si>
  <si>
    <t>odwodnienie rejonu ulic: Koziej, Misjonarskiej i Unii Lubelskiej</t>
  </si>
  <si>
    <t>budowa przepompowni Nr 1 i 2 u wlotu do Zalewu Zemborzyckiego</t>
  </si>
  <si>
    <t>Schroniska dla zwierząt</t>
  </si>
  <si>
    <t>zakup nieruchomości</t>
  </si>
  <si>
    <t>Wydatki na zadania ustawowo zlecone gminie</t>
  </si>
  <si>
    <t>Ośrodek Sportów Terenowych przy ul. Janowskiej</t>
  </si>
  <si>
    <t>przebudowa ul. Poniatowskiego i ul. Sowińskiego
(od ul. ks. Popiełuszki do ul. Filaretów)</t>
  </si>
  <si>
    <t>zagospodarowanie terenu wokół wielofunkcyjnej hali sportowo-widowiskowej przy ul. Kazimierza Wielkiego</t>
  </si>
  <si>
    <t>odprowadzenie wód deszczowych z osiedli: Szerokie, Lipniak, Węglin Północny, Sławin</t>
  </si>
  <si>
    <t>przebudowa oczyszczalni ścieków w Rokitnie</t>
  </si>
  <si>
    <t>zwrotnych</t>
  </si>
  <si>
    <t xml:space="preserve">Unii </t>
  </si>
  <si>
    <t>Europejskiej</t>
  </si>
  <si>
    <t>państwa i innych</t>
  </si>
  <si>
    <t>kanalizacja sanitarna w os. Węglin Południowy</t>
  </si>
  <si>
    <t>odprowadzenie wód deszczowych z ulic: Paśnikowskiego, Frankowskiego, Rogińskiego, Romanowskiego</t>
  </si>
  <si>
    <t>odprowadzenie wód deszczowych z ulic: Platanowej, Osikowej, Jabłonowej, Skalistej, Sławinkowskiej</t>
  </si>
  <si>
    <t>toaleta publiczna na Starym Mieście</t>
  </si>
  <si>
    <t>Ogród Saski</t>
  </si>
  <si>
    <t>inwestycje realizowane przy udziale mieszkańców 
i innych podmiotów</t>
  </si>
  <si>
    <t>rewitalizacja terenów zdegradowanych w dolinach rzecznych Lublina (w tym ścieżki rowerowe)</t>
  </si>
  <si>
    <t>iluminacja obiektów zabytkowych</t>
  </si>
  <si>
    <t>modernizacja ujęcia wody i hydroforni przy 
ul. Kazimierza Wielkiego</t>
  </si>
  <si>
    <t>dojazd do Szkoły Podstawowej nr 10</t>
  </si>
  <si>
    <t>punkt szybkiego napełniania wozów strażackich 
w rejonie ul. Grygowej i ul. Metalurgicznej</t>
  </si>
  <si>
    <t>infrastruktura dla aktywizacji gospodarczej 
w dzielnicy Bursaki</t>
  </si>
  <si>
    <t>Zadania w zakresie kultury fizycznej i sportu</t>
  </si>
  <si>
    <t xml:space="preserve">kanalizacja sanitarna i deszczowa NF w kierunku 
os. Felin i w os. Felin </t>
  </si>
  <si>
    <t>modernizacja hali sportowo - widowiskowej przy 
Al. Zygmuntowskich 4 - etap II</t>
  </si>
  <si>
    <t>trasa zielona - II etap wraz z ul. Muzyczną</t>
  </si>
  <si>
    <t xml:space="preserve">informatyzacja Miejskiej Biblioteki Publicznej 
w Lublinie i utworzenie PIAP-ów w filiach MBP 
- II etap </t>
  </si>
  <si>
    <t>modernizacja Szkoły Podstawowej nr 30</t>
  </si>
  <si>
    <t>modernizacje przychodni</t>
  </si>
  <si>
    <t>przyłączenie ogrodu działkowego "JAR" do miejskiej sieci wodociągowej</t>
  </si>
  <si>
    <t xml:space="preserve">Teatry </t>
  </si>
  <si>
    <t>budowa ul. Gnieźnieńskiej nr 106846 L 
w Lublinie</t>
  </si>
  <si>
    <t>przebudowa ul. Nadbystrzyckiej od ul. Jana Pawła II (bez ronda) do ul. Zana (łącznie ze skrzyżowaniem)</t>
  </si>
  <si>
    <t>przedłużenie ul. Jana Pawła II do al. Kraśnickiej 
wraz z odwodnieniem i oświetleniem w Lublinie</t>
  </si>
  <si>
    <t>przebudowa al. Andersa od al. Spółdzielczości Pracy do ul. Koryznowej (wraz z rondem gen. Berbeckiego) w Lublinie</t>
  </si>
  <si>
    <t>budowa ciągów pieszo - jezdnych i przejść dla pieszych</t>
  </si>
  <si>
    <t>modernizacja DPS im. W. Michelisowej</t>
  </si>
  <si>
    <t>roboty termomodernizacyjne i ogólnobudowlane 
DPS Betania</t>
  </si>
  <si>
    <t>Wydatki majątkowe</t>
  </si>
  <si>
    <t>Planowane
wydatki
majątkowe
na 2006 rok
wg uchwały 
budżetowej</t>
  </si>
  <si>
    <t>Planowane 
wydatki
majątkowe
na 2006 rok
po zmianach</t>
  </si>
  <si>
    <t>Komendy wojewódzkie Policji</t>
  </si>
  <si>
    <t xml:space="preserve">monitoring wizyjny w ramach programu "Bezpieczny Lublin" </t>
  </si>
  <si>
    <t>modernizacje szkół</t>
  </si>
  <si>
    <t>Szkoły artystyczne</t>
  </si>
  <si>
    <t>likwidacja barier architektonicznych w Szkole Podstawowej nr 6</t>
  </si>
  <si>
    <t>modernizacja budynków mieszkalnych DPS im. Matki Teresy z Kalkuty</t>
  </si>
  <si>
    <t>adaptacja budynku przy ul. Zemborzyckiej dla potrzeb MORP</t>
  </si>
  <si>
    <t>Centra integracji społecznej</t>
  </si>
  <si>
    <t xml:space="preserve">modernizacje pomieszczeń </t>
  </si>
  <si>
    <t>Poradnie psychologiczno - pedagogiczne, w tym poradnie specjalistyczne</t>
  </si>
  <si>
    <t>modernizacja obiektu</t>
  </si>
  <si>
    <t>fontanna na Placu Litewskim</t>
  </si>
  <si>
    <t>instalacja kamery wizyjnej</t>
  </si>
  <si>
    <t>przebudowa przepompowni Nr 1 i 2 u wlotu do Zalewu Zemborzyckiego</t>
  </si>
  <si>
    <t>Wykonanie 
na 30 czerwca
2006 roku</t>
  </si>
  <si>
    <t>%</t>
  </si>
  <si>
    <t>9:5</t>
  </si>
  <si>
    <t>10:6</t>
  </si>
  <si>
    <t>inwestycje w ramach projektu "Zintegrowane oznakowanie turystyczne Lublina"</t>
  </si>
  <si>
    <t>wprowadzenie Elektronicznego Systemu Obiegu Dokumentów i informatyzacja Biura Obsługi Mieszkańców</t>
  </si>
  <si>
    <t>dofinansowanie zakupu samochodu</t>
  </si>
  <si>
    <t>zakupy inwestycyjne w ramach programu "Bezpieczny Lublin"</t>
  </si>
  <si>
    <t>Placówki wychowania pozaszkolnego</t>
  </si>
  <si>
    <t>budownictwo mieszkaniowe komunalne i socjalne</t>
  </si>
  <si>
    <t xml:space="preserve">budowa i modernizacja zatok, chodników, parkingów 
i kładek dla pieszych </t>
  </si>
  <si>
    <t>objęcie akcji w spółce Port Lotniczy Lublin SA 
w Świdniku</t>
  </si>
  <si>
    <t>zakupy inwestycyjne w ramach projektu "Marketing usług pośredniaka - MUP"</t>
  </si>
  <si>
    <t xml:space="preserve">inwestycje w ramach programu "EDUKACJA - program pomocy w dostępie do nauki dzieci 
i młodzieży niepełnosprawnych" </t>
  </si>
  <si>
    <t xml:space="preserve">odprowadzenie wód deszczowych z ulic: Rozmarynowej, Kwiatów Polnych do zbiornika przy 
ul. Skowronkowej </t>
  </si>
  <si>
    <t>odprowadzenie wód deszczowych z osiedli Rudnik 
i Bursaki</t>
  </si>
  <si>
    <t>modernizacja Stadionu Miejskiego przy 
Al. Zygmuntowskich 5 w Lublinie</t>
  </si>
  <si>
    <t xml:space="preserve">integracja systemów teleinformatycznych 
w Urzędzie Miasta i jednostkach organizacyjnych </t>
  </si>
  <si>
    <t>SKARBNIK MIASTA LUBLIN</t>
  </si>
  <si>
    <t>PREZYDENT</t>
  </si>
  <si>
    <t>mgr Irena Szumlak</t>
  </si>
  <si>
    <t>Miasta Lublin</t>
  </si>
  <si>
    <t>Andrzej Pruszkowski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</si>
</sst>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#,##0.0"/>
    <numFmt numFmtId="177" formatCode="\1000,000"/>
    <numFmt numFmtId="178" formatCode="\1\ 000,000"/>
    <numFmt numFmtId="179" formatCode="#\.##0"/>
    <numFmt numFmtId="180" formatCode="#\.###\.##0"/>
    <numFmt numFmtId="181" formatCode="0.0%"/>
  </numFmts>
  <fonts count="10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b/>
      <i/>
      <sz val="11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5"/>
      <name val="Arial CE"/>
      <family val="2"/>
    </font>
    <font>
      <sz val="11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0" xfId="0" applyFont="1" applyAlignment="1">
      <alignment/>
    </xf>
    <xf numFmtId="1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3" fillId="0" borderId="4" xfId="0" applyNumberFormat="1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" fontId="3" fillId="2" borderId="12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1" fontId="3" fillId="0" borderId="6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wrapText="1"/>
    </xf>
    <xf numFmtId="3" fontId="1" fillId="0" borderId="12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3" fontId="3" fillId="0" borderId="12" xfId="0" applyNumberFormat="1" applyFont="1" applyBorder="1" applyAlignment="1">
      <alignment wrapText="1"/>
    </xf>
    <xf numFmtId="1" fontId="1" fillId="0" borderId="6" xfId="0" applyNumberFormat="1" applyFont="1" applyBorder="1" applyAlignment="1">
      <alignment/>
    </xf>
    <xf numFmtId="3" fontId="1" fillId="0" borderId="13" xfId="0" applyNumberFormat="1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3" fillId="2" borderId="12" xfId="0" applyNumberFormat="1" applyFont="1" applyFill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1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 wrapText="1"/>
    </xf>
    <xf numFmtId="1" fontId="3" fillId="0" borderId="12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 wrapText="1"/>
    </xf>
    <xf numFmtId="3" fontId="1" fillId="0" borderId="17" xfId="0" applyNumberFormat="1" applyFont="1" applyBorder="1" applyAlignment="1">
      <alignment wrapText="1"/>
    </xf>
    <xf numFmtId="3" fontId="1" fillId="0" borderId="17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" fillId="0" borderId="15" xfId="0" applyNumberFormat="1" applyFont="1" applyBorder="1" applyAlignment="1">
      <alignment wrapText="1"/>
    </xf>
    <xf numFmtId="3" fontId="1" fillId="0" borderId="18" xfId="0" applyNumberFormat="1" applyFont="1" applyBorder="1" applyAlignment="1">
      <alignment/>
    </xf>
    <xf numFmtId="3" fontId="1" fillId="0" borderId="9" xfId="0" applyNumberFormat="1" applyFont="1" applyBorder="1" applyAlignment="1">
      <alignment wrapText="1"/>
    </xf>
    <xf numFmtId="1" fontId="3" fillId="2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wrapText="1"/>
    </xf>
    <xf numFmtId="3" fontId="1" fillId="0" borderId="9" xfId="0" applyNumberFormat="1" applyFont="1" applyBorder="1" applyAlignment="1">
      <alignment wrapText="1"/>
    </xf>
    <xf numFmtId="3" fontId="1" fillId="0" borderId="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2" borderId="23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3" fillId="2" borderId="24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2" borderId="32" xfId="0" applyNumberFormat="1" applyFont="1" applyFill="1" applyBorder="1" applyAlignment="1">
      <alignment/>
    </xf>
    <xf numFmtId="3" fontId="3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3" fillId="2" borderId="33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3" fillId="2" borderId="32" xfId="0" applyNumberFormat="1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2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wrapText="1"/>
    </xf>
    <xf numFmtId="1" fontId="2" fillId="0" borderId="9" xfId="0" applyNumberFormat="1" applyFont="1" applyBorder="1" applyAlignment="1">
      <alignment/>
    </xf>
    <xf numFmtId="3" fontId="2" fillId="0" borderId="39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1" fontId="4" fillId="0" borderId="42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3" fillId="0" borderId="4" xfId="0" applyFont="1" applyBorder="1" applyAlignment="1">
      <alignment vertical="center"/>
    </xf>
    <xf numFmtId="1" fontId="4" fillId="0" borderId="43" xfId="0" applyNumberFormat="1" applyFont="1" applyBorder="1" applyAlignment="1">
      <alignment horizontal="center"/>
    </xf>
    <xf numFmtId="1" fontId="4" fillId="0" borderId="44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7" xfId="0" applyNumberFormat="1" applyFont="1" applyBorder="1" applyAlignment="1">
      <alignment wrapText="1"/>
    </xf>
    <xf numFmtId="3" fontId="1" fillId="0" borderId="29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3" fontId="1" fillId="0" borderId="13" xfId="0" applyNumberFormat="1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1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left"/>
    </xf>
    <xf numFmtId="3" fontId="3" fillId="0" borderId="29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wrapText="1"/>
    </xf>
    <xf numFmtId="3" fontId="1" fillId="0" borderId="15" xfId="0" applyNumberFormat="1" applyFont="1" applyBorder="1" applyAlignment="1">
      <alignment/>
    </xf>
    <xf numFmtId="3" fontId="3" fillId="0" borderId="0" xfId="17" applyNumberFormat="1" applyFont="1" applyAlignment="1">
      <alignment/>
    </xf>
    <xf numFmtId="3" fontId="1" fillId="0" borderId="12" xfId="0" applyNumberFormat="1" applyFont="1" applyBorder="1" applyAlignment="1">
      <alignment horizontal="left"/>
    </xf>
    <xf numFmtId="3" fontId="1" fillId="0" borderId="3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 wrapText="1"/>
    </xf>
    <xf numFmtId="3" fontId="1" fillId="0" borderId="17" xfId="0" applyNumberFormat="1" applyFont="1" applyFill="1" applyBorder="1" applyAlignment="1">
      <alignment wrapText="1"/>
    </xf>
    <xf numFmtId="3" fontId="1" fillId="3" borderId="37" xfId="0" applyNumberFormat="1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37" xfId="0" applyNumberFormat="1" applyFont="1" applyFill="1" applyBorder="1" applyAlignment="1">
      <alignment/>
    </xf>
    <xf numFmtId="3" fontId="3" fillId="0" borderId="24" xfId="0" applyNumberFormat="1" applyFont="1" applyBorder="1" applyAlignment="1" quotePrefix="1">
      <alignment/>
    </xf>
    <xf numFmtId="3" fontId="1" fillId="0" borderId="17" xfId="0" applyNumberFormat="1" applyFont="1" applyBorder="1" applyAlignment="1">
      <alignment/>
    </xf>
    <xf numFmtId="3" fontId="1" fillId="0" borderId="14" xfId="0" applyNumberFormat="1" applyFont="1" applyBorder="1" applyAlignment="1">
      <alignment horizontal="left"/>
    </xf>
    <xf numFmtId="3" fontId="3" fillId="0" borderId="27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3" fontId="1" fillId="0" borderId="36" xfId="0" applyNumberFormat="1" applyFont="1" applyFill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 horizontal="left" wrapText="1"/>
    </xf>
    <xf numFmtId="3" fontId="1" fillId="0" borderId="16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wrapText="1"/>
    </xf>
    <xf numFmtId="3" fontId="1" fillId="0" borderId="5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 wrapText="1"/>
    </xf>
    <xf numFmtId="3" fontId="3" fillId="0" borderId="5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1" fontId="3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3" fontId="1" fillId="0" borderId="6" xfId="0" applyNumberFormat="1" applyFont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1" fontId="1" fillId="0" borderId="9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3" fontId="1" fillId="0" borderId="15" xfId="0" applyNumberFormat="1" applyFont="1" applyBorder="1" applyAlignment="1">
      <alignment wrapText="1"/>
    </xf>
    <xf numFmtId="3" fontId="1" fillId="0" borderId="14" xfId="0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3" fontId="1" fillId="0" borderId="6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left"/>
    </xf>
    <xf numFmtId="3" fontId="1" fillId="0" borderId="3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3" fillId="0" borderId="48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0" fontId="2" fillId="0" borderId="3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10" fontId="3" fillId="0" borderId="22" xfId="0" applyNumberFormat="1" applyFont="1" applyBorder="1" applyAlignment="1">
      <alignment/>
    </xf>
    <xf numFmtId="10" fontId="3" fillId="2" borderId="23" xfId="0" applyNumberFormat="1" applyFont="1" applyFill="1" applyBorder="1" applyAlignment="1">
      <alignment/>
    </xf>
    <xf numFmtId="10" fontId="3" fillId="0" borderId="12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10" fontId="1" fillId="0" borderId="13" xfId="0" applyNumberFormat="1" applyFont="1" applyFill="1" applyBorder="1" applyAlignment="1">
      <alignment/>
    </xf>
    <xf numFmtId="10" fontId="1" fillId="0" borderId="14" xfId="0" applyNumberFormat="1" applyFont="1" applyFill="1" applyBorder="1" applyAlignment="1">
      <alignment/>
    </xf>
    <xf numFmtId="10" fontId="1" fillId="0" borderId="15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10" fontId="3" fillId="0" borderId="24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16" xfId="0" applyNumberFormat="1" applyFont="1" applyBorder="1" applyAlignment="1">
      <alignment/>
    </xf>
    <xf numFmtId="10" fontId="3" fillId="2" borderId="24" xfId="0" applyNumberFormat="1" applyFont="1" applyFill="1" applyBorder="1" applyAlignment="1">
      <alignment/>
    </xf>
    <xf numFmtId="10" fontId="1" fillId="0" borderId="12" xfId="0" applyNumberFormat="1" applyFont="1" applyBorder="1" applyAlignment="1">
      <alignment/>
    </xf>
    <xf numFmtId="10" fontId="3" fillId="0" borderId="23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7" xfId="0" applyNumberFormat="1" applyFont="1" applyBorder="1" applyAlignment="1">
      <alignment/>
    </xf>
    <xf numFmtId="10" fontId="1" fillId="0" borderId="29" xfId="0" applyNumberFormat="1" applyFont="1" applyBorder="1" applyAlignment="1">
      <alignment/>
    </xf>
    <xf numFmtId="10" fontId="3" fillId="0" borderId="23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10" fontId="1" fillId="0" borderId="27" xfId="0" applyNumberFormat="1" applyFont="1" applyBorder="1" applyAlignment="1">
      <alignment/>
    </xf>
    <xf numFmtId="10" fontId="1" fillId="0" borderId="29" xfId="0" applyNumberFormat="1" applyFont="1" applyBorder="1" applyAlignment="1">
      <alignment/>
    </xf>
    <xf numFmtId="10" fontId="3" fillId="0" borderId="5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10" fontId="3" fillId="0" borderId="24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10" fontId="3" fillId="2" borderId="24" xfId="0" applyNumberFormat="1" applyFont="1" applyFill="1" applyBorder="1" applyAlignment="1">
      <alignment/>
    </xf>
    <xf numFmtId="10" fontId="3" fillId="0" borderId="25" xfId="0" applyNumberFormat="1" applyFont="1" applyBorder="1" applyAlignment="1">
      <alignment/>
    </xf>
    <xf numFmtId="10" fontId="3" fillId="0" borderId="29" xfId="0" applyNumberFormat="1" applyFont="1" applyBorder="1" applyAlignment="1">
      <alignment/>
    </xf>
    <xf numFmtId="10" fontId="1" fillId="0" borderId="23" xfId="0" applyNumberFormat="1" applyFont="1" applyBorder="1" applyAlignment="1">
      <alignment/>
    </xf>
    <xf numFmtId="10" fontId="1" fillId="0" borderId="28" xfId="0" applyNumberFormat="1" applyFont="1" applyBorder="1" applyAlignment="1">
      <alignment/>
    </xf>
    <xf numFmtId="10" fontId="1" fillId="0" borderId="24" xfId="0" applyNumberFormat="1" applyFont="1" applyBorder="1" applyAlignment="1">
      <alignment/>
    </xf>
    <xf numFmtId="10" fontId="3" fillId="0" borderId="10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10" fontId="3" fillId="2" borderId="12" xfId="0" applyNumberFormat="1" applyFont="1" applyFill="1" applyBorder="1" applyAlignment="1">
      <alignment/>
    </xf>
    <xf numFmtId="10" fontId="1" fillId="0" borderId="13" xfId="0" applyNumberFormat="1" applyFont="1" applyBorder="1" applyAlignment="1">
      <alignment/>
    </xf>
    <xf numFmtId="10" fontId="3" fillId="0" borderId="11" xfId="0" applyNumberFormat="1" applyFont="1" applyBorder="1" applyAlignment="1">
      <alignment/>
    </xf>
    <xf numFmtId="10" fontId="1" fillId="0" borderId="42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3" fontId="1" fillId="0" borderId="37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10" fontId="1" fillId="0" borderId="27" xfId="0" applyNumberFormat="1" applyFont="1" applyBorder="1" applyAlignment="1">
      <alignment/>
    </xf>
    <xf numFmtId="0" fontId="3" fillId="4" borderId="2" xfId="0" applyFont="1" applyFill="1" applyBorder="1" applyAlignment="1">
      <alignment/>
    </xf>
    <xf numFmtId="0" fontId="3" fillId="4" borderId="3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1" fontId="4" fillId="4" borderId="8" xfId="0" applyNumberFormat="1" applyFont="1" applyFill="1" applyBorder="1" applyAlignment="1">
      <alignment horizontal="center"/>
    </xf>
    <xf numFmtId="1" fontId="4" fillId="4" borderId="44" xfId="0" applyNumberFormat="1" applyFont="1" applyFill="1" applyBorder="1" applyAlignment="1">
      <alignment horizontal="center"/>
    </xf>
    <xf numFmtId="1" fontId="4" fillId="4" borderId="43" xfId="0" applyNumberFormat="1" applyFont="1" applyFill="1" applyBorder="1" applyAlignment="1">
      <alignment horizontal="center"/>
    </xf>
    <xf numFmtId="1" fontId="4" fillId="4" borderId="42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3" fontId="1" fillId="0" borderId="37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10" fontId="1" fillId="0" borderId="15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4" fontId="2" fillId="4" borderId="41" xfId="0" applyNumberFormat="1" applyFont="1" applyFill="1" applyBorder="1" applyAlignment="1">
      <alignment/>
    </xf>
    <xf numFmtId="4" fontId="2" fillId="4" borderId="40" xfId="0" applyNumberFormat="1" applyFont="1" applyFill="1" applyBorder="1" applyAlignment="1">
      <alignment/>
    </xf>
    <xf numFmtId="4" fontId="2" fillId="4" borderId="39" xfId="0" applyNumberFormat="1" applyFont="1" applyFill="1" applyBorder="1" applyAlignment="1">
      <alignment/>
    </xf>
    <xf numFmtId="4" fontId="1" fillId="4" borderId="30" xfId="0" applyNumberFormat="1" applyFont="1" applyFill="1" applyBorder="1" applyAlignment="1">
      <alignment/>
    </xf>
    <xf numFmtId="4" fontId="1" fillId="4" borderId="19" xfId="0" applyNumberFormat="1" applyFont="1" applyFill="1" applyBorder="1" applyAlignment="1">
      <alignment/>
    </xf>
    <xf numFmtId="4" fontId="1" fillId="4" borderId="9" xfId="0" applyNumberFormat="1" applyFont="1" applyFill="1" applyBorder="1" applyAlignment="1">
      <alignment/>
    </xf>
    <xf numFmtId="4" fontId="3" fillId="4" borderId="31" xfId="0" applyNumberFormat="1" applyFont="1" applyFill="1" applyBorder="1" applyAlignment="1">
      <alignment/>
    </xf>
    <xf numFmtId="4" fontId="3" fillId="4" borderId="22" xfId="0" applyNumberFormat="1" applyFont="1" applyFill="1" applyBorder="1" applyAlignment="1">
      <alignment/>
    </xf>
    <xf numFmtId="4" fontId="3" fillId="2" borderId="32" xfId="0" applyNumberFormat="1" applyFont="1" applyFill="1" applyBorder="1" applyAlignment="1">
      <alignment/>
    </xf>
    <xf numFmtId="4" fontId="3" fillId="2" borderId="23" xfId="0" applyNumberFormat="1" applyFont="1" applyFill="1" applyBorder="1" applyAlignment="1">
      <alignment/>
    </xf>
    <xf numFmtId="4" fontId="3" fillId="0" borderId="3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36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1" fillId="3" borderId="37" xfId="0" applyNumberFormat="1" applyFont="1" applyFill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3" fillId="2" borderId="33" xfId="0" applyNumberFormat="1" applyFont="1" applyFill="1" applyBorder="1" applyAlignment="1">
      <alignment/>
    </xf>
    <xf numFmtId="4" fontId="3" fillId="2" borderId="24" xfId="0" applyNumberFormat="1" applyFont="1" applyFill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3" fillId="0" borderId="3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3" fillId="2" borderId="32" xfId="0" applyNumberFormat="1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3" fillId="0" borderId="24" xfId="0" applyNumberFormat="1" applyFont="1" applyBorder="1" applyAlignment="1" quotePrefix="1">
      <alignment/>
    </xf>
    <xf numFmtId="4" fontId="1" fillId="0" borderId="3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2" borderId="24" xfId="0" applyNumberFormat="1" applyFont="1" applyFill="1" applyBorder="1" applyAlignment="1">
      <alignment/>
    </xf>
    <xf numFmtId="4" fontId="1" fillId="0" borderId="35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3" fillId="2" borderId="12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1" fillId="0" borderId="44" xfId="0" applyNumberFormat="1" applyFont="1" applyBorder="1" applyAlignment="1">
      <alignment/>
    </xf>
    <xf numFmtId="4" fontId="1" fillId="0" borderId="43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left" wrapText="1"/>
    </xf>
    <xf numFmtId="1" fontId="1" fillId="0" borderId="12" xfId="0" applyNumberFormat="1" applyFont="1" applyBorder="1" applyAlignment="1">
      <alignment/>
    </xf>
    <xf numFmtId="10" fontId="1" fillId="0" borderId="24" xfId="0" applyNumberFormat="1" applyFont="1" applyBorder="1" applyAlignment="1">
      <alignment/>
    </xf>
    <xf numFmtId="1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wrapText="1"/>
    </xf>
    <xf numFmtId="3" fontId="5" fillId="0" borderId="3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10" fontId="5" fillId="0" borderId="12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10" fontId="1" fillId="0" borderId="15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3" fontId="1" fillId="0" borderId="9" xfId="0" applyNumberFormat="1" applyFont="1" applyBorder="1" applyAlignment="1">
      <alignment horizontal="left"/>
    </xf>
    <xf numFmtId="3" fontId="3" fillId="0" borderId="1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3" fontId="1" fillId="0" borderId="15" xfId="0" applyNumberFormat="1" applyFont="1" applyBorder="1" applyAlignment="1">
      <alignment wrapText="1"/>
    </xf>
    <xf numFmtId="3" fontId="1" fillId="0" borderId="38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9" xfId="0" applyNumberFormat="1" applyFont="1" applyBorder="1" applyAlignment="1">
      <alignment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4" fontId="0" fillId="5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5"/>
  <sheetViews>
    <sheetView tabSelected="1" zoomScale="77" zoomScaleNormal="77" zoomScaleSheetLayoutView="75" workbookViewId="0" topLeftCell="A9">
      <pane ySplit="1905" topLeftCell="BM1" activePane="bottomLeft" state="split"/>
      <selection pane="topLeft" activeCell="F7" sqref="F7"/>
      <selection pane="bottomLeft" activeCell="F289" sqref="F289"/>
    </sheetView>
  </sheetViews>
  <sheetFormatPr defaultColWidth="9.00390625" defaultRowHeight="12.75"/>
  <cols>
    <col min="1" max="1" width="6.75390625" style="1" customWidth="1"/>
    <col min="2" max="2" width="7.875" style="1" customWidth="1"/>
    <col min="3" max="3" width="48.00390625" style="0" customWidth="1"/>
    <col min="4" max="5" width="15.75390625" style="0" customWidth="1"/>
    <col min="6" max="7" width="14.75390625" style="0" customWidth="1"/>
    <col min="8" max="8" width="15.75390625" style="0" hidden="1" customWidth="1"/>
    <col min="9" max="9" width="15.875" style="0" customWidth="1"/>
    <col min="10" max="10" width="15.625" style="0" customWidth="1"/>
    <col min="11" max="11" width="16.00390625" style="0" customWidth="1"/>
    <col min="12" max="12" width="14.75390625" style="0" customWidth="1"/>
    <col min="13" max="13" width="15.75390625" style="0" hidden="1" customWidth="1"/>
    <col min="14" max="14" width="16.00390625" style="0" customWidth="1"/>
    <col min="15" max="15" width="12.75390625" style="0" customWidth="1"/>
    <col min="16" max="16" width="15.75390625" style="0" hidden="1" customWidth="1"/>
    <col min="17" max="17" width="12.75390625" style="0" customWidth="1"/>
    <col min="18" max="18" width="12.25390625" style="0" customWidth="1"/>
  </cols>
  <sheetData>
    <row r="1" spans="7:15" ht="17.25" customHeight="1">
      <c r="G1" s="64"/>
      <c r="L1" s="64"/>
      <c r="O1" s="64" t="s">
        <v>113</v>
      </c>
    </row>
    <row r="2" spans="1:21" s="3" customFormat="1" ht="18" customHeight="1">
      <c r="A2" s="2"/>
      <c r="B2" s="132" t="s">
        <v>200</v>
      </c>
      <c r="C2" s="131"/>
      <c r="G2" s="64"/>
      <c r="L2" s="64"/>
      <c r="O2" s="64"/>
      <c r="R2"/>
      <c r="S2"/>
      <c r="T2"/>
      <c r="U2"/>
    </row>
    <row r="3" spans="7:15" ht="17.25" customHeight="1">
      <c r="G3" s="64"/>
      <c r="L3" s="64"/>
      <c r="O3" s="64"/>
    </row>
    <row r="4" spans="7:15" ht="17.25" customHeight="1">
      <c r="G4" s="64"/>
      <c r="L4" s="64"/>
      <c r="O4" s="64"/>
    </row>
    <row r="5" spans="6:11" ht="10.5" customHeight="1">
      <c r="F5" s="64"/>
      <c r="K5" s="64"/>
    </row>
    <row r="6" spans="7:17" ht="13.5" thickBot="1">
      <c r="G6" s="4"/>
      <c r="H6" s="4"/>
      <c r="I6" s="4"/>
      <c r="L6" s="4"/>
      <c r="M6" s="4"/>
      <c r="N6" s="280" t="s">
        <v>9</v>
      </c>
      <c r="O6" s="4"/>
      <c r="P6" s="4"/>
      <c r="Q6" s="4"/>
    </row>
    <row r="7" spans="1:21" s="9" customFormat="1" ht="30.75" customHeight="1" thickTop="1">
      <c r="A7" s="5"/>
      <c r="B7" s="5"/>
      <c r="C7" s="6"/>
      <c r="D7" s="419" t="s">
        <v>201</v>
      </c>
      <c r="E7" s="419" t="s">
        <v>202</v>
      </c>
      <c r="F7" s="7" t="s">
        <v>1</v>
      </c>
      <c r="G7" s="7"/>
      <c r="H7" s="7"/>
      <c r="I7" s="8"/>
      <c r="J7" s="424" t="s">
        <v>217</v>
      </c>
      <c r="K7" s="265" t="s">
        <v>1</v>
      </c>
      <c r="L7" s="265"/>
      <c r="M7" s="265"/>
      <c r="N7" s="266"/>
      <c r="O7" s="213"/>
      <c r="P7" s="206"/>
      <c r="Q7" s="211"/>
      <c r="R7"/>
      <c r="S7"/>
      <c r="T7"/>
      <c r="U7"/>
    </row>
    <row r="8" spans="1:17" ht="22.5" customHeight="1">
      <c r="A8" s="10" t="s">
        <v>11</v>
      </c>
      <c r="B8" s="10" t="s">
        <v>12</v>
      </c>
      <c r="C8" s="11" t="s">
        <v>13</v>
      </c>
      <c r="D8" s="420"/>
      <c r="E8" s="422"/>
      <c r="F8" s="12" t="s">
        <v>14</v>
      </c>
      <c r="G8" s="13" t="s">
        <v>169</v>
      </c>
      <c r="H8" s="13" t="s">
        <v>60</v>
      </c>
      <c r="I8" s="14" t="s">
        <v>2</v>
      </c>
      <c r="J8" s="425"/>
      <c r="K8" s="267" t="s">
        <v>14</v>
      </c>
      <c r="L8" s="268" t="s">
        <v>169</v>
      </c>
      <c r="M8" s="268" t="s">
        <v>60</v>
      </c>
      <c r="N8" s="269" t="s">
        <v>2</v>
      </c>
      <c r="O8" s="210" t="s">
        <v>218</v>
      </c>
      <c r="P8" s="207" t="s">
        <v>60</v>
      </c>
      <c r="Q8" s="212" t="s">
        <v>218</v>
      </c>
    </row>
    <row r="9" spans="1:17" ht="24" customHeight="1">
      <c r="A9" s="15"/>
      <c r="B9" s="15"/>
      <c r="C9" s="119" t="s">
        <v>61</v>
      </c>
      <c r="D9" s="420"/>
      <c r="E9" s="422"/>
      <c r="F9" s="65" t="s">
        <v>117</v>
      </c>
      <c r="G9" s="66" t="s">
        <v>170</v>
      </c>
      <c r="H9" s="66" t="s">
        <v>52</v>
      </c>
      <c r="I9" s="67" t="s">
        <v>171</v>
      </c>
      <c r="J9" s="425"/>
      <c r="K9" s="270" t="s">
        <v>117</v>
      </c>
      <c r="L9" s="271" t="s">
        <v>170</v>
      </c>
      <c r="M9" s="271" t="s">
        <v>52</v>
      </c>
      <c r="N9" s="272" t="s">
        <v>171</v>
      </c>
      <c r="O9" s="214" t="s">
        <v>219</v>
      </c>
      <c r="P9" s="214" t="s">
        <v>52</v>
      </c>
      <c r="Q9" s="215" t="s">
        <v>220</v>
      </c>
    </row>
    <row r="10" spans="1:17" ht="20.25" customHeight="1" thickBot="1">
      <c r="A10" s="151"/>
      <c r="B10" s="151"/>
      <c r="C10" s="152"/>
      <c r="D10" s="421"/>
      <c r="E10" s="423"/>
      <c r="F10" s="153" t="s">
        <v>168</v>
      </c>
      <c r="G10" s="154"/>
      <c r="H10" s="154" t="s">
        <v>117</v>
      </c>
      <c r="I10" s="155" t="s">
        <v>116</v>
      </c>
      <c r="J10" s="426"/>
      <c r="K10" s="273" t="s">
        <v>168</v>
      </c>
      <c r="L10" s="274"/>
      <c r="M10" s="274" t="s">
        <v>117</v>
      </c>
      <c r="N10" s="275" t="s">
        <v>116</v>
      </c>
      <c r="O10" s="208"/>
      <c r="P10" s="208" t="s">
        <v>117</v>
      </c>
      <c r="Q10" s="209"/>
    </row>
    <row r="11" spans="1:21" s="17" customFormat="1" ht="20.25" customHeight="1" thickBot="1" thickTop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11</v>
      </c>
      <c r="I11" s="16">
        <v>8</v>
      </c>
      <c r="J11" s="276">
        <v>9</v>
      </c>
      <c r="K11" s="276">
        <v>10</v>
      </c>
      <c r="L11" s="276">
        <v>11</v>
      </c>
      <c r="M11" s="276">
        <v>11</v>
      </c>
      <c r="N11" s="276">
        <v>12</v>
      </c>
      <c r="O11" s="16">
        <v>13</v>
      </c>
      <c r="P11" s="16">
        <v>11</v>
      </c>
      <c r="Q11" s="16">
        <v>14</v>
      </c>
      <c r="R11"/>
      <c r="S11"/>
      <c r="T11"/>
      <c r="U11"/>
    </row>
    <row r="12" spans="1:21" s="17" customFormat="1" ht="9" customHeight="1" thickTop="1">
      <c r="A12" s="117"/>
      <c r="B12" s="117"/>
      <c r="C12" s="117"/>
      <c r="D12" s="121"/>
      <c r="E12" s="121"/>
      <c r="F12" s="120"/>
      <c r="G12" s="117"/>
      <c r="H12" s="117"/>
      <c r="I12" s="117"/>
      <c r="J12" s="277"/>
      <c r="K12" s="278"/>
      <c r="L12" s="279"/>
      <c r="M12" s="279"/>
      <c r="N12" s="279"/>
      <c r="O12" s="117"/>
      <c r="P12" s="117"/>
      <c r="Q12" s="117"/>
      <c r="R12"/>
      <c r="S12"/>
      <c r="T12"/>
      <c r="U12"/>
    </row>
    <row r="13" spans="1:21" s="18" customFormat="1" ht="20.25" customHeight="1" thickBot="1">
      <c r="A13" s="112"/>
      <c r="B13" s="112"/>
      <c r="C13" s="113" t="s">
        <v>47</v>
      </c>
      <c r="D13" s="116">
        <v>164475780</v>
      </c>
      <c r="E13" s="116">
        <f>F13+H13+I13+G13</f>
        <v>201924506</v>
      </c>
      <c r="F13" s="114">
        <f>F15+F267</f>
        <v>145796139</v>
      </c>
      <c r="G13" s="115">
        <f>G15+G267</f>
        <v>50193276</v>
      </c>
      <c r="H13" s="115">
        <f>H15+H267</f>
        <v>0</v>
      </c>
      <c r="I13" s="115">
        <f>I15+I267</f>
        <v>5935091</v>
      </c>
      <c r="J13" s="287">
        <f>K13+M13+N13+L13</f>
        <v>44701956.120000005</v>
      </c>
      <c r="K13" s="288">
        <f>K15+K267</f>
        <v>35228740.690000005</v>
      </c>
      <c r="L13" s="289">
        <f>L15+L267</f>
        <v>8493447.649999999</v>
      </c>
      <c r="M13" s="289">
        <f>M15+M267</f>
        <v>0</v>
      </c>
      <c r="N13" s="289">
        <f>N15+N267</f>
        <v>979767.78</v>
      </c>
      <c r="O13" s="216">
        <f>J13/E13</f>
        <v>0.22137954924599396</v>
      </c>
      <c r="P13" s="216"/>
      <c r="Q13" s="216">
        <f>K13/F13</f>
        <v>0.24163013459499091</v>
      </c>
      <c r="R13" s="158"/>
      <c r="S13"/>
      <c r="T13"/>
      <c r="U13"/>
    </row>
    <row r="14" spans="1:21" s="21" customFormat="1" ht="18.75" customHeight="1">
      <c r="A14" s="19"/>
      <c r="B14" s="19"/>
      <c r="C14" s="20" t="s">
        <v>10</v>
      </c>
      <c r="D14" s="90"/>
      <c r="E14" s="90"/>
      <c r="F14" s="74"/>
      <c r="G14" s="20"/>
      <c r="H14" s="20"/>
      <c r="I14" s="20"/>
      <c r="J14" s="290"/>
      <c r="K14" s="291"/>
      <c r="L14" s="292"/>
      <c r="M14" s="292"/>
      <c r="N14" s="292"/>
      <c r="O14" s="217"/>
      <c r="P14" s="217"/>
      <c r="Q14" s="217"/>
      <c r="R14"/>
      <c r="S14"/>
      <c r="T14"/>
      <c r="U14"/>
    </row>
    <row r="15" spans="1:21" s="24" customFormat="1" ht="24.75" customHeight="1" thickBot="1">
      <c r="A15" s="22"/>
      <c r="B15" s="22"/>
      <c r="C15" s="23" t="s">
        <v>15</v>
      </c>
      <c r="D15" s="91">
        <v>164391780</v>
      </c>
      <c r="E15" s="91">
        <f>F15+H15+I15+G15</f>
        <v>201840506</v>
      </c>
      <c r="F15" s="75">
        <f>F16+F73+F83+F92+F108+F137+F146+F192+F235+F251+F167+F174+F70+F80+F105</f>
        <v>145796139</v>
      </c>
      <c r="G15" s="75">
        <f>G16+G73+G83+G92+G108+G137+G146+G192+G235+G251+G167+G174+G70+G80+G105</f>
        <v>50193276</v>
      </c>
      <c r="H15" s="75">
        <f>H16+H73+H83+H92+H108+H137+H146+H192+H235+H251+H167+H174+H70+H80+H105</f>
        <v>0</v>
      </c>
      <c r="I15" s="75">
        <f>I16+I73+I83+I92+I108+I137+I146+I192+I235+I251+I167+I174+I70+I80+I105</f>
        <v>5851091</v>
      </c>
      <c r="J15" s="293">
        <f>K15+M15+N15+L15</f>
        <v>44656956.120000005</v>
      </c>
      <c r="K15" s="294">
        <f>K16+K73+K80+K83+K92+K108+K137+K146+K192+K235+K251+K105+K167+K64+K174+K70</f>
        <v>35228740.690000005</v>
      </c>
      <c r="L15" s="294">
        <f>L16+L73+L83+L92+L108+L137+L146+L192+L235+L251+L167+L70</f>
        <v>8493447.649999999</v>
      </c>
      <c r="M15" s="294">
        <f>M16+M73+M83+M92+M108+M137+M146+M192+M235+M251+M167</f>
        <v>0</v>
      </c>
      <c r="N15" s="294">
        <f>N16+N73+N83+N92+N108+N137+N146+N192+N235+N251+N167+N174+N70</f>
        <v>934767.78</v>
      </c>
      <c r="O15" s="218">
        <f aca="true" t="shared" si="0" ref="O15:O81">J15/E15</f>
        <v>0.22124873250169125</v>
      </c>
      <c r="P15" s="218"/>
      <c r="Q15" s="218">
        <f aca="true" t="shared" si="1" ref="Q15:Q81">K15/F15</f>
        <v>0.24163013459499091</v>
      </c>
      <c r="R15"/>
      <c r="S15"/>
      <c r="T15"/>
      <c r="U15"/>
    </row>
    <row r="16" spans="1:21" s="27" customFormat="1" ht="22.5" customHeight="1" thickTop="1">
      <c r="A16" s="25">
        <v>600</v>
      </c>
      <c r="B16" s="25"/>
      <c r="C16" s="26" t="s">
        <v>17</v>
      </c>
      <c r="D16" s="92">
        <v>69628000</v>
      </c>
      <c r="E16" s="92">
        <f>F16+H16+I16+G16</f>
        <v>87970356</v>
      </c>
      <c r="F16" s="76">
        <f>F17+F21+F48+F60+F67</f>
        <v>48468000</v>
      </c>
      <c r="G16" s="76">
        <f>G17+G21+G48+G60+G67</f>
        <v>38002356</v>
      </c>
      <c r="H16" s="76">
        <f>H17+H21+H48+H60</f>
        <v>0</v>
      </c>
      <c r="I16" s="76">
        <f>I17+I21+I48+I60+I67</f>
        <v>1500000</v>
      </c>
      <c r="J16" s="295">
        <f>K16+M16+N16+L16</f>
        <v>22216748.81</v>
      </c>
      <c r="K16" s="296">
        <f>K17+K21+K48+K60+K67</f>
        <v>14831268.11</v>
      </c>
      <c r="L16" s="296">
        <f>L17+L21+L48+L60+L67</f>
        <v>7385480.699999999</v>
      </c>
      <c r="M16" s="296">
        <f>M17+M21+M48+M60</f>
        <v>0</v>
      </c>
      <c r="N16" s="296"/>
      <c r="O16" s="219">
        <f t="shared" si="0"/>
        <v>0.2525481289401625</v>
      </c>
      <c r="P16" s="219"/>
      <c r="Q16" s="219">
        <f t="shared" si="1"/>
        <v>0.3060012401997194</v>
      </c>
      <c r="R16"/>
      <c r="S16"/>
      <c r="T16"/>
      <c r="U16"/>
    </row>
    <row r="17" spans="1:21" s="24" customFormat="1" ht="21.75" customHeight="1">
      <c r="A17" s="35"/>
      <c r="B17" s="52">
        <v>60004</v>
      </c>
      <c r="C17" s="36" t="s">
        <v>76</v>
      </c>
      <c r="D17" s="93">
        <v>4300000</v>
      </c>
      <c r="E17" s="93">
        <f>F17+H17+I17+G17</f>
        <v>5700000</v>
      </c>
      <c r="F17" s="30">
        <f>F18+F20+F19</f>
        <v>5700000</v>
      </c>
      <c r="G17" s="30"/>
      <c r="H17" s="30"/>
      <c r="I17" s="30"/>
      <c r="J17" s="297">
        <f>K17+M17+N17+L17</f>
        <v>1512132.32</v>
      </c>
      <c r="K17" s="298">
        <f>K18+K20+K19</f>
        <v>1512132.32</v>
      </c>
      <c r="L17" s="298"/>
      <c r="M17" s="298"/>
      <c r="N17" s="298"/>
      <c r="O17" s="220">
        <f t="shared" si="0"/>
        <v>0.26528637192982457</v>
      </c>
      <c r="P17" s="220"/>
      <c r="Q17" s="220">
        <f t="shared" si="1"/>
        <v>0.26528637192982457</v>
      </c>
      <c r="R17"/>
      <c r="S17"/>
      <c r="T17"/>
      <c r="U17"/>
    </row>
    <row r="18" spans="1:21" s="27" customFormat="1" ht="40.5" customHeight="1" hidden="1">
      <c r="A18" s="19"/>
      <c r="B18" s="37"/>
      <c r="C18" s="38" t="s">
        <v>77</v>
      </c>
      <c r="D18" s="95">
        <v>0</v>
      </c>
      <c r="E18" s="95">
        <f>+F18+H18+I18</f>
        <v>0</v>
      </c>
      <c r="F18" s="136"/>
      <c r="G18" s="39"/>
      <c r="H18" s="39"/>
      <c r="I18" s="39"/>
      <c r="J18" s="299">
        <f>+K18+M18+N18</f>
        <v>0</v>
      </c>
      <c r="K18" s="300"/>
      <c r="L18" s="301"/>
      <c r="M18" s="301"/>
      <c r="N18" s="301"/>
      <c r="O18" s="221" t="e">
        <f t="shared" si="0"/>
        <v>#DIV/0!</v>
      </c>
      <c r="P18" s="221"/>
      <c r="Q18" s="221" t="e">
        <f t="shared" si="1"/>
        <v>#DIV/0!</v>
      </c>
      <c r="R18"/>
      <c r="S18"/>
      <c r="T18"/>
      <c r="U18"/>
    </row>
    <row r="19" spans="1:21" s="27" customFormat="1" ht="23.25" customHeight="1">
      <c r="A19" s="19"/>
      <c r="B19" s="19"/>
      <c r="C19" s="389" t="s">
        <v>77</v>
      </c>
      <c r="D19" s="96">
        <v>4300000</v>
      </c>
      <c r="E19" s="96">
        <f>+F19+H19+I19</f>
        <v>5700000</v>
      </c>
      <c r="F19" s="82">
        <v>5700000</v>
      </c>
      <c r="G19" s="68"/>
      <c r="H19" s="68"/>
      <c r="I19" s="68"/>
      <c r="J19" s="326">
        <f>+K19+M19+N19</f>
        <v>1512132.32</v>
      </c>
      <c r="K19" s="327">
        <v>1512132.32</v>
      </c>
      <c r="L19" s="328"/>
      <c r="M19" s="328"/>
      <c r="N19" s="328"/>
      <c r="O19" s="230">
        <f t="shared" si="0"/>
        <v>0.26528637192982457</v>
      </c>
      <c r="P19" s="230"/>
      <c r="Q19" s="230">
        <f t="shared" si="1"/>
        <v>0.26528637192982457</v>
      </c>
      <c r="R19"/>
      <c r="S19"/>
      <c r="T19"/>
      <c r="U19"/>
    </row>
    <row r="20" spans="1:21" s="27" customFormat="1" ht="32.25" customHeight="1" hidden="1">
      <c r="A20" s="19"/>
      <c r="B20" s="19"/>
      <c r="C20" s="62" t="s">
        <v>145</v>
      </c>
      <c r="D20" s="90"/>
      <c r="E20" s="90"/>
      <c r="F20" s="74"/>
      <c r="G20" s="20"/>
      <c r="H20" s="20"/>
      <c r="I20" s="20"/>
      <c r="J20" s="303"/>
      <c r="K20" s="304"/>
      <c r="L20" s="305"/>
      <c r="M20" s="305"/>
      <c r="N20" s="305"/>
      <c r="O20" s="217" t="e">
        <f t="shared" si="0"/>
        <v>#DIV/0!</v>
      </c>
      <c r="P20" s="217"/>
      <c r="Q20" s="217" t="e">
        <f t="shared" si="1"/>
        <v>#DIV/0!</v>
      </c>
      <c r="R20"/>
      <c r="S20"/>
      <c r="T20"/>
      <c r="U20"/>
    </row>
    <row r="21" spans="1:21" s="24" customFormat="1" ht="30.75" customHeight="1">
      <c r="A21" s="35"/>
      <c r="B21" s="52">
        <v>60015</v>
      </c>
      <c r="C21" s="36" t="s">
        <v>18</v>
      </c>
      <c r="D21" s="93">
        <v>62172000</v>
      </c>
      <c r="E21" s="93">
        <f>F21+H21+I21+G21</f>
        <v>76810356</v>
      </c>
      <c r="F21" s="30">
        <f>SUM(F22:F47)</f>
        <v>37308000</v>
      </c>
      <c r="G21" s="30">
        <f>SUM(G22:G47)</f>
        <v>38002356</v>
      </c>
      <c r="H21" s="30">
        <f>SUM(H22:H47)</f>
        <v>0</v>
      </c>
      <c r="I21" s="30">
        <f>SUM(I22:I47)</f>
        <v>1500000</v>
      </c>
      <c r="J21" s="297">
        <f>K21+M21+N21+L21</f>
        <v>17774071.119999997</v>
      </c>
      <c r="K21" s="298">
        <f>SUM(K22:K47)</f>
        <v>10388590.419999998</v>
      </c>
      <c r="L21" s="298">
        <f>SUM(L22:L47)</f>
        <v>7385480.699999999</v>
      </c>
      <c r="M21" s="298">
        <f>SUM(M22:M47)</f>
        <v>0</v>
      </c>
      <c r="N21" s="298"/>
      <c r="O21" s="220">
        <f t="shared" si="0"/>
        <v>0.23140201459292803</v>
      </c>
      <c r="P21" s="220"/>
      <c r="Q21" s="220">
        <f t="shared" si="1"/>
        <v>0.27845476626996885</v>
      </c>
      <c r="R21"/>
      <c r="S21"/>
      <c r="T21"/>
      <c r="U21"/>
    </row>
    <row r="22" spans="1:21" s="27" customFormat="1" ht="19.5" customHeight="1">
      <c r="A22" s="19"/>
      <c r="B22" s="37"/>
      <c r="C22" s="38" t="s">
        <v>45</v>
      </c>
      <c r="D22" s="94">
        <v>4995000</v>
      </c>
      <c r="E22" s="94">
        <f>+F22+H22+I22+G22</f>
        <v>5642348</v>
      </c>
      <c r="F22" s="78">
        <v>2650000</v>
      </c>
      <c r="G22" s="39">
        <v>2992348</v>
      </c>
      <c r="H22" s="39"/>
      <c r="I22" s="39"/>
      <c r="J22" s="306">
        <f>+K22+M22+N22+L22</f>
        <v>2952120.71</v>
      </c>
      <c r="K22" s="307">
        <v>835412.5</v>
      </c>
      <c r="L22" s="308">
        <v>2116708.21</v>
      </c>
      <c r="M22" s="308"/>
      <c r="N22" s="308"/>
      <c r="O22" s="223">
        <f t="shared" si="0"/>
        <v>0.5232078400694179</v>
      </c>
      <c r="P22" s="223"/>
      <c r="Q22" s="223">
        <f t="shared" si="1"/>
        <v>0.31525</v>
      </c>
      <c r="R22"/>
      <c r="S22"/>
      <c r="T22"/>
      <c r="U22"/>
    </row>
    <row r="23" spans="1:21" s="27" customFormat="1" ht="19.5" customHeight="1">
      <c r="A23" s="19"/>
      <c r="B23" s="19"/>
      <c r="C23" s="41" t="s">
        <v>49</v>
      </c>
      <c r="D23" s="94">
        <v>600000</v>
      </c>
      <c r="E23" s="94">
        <f>+F23+H23+I23</f>
        <v>850000</v>
      </c>
      <c r="F23" s="41">
        <v>850000</v>
      </c>
      <c r="G23" s="41"/>
      <c r="H23" s="41"/>
      <c r="I23" s="41"/>
      <c r="J23" s="306">
        <f>+K23+M23+N23</f>
        <v>114883.62</v>
      </c>
      <c r="K23" s="309">
        <v>114883.62</v>
      </c>
      <c r="L23" s="309"/>
      <c r="M23" s="309"/>
      <c r="N23" s="309"/>
      <c r="O23" s="224">
        <f t="shared" si="0"/>
        <v>0.1351572</v>
      </c>
      <c r="P23" s="224"/>
      <c r="Q23" s="224">
        <f t="shared" si="1"/>
        <v>0.1351572</v>
      </c>
      <c r="R23"/>
      <c r="S23"/>
      <c r="T23"/>
      <c r="U23"/>
    </row>
    <row r="24" spans="1:21" s="27" customFormat="1" ht="19.5" customHeight="1">
      <c r="A24" s="19"/>
      <c r="B24" s="19"/>
      <c r="C24" s="41" t="s">
        <v>73</v>
      </c>
      <c r="D24" s="98">
        <v>5000000</v>
      </c>
      <c r="E24" s="98">
        <f aca="true" t="shared" si="2" ref="E24:E31">F24+H24+I24</f>
        <v>4600000</v>
      </c>
      <c r="F24" s="41">
        <v>4600000</v>
      </c>
      <c r="G24" s="41"/>
      <c r="H24" s="41"/>
      <c r="I24" s="41"/>
      <c r="J24" s="310">
        <f>K24+M24+N24</f>
        <v>1359285.07</v>
      </c>
      <c r="K24" s="309">
        <v>1359285.07</v>
      </c>
      <c r="L24" s="309"/>
      <c r="M24" s="309"/>
      <c r="N24" s="309"/>
      <c r="O24" s="224">
        <f t="shared" si="0"/>
        <v>0.2954967543478261</v>
      </c>
      <c r="P24" s="224"/>
      <c r="Q24" s="224">
        <f t="shared" si="1"/>
        <v>0.2954967543478261</v>
      </c>
      <c r="R24"/>
      <c r="S24"/>
      <c r="T24"/>
      <c r="U24"/>
    </row>
    <row r="25" spans="1:21" s="27" customFormat="1" ht="19.5" customHeight="1">
      <c r="A25" s="19"/>
      <c r="B25" s="19"/>
      <c r="C25" s="41" t="s">
        <v>187</v>
      </c>
      <c r="D25" s="98">
        <v>250000</v>
      </c>
      <c r="E25" s="98">
        <f t="shared" si="2"/>
        <v>250000</v>
      </c>
      <c r="F25" s="41">
        <v>250000</v>
      </c>
      <c r="G25" s="41"/>
      <c r="H25" s="41"/>
      <c r="I25" s="41"/>
      <c r="J25" s="310">
        <f>K25+M25+N25</f>
        <v>197044.64</v>
      </c>
      <c r="K25" s="309">
        <v>197044.64</v>
      </c>
      <c r="L25" s="309"/>
      <c r="M25" s="309"/>
      <c r="N25" s="309"/>
      <c r="O25" s="224">
        <f t="shared" si="0"/>
        <v>0.7881785600000001</v>
      </c>
      <c r="P25" s="224"/>
      <c r="Q25" s="224">
        <f t="shared" si="1"/>
        <v>0.7881785600000001</v>
      </c>
      <c r="R25"/>
      <c r="S25"/>
      <c r="T25"/>
      <c r="U25"/>
    </row>
    <row r="26" spans="1:21" s="27" customFormat="1" ht="30.75" customHeight="1">
      <c r="A26" s="19"/>
      <c r="B26" s="19"/>
      <c r="C26" s="40" t="s">
        <v>48</v>
      </c>
      <c r="D26" s="98">
        <v>2100000</v>
      </c>
      <c r="E26" s="98">
        <f t="shared" si="2"/>
        <v>3600000</v>
      </c>
      <c r="F26" s="41">
        <v>2100000</v>
      </c>
      <c r="G26" s="41"/>
      <c r="H26" s="41"/>
      <c r="I26" s="41">
        <v>1500000</v>
      </c>
      <c r="J26" s="310">
        <f>K26+M26+N26</f>
        <v>622283.22</v>
      </c>
      <c r="K26" s="309">
        <v>622283.22</v>
      </c>
      <c r="L26" s="309"/>
      <c r="M26" s="309"/>
      <c r="N26" s="309"/>
      <c r="O26" s="224">
        <f t="shared" si="0"/>
        <v>0.17285645</v>
      </c>
      <c r="P26" s="224"/>
      <c r="Q26" s="224">
        <f t="shared" si="1"/>
        <v>0.29632534285714285</v>
      </c>
      <c r="R26"/>
      <c r="S26"/>
      <c r="T26"/>
      <c r="U26"/>
    </row>
    <row r="27" spans="1:21" s="27" customFormat="1" ht="33" customHeight="1">
      <c r="A27" s="19"/>
      <c r="B27" s="19"/>
      <c r="C27" s="40" t="s">
        <v>72</v>
      </c>
      <c r="D27" s="98">
        <v>3500000</v>
      </c>
      <c r="E27" s="98">
        <f>F27+H27+I27+G27</f>
        <v>13095000</v>
      </c>
      <c r="F27" s="41">
        <v>4800000</v>
      </c>
      <c r="G27" s="41">
        <v>8295000</v>
      </c>
      <c r="H27" s="41"/>
      <c r="I27" s="41"/>
      <c r="J27" s="310">
        <f>K27+M27+N27+L27</f>
        <v>5653318.43</v>
      </c>
      <c r="K27" s="309">
        <v>2994999.07</v>
      </c>
      <c r="L27" s="309">
        <v>2658319.36</v>
      </c>
      <c r="M27" s="309"/>
      <c r="N27" s="309"/>
      <c r="O27" s="224">
        <f t="shared" si="0"/>
        <v>0.4317158022145857</v>
      </c>
      <c r="P27" s="224"/>
      <c r="Q27" s="224">
        <f t="shared" si="1"/>
        <v>0.6239581395833333</v>
      </c>
      <c r="R27"/>
      <c r="S27"/>
      <c r="T27"/>
      <c r="U27"/>
    </row>
    <row r="28" spans="1:21" s="27" customFormat="1" ht="30" customHeight="1">
      <c r="A28" s="19"/>
      <c r="B28" s="19"/>
      <c r="C28" s="40" t="s">
        <v>195</v>
      </c>
      <c r="D28" s="98">
        <v>2000000</v>
      </c>
      <c r="E28" s="98">
        <f t="shared" si="2"/>
        <v>1700000</v>
      </c>
      <c r="F28" s="41">
        <v>1700000</v>
      </c>
      <c r="G28" s="41"/>
      <c r="H28" s="41"/>
      <c r="I28" s="41"/>
      <c r="J28" s="310">
        <f>K28+M28+N28</f>
        <v>20963.99</v>
      </c>
      <c r="K28" s="309">
        <v>20963.99</v>
      </c>
      <c r="L28" s="309"/>
      <c r="M28" s="309"/>
      <c r="N28" s="309"/>
      <c r="O28" s="224">
        <f t="shared" si="0"/>
        <v>0.012331758823529413</v>
      </c>
      <c r="P28" s="224"/>
      <c r="Q28" s="224">
        <f t="shared" si="1"/>
        <v>0.012331758823529413</v>
      </c>
      <c r="R28"/>
      <c r="S28"/>
      <c r="T28"/>
      <c r="U28"/>
    </row>
    <row r="29" spans="1:21" s="27" customFormat="1" ht="30" customHeight="1">
      <c r="A29" s="19"/>
      <c r="B29" s="19"/>
      <c r="C29" s="118" t="s">
        <v>105</v>
      </c>
      <c r="D29" s="98">
        <v>800000</v>
      </c>
      <c r="E29" s="98">
        <f t="shared" si="2"/>
        <v>3400000</v>
      </c>
      <c r="F29" s="41">
        <v>3400000</v>
      </c>
      <c r="G29" s="41"/>
      <c r="H29" s="41"/>
      <c r="I29" s="41"/>
      <c r="J29" s="310">
        <f>K29+M29+N29</f>
        <v>2202665.57</v>
      </c>
      <c r="K29" s="309">
        <v>2202665.57</v>
      </c>
      <c r="L29" s="309"/>
      <c r="M29" s="309"/>
      <c r="N29" s="309"/>
      <c r="O29" s="224">
        <f t="shared" si="0"/>
        <v>0.6478428147058823</v>
      </c>
      <c r="P29" s="224"/>
      <c r="Q29" s="224">
        <f t="shared" si="1"/>
        <v>0.6478428147058823</v>
      </c>
      <c r="R29"/>
      <c r="S29"/>
      <c r="T29"/>
      <c r="U29"/>
    </row>
    <row r="30" spans="1:21" s="27" customFormat="1" ht="30" customHeight="1">
      <c r="A30" s="19"/>
      <c r="B30" s="19"/>
      <c r="C30" s="40" t="s">
        <v>164</v>
      </c>
      <c r="D30" s="98">
        <v>700000</v>
      </c>
      <c r="E30" s="98">
        <f t="shared" si="2"/>
        <v>500000</v>
      </c>
      <c r="F30" s="41">
        <v>500000</v>
      </c>
      <c r="G30" s="41"/>
      <c r="H30" s="41"/>
      <c r="I30" s="41"/>
      <c r="J30" s="310"/>
      <c r="K30" s="309"/>
      <c r="L30" s="309"/>
      <c r="M30" s="309"/>
      <c r="N30" s="309"/>
      <c r="O30" s="224"/>
      <c r="P30" s="224"/>
      <c r="Q30" s="224"/>
      <c r="R30"/>
      <c r="S30"/>
      <c r="T30"/>
      <c r="U30"/>
    </row>
    <row r="31" spans="1:21" s="27" customFormat="1" ht="30.75" customHeight="1">
      <c r="A31" s="19"/>
      <c r="B31" s="19"/>
      <c r="C31" s="118" t="s">
        <v>106</v>
      </c>
      <c r="D31" s="98">
        <v>700000</v>
      </c>
      <c r="E31" s="98">
        <f t="shared" si="2"/>
        <v>1900000</v>
      </c>
      <c r="F31" s="41">
        <v>1900000</v>
      </c>
      <c r="G31" s="41"/>
      <c r="H31" s="41"/>
      <c r="I31" s="41"/>
      <c r="J31" s="310">
        <f>K31+M31+N31</f>
        <v>918050.54</v>
      </c>
      <c r="K31" s="309">
        <v>918050.54</v>
      </c>
      <c r="L31" s="309"/>
      <c r="M31" s="309"/>
      <c r="N31" s="309"/>
      <c r="O31" s="224">
        <f t="shared" si="0"/>
        <v>0.4831844947368421</v>
      </c>
      <c r="P31" s="224"/>
      <c r="Q31" s="224">
        <f t="shared" si="1"/>
        <v>0.4831844947368421</v>
      </c>
      <c r="R31"/>
      <c r="S31"/>
      <c r="T31"/>
      <c r="U31"/>
    </row>
    <row r="32" spans="1:21" s="27" customFormat="1" ht="33" customHeight="1">
      <c r="A32" s="19"/>
      <c r="B32" s="19"/>
      <c r="C32" s="40" t="s">
        <v>96</v>
      </c>
      <c r="D32" s="166">
        <v>7173000</v>
      </c>
      <c r="E32" s="166">
        <f aca="true" t="shared" si="3" ref="E32:E43">F32+H32+I32+G32</f>
        <v>7173098</v>
      </c>
      <c r="F32" s="41">
        <v>1891000</v>
      </c>
      <c r="G32" s="41">
        <v>5282098</v>
      </c>
      <c r="H32" s="41"/>
      <c r="I32" s="41"/>
      <c r="J32" s="311">
        <f>K32+M32+N32+L32</f>
        <v>640972.62</v>
      </c>
      <c r="K32" s="312">
        <v>190536.27</v>
      </c>
      <c r="L32" s="312">
        <v>450436.35</v>
      </c>
      <c r="M32" s="312"/>
      <c r="N32" s="312"/>
      <c r="O32" s="227">
        <f t="shared" si="0"/>
        <v>0.08935785068041731</v>
      </c>
      <c r="P32" s="227"/>
      <c r="Q32" s="227">
        <f t="shared" si="1"/>
        <v>0.1007595293495505</v>
      </c>
      <c r="R32"/>
      <c r="S32"/>
      <c r="T32"/>
      <c r="U32"/>
    </row>
    <row r="33" spans="1:21" s="27" customFormat="1" ht="30.75" customHeight="1">
      <c r="A33" s="19"/>
      <c r="B33" s="19"/>
      <c r="C33" s="54" t="s">
        <v>107</v>
      </c>
      <c r="D33" s="174">
        <v>19599000</v>
      </c>
      <c r="E33" s="174">
        <f t="shared" si="3"/>
        <v>19578330</v>
      </c>
      <c r="F33" s="43">
        <v>4909000</v>
      </c>
      <c r="G33" s="175">
        <v>14669330</v>
      </c>
      <c r="H33" s="43"/>
      <c r="I33" s="43"/>
      <c r="J33" s="313">
        <f>K33+M33+N33+L33</f>
        <v>2525159.63</v>
      </c>
      <c r="K33" s="302">
        <v>631289.91</v>
      </c>
      <c r="L33" s="314">
        <v>1893869.72</v>
      </c>
      <c r="M33" s="302"/>
      <c r="N33" s="302"/>
      <c r="O33" s="226">
        <f t="shared" si="0"/>
        <v>0.12897727385328575</v>
      </c>
      <c r="P33" s="222"/>
      <c r="Q33" s="222">
        <f t="shared" si="1"/>
        <v>0.1285984742310043</v>
      </c>
      <c r="R33"/>
      <c r="S33"/>
      <c r="T33"/>
      <c r="U33"/>
    </row>
    <row r="34" spans="1:21" s="27" customFormat="1" ht="30.75" customHeight="1">
      <c r="A34" s="19"/>
      <c r="B34" s="19"/>
      <c r="C34" s="40" t="s">
        <v>110</v>
      </c>
      <c r="D34" s="166">
        <v>5446000</v>
      </c>
      <c r="E34" s="166">
        <f t="shared" si="3"/>
        <v>5428059</v>
      </c>
      <c r="F34" s="41">
        <v>1444000</v>
      </c>
      <c r="G34" s="41">
        <v>3984059</v>
      </c>
      <c r="H34" s="41"/>
      <c r="I34" s="41"/>
      <c r="J34" s="311">
        <f>K34+M34+N34+L34</f>
        <v>141643.17</v>
      </c>
      <c r="K34" s="312">
        <v>42730.79</v>
      </c>
      <c r="L34" s="312">
        <v>98912.38</v>
      </c>
      <c r="M34" s="312"/>
      <c r="N34" s="312"/>
      <c r="O34" s="227">
        <f t="shared" si="0"/>
        <v>0.02609462609009961</v>
      </c>
      <c r="P34" s="227"/>
      <c r="Q34" s="227">
        <f t="shared" si="1"/>
        <v>0.029591959833795013</v>
      </c>
      <c r="R34"/>
      <c r="S34"/>
      <c r="T34"/>
      <c r="U34"/>
    </row>
    <row r="35" spans="1:21" s="27" customFormat="1" ht="30" customHeight="1">
      <c r="A35" s="19"/>
      <c r="B35" s="19"/>
      <c r="C35" s="118" t="s">
        <v>108</v>
      </c>
      <c r="D35" s="166">
        <v>3806000</v>
      </c>
      <c r="E35" s="166">
        <f t="shared" si="3"/>
        <v>3790521</v>
      </c>
      <c r="F35" s="41">
        <v>1011000</v>
      </c>
      <c r="G35" s="41">
        <v>2779521</v>
      </c>
      <c r="H35" s="41"/>
      <c r="I35" s="41"/>
      <c r="J35" s="311">
        <f>K35+M35+N35+L35</f>
        <v>242629.57</v>
      </c>
      <c r="K35" s="312">
        <v>75394.89</v>
      </c>
      <c r="L35" s="312">
        <v>167234.68</v>
      </c>
      <c r="M35" s="312"/>
      <c r="N35" s="312"/>
      <c r="O35" s="227">
        <f t="shared" si="0"/>
        <v>0.06400955699757369</v>
      </c>
      <c r="P35" s="227"/>
      <c r="Q35" s="227">
        <f t="shared" si="1"/>
        <v>0.07457456973293769</v>
      </c>
      <c r="R35"/>
      <c r="S35"/>
      <c r="T35"/>
      <c r="U35"/>
    </row>
    <row r="36" spans="1:21" s="27" customFormat="1" ht="30.75" customHeight="1">
      <c r="A36" s="19"/>
      <c r="B36" s="19"/>
      <c r="C36" s="40" t="s">
        <v>0</v>
      </c>
      <c r="D36" s="166">
        <v>127000</v>
      </c>
      <c r="E36" s="166">
        <f t="shared" si="3"/>
        <v>127000</v>
      </c>
      <c r="F36" s="41">
        <v>127000</v>
      </c>
      <c r="G36" s="41"/>
      <c r="H36" s="41"/>
      <c r="I36" s="41"/>
      <c r="J36" s="311"/>
      <c r="K36" s="312"/>
      <c r="L36" s="312"/>
      <c r="M36" s="312"/>
      <c r="N36" s="312"/>
      <c r="O36" s="227"/>
      <c r="P36" s="227"/>
      <c r="Q36" s="227"/>
      <c r="R36"/>
      <c r="S36"/>
      <c r="T36"/>
      <c r="U36"/>
    </row>
    <row r="37" spans="1:21" s="27" customFormat="1" ht="43.5" customHeight="1">
      <c r="A37" s="31"/>
      <c r="B37" s="31"/>
      <c r="C37" s="60" t="s">
        <v>196</v>
      </c>
      <c r="D37" s="176">
        <v>748000</v>
      </c>
      <c r="E37" s="176">
        <f t="shared" si="3"/>
        <v>748000</v>
      </c>
      <c r="F37" s="42">
        <v>748000</v>
      </c>
      <c r="G37" s="284"/>
      <c r="H37" s="42"/>
      <c r="I37" s="42"/>
      <c r="J37" s="315"/>
      <c r="K37" s="316"/>
      <c r="L37" s="317"/>
      <c r="M37" s="316"/>
      <c r="N37" s="316"/>
      <c r="O37" s="285"/>
      <c r="P37" s="225"/>
      <c r="Q37" s="225"/>
      <c r="R37"/>
      <c r="S37"/>
      <c r="T37"/>
      <c r="U37"/>
    </row>
    <row r="38" spans="1:21" s="27" customFormat="1" ht="30" customHeight="1">
      <c r="A38" s="19"/>
      <c r="B38" s="19"/>
      <c r="C38" s="54" t="s">
        <v>194</v>
      </c>
      <c r="D38" s="174">
        <v>818000</v>
      </c>
      <c r="E38" s="174">
        <f t="shared" si="3"/>
        <v>818000</v>
      </c>
      <c r="F38" s="43">
        <v>818000</v>
      </c>
      <c r="G38" s="43"/>
      <c r="H38" s="43"/>
      <c r="I38" s="43"/>
      <c r="J38" s="313"/>
      <c r="K38" s="302"/>
      <c r="L38" s="302"/>
      <c r="M38" s="302"/>
      <c r="N38" s="302"/>
      <c r="O38" s="222"/>
      <c r="P38" s="222"/>
      <c r="Q38" s="222"/>
      <c r="R38"/>
      <c r="S38"/>
      <c r="T38"/>
      <c r="U38"/>
    </row>
    <row r="39" spans="1:21" s="27" customFormat="1" ht="44.25" customHeight="1">
      <c r="A39" s="19"/>
      <c r="B39" s="19"/>
      <c r="C39" s="118" t="s">
        <v>3</v>
      </c>
      <c r="D39" s="166">
        <v>560000</v>
      </c>
      <c r="E39" s="166">
        <f t="shared" si="3"/>
        <v>560000</v>
      </c>
      <c r="F39" s="41">
        <v>560000</v>
      </c>
      <c r="G39" s="41"/>
      <c r="H39" s="41"/>
      <c r="I39" s="41"/>
      <c r="J39" s="311"/>
      <c r="K39" s="312"/>
      <c r="L39" s="312"/>
      <c r="M39" s="312"/>
      <c r="N39" s="312"/>
      <c r="O39" s="227"/>
      <c r="P39" s="227"/>
      <c r="Q39" s="227"/>
      <c r="R39"/>
      <c r="S39"/>
      <c r="T39"/>
      <c r="U39"/>
    </row>
    <row r="40" spans="1:21" s="27" customFormat="1" ht="27.75" customHeight="1" hidden="1">
      <c r="A40" s="19"/>
      <c r="B40" s="19"/>
      <c r="C40" s="156" t="s">
        <v>119</v>
      </c>
      <c r="D40" s="164">
        <v>0</v>
      </c>
      <c r="E40" s="164">
        <f t="shared" si="3"/>
        <v>0</v>
      </c>
      <c r="F40" s="43"/>
      <c r="G40" s="43"/>
      <c r="H40" s="43"/>
      <c r="I40" s="43"/>
      <c r="J40" s="318"/>
      <c r="K40" s="302"/>
      <c r="L40" s="302"/>
      <c r="M40" s="302"/>
      <c r="N40" s="302"/>
      <c r="O40" s="222"/>
      <c r="P40" s="222"/>
      <c r="Q40" s="222"/>
      <c r="R40"/>
      <c r="S40"/>
      <c r="T40"/>
      <c r="U40"/>
    </row>
    <row r="41" spans="1:21" s="27" customFormat="1" ht="31.5" customHeight="1">
      <c r="A41" s="19"/>
      <c r="B41" s="19"/>
      <c r="C41" s="162" t="s">
        <v>4</v>
      </c>
      <c r="D41" s="166">
        <v>500000</v>
      </c>
      <c r="E41" s="166">
        <f t="shared" si="3"/>
        <v>280000</v>
      </c>
      <c r="F41" s="43">
        <v>280000</v>
      </c>
      <c r="G41" s="43"/>
      <c r="H41" s="43"/>
      <c r="I41" s="43"/>
      <c r="J41" s="311"/>
      <c r="K41" s="302"/>
      <c r="L41" s="302"/>
      <c r="M41" s="302"/>
      <c r="N41" s="302"/>
      <c r="O41" s="222"/>
      <c r="P41" s="222"/>
      <c r="Q41" s="222"/>
      <c r="R41"/>
      <c r="S41"/>
      <c r="T41"/>
      <c r="U41"/>
    </row>
    <row r="42" spans="1:21" s="27" customFormat="1" ht="31.5" customHeight="1">
      <c r="A42" s="19"/>
      <c r="B42" s="19"/>
      <c r="C42" s="163" t="s">
        <v>5</v>
      </c>
      <c r="D42" s="166">
        <v>200000</v>
      </c>
      <c r="E42" s="166">
        <f t="shared" si="3"/>
        <v>220000</v>
      </c>
      <c r="F42" s="43">
        <v>220000</v>
      </c>
      <c r="G42" s="43"/>
      <c r="H42" s="43"/>
      <c r="I42" s="43"/>
      <c r="J42" s="311"/>
      <c r="K42" s="302"/>
      <c r="L42" s="302"/>
      <c r="M42" s="302"/>
      <c r="N42" s="302"/>
      <c r="O42" s="222"/>
      <c r="P42" s="222"/>
      <c r="Q42" s="222"/>
      <c r="R42"/>
      <c r="S42"/>
      <c r="T42"/>
      <c r="U42"/>
    </row>
    <row r="43" spans="1:21" s="27" customFormat="1" ht="20.25" customHeight="1">
      <c r="A43" s="19"/>
      <c r="B43" s="19"/>
      <c r="C43" s="163" t="s">
        <v>149</v>
      </c>
      <c r="D43" s="166">
        <v>200000</v>
      </c>
      <c r="E43" s="166">
        <f t="shared" si="3"/>
        <v>200000</v>
      </c>
      <c r="F43" s="43">
        <v>200000</v>
      </c>
      <c r="G43" s="43"/>
      <c r="H43" s="43"/>
      <c r="I43" s="43"/>
      <c r="J43" s="311"/>
      <c r="K43" s="302"/>
      <c r="L43" s="302"/>
      <c r="M43" s="302"/>
      <c r="N43" s="302"/>
      <c r="O43" s="222"/>
      <c r="P43" s="222"/>
      <c r="Q43" s="222"/>
      <c r="R43"/>
      <c r="S43"/>
      <c r="T43"/>
      <c r="U43"/>
    </row>
    <row r="44" spans="1:21" s="27" customFormat="1" ht="32.25" customHeight="1">
      <c r="A44" s="19"/>
      <c r="B44" s="19"/>
      <c r="C44" s="118" t="s">
        <v>74</v>
      </c>
      <c r="D44" s="103">
        <v>1000000</v>
      </c>
      <c r="E44" s="103">
        <f>F44+H44+I44</f>
        <v>1000000</v>
      </c>
      <c r="F44" s="79">
        <v>1000000</v>
      </c>
      <c r="G44" s="43"/>
      <c r="H44" s="43"/>
      <c r="I44" s="43"/>
      <c r="J44" s="319">
        <f>K44+M44+N44</f>
        <v>177413.94</v>
      </c>
      <c r="K44" s="320">
        <v>177413.94</v>
      </c>
      <c r="L44" s="302"/>
      <c r="M44" s="302"/>
      <c r="N44" s="302"/>
      <c r="O44" s="222">
        <f t="shared" si="0"/>
        <v>0.17741394</v>
      </c>
      <c r="P44" s="222"/>
      <c r="Q44" s="222">
        <f t="shared" si="1"/>
        <v>0.17741394</v>
      </c>
      <c r="R44"/>
      <c r="S44"/>
      <c r="T44"/>
      <c r="U44"/>
    </row>
    <row r="45" spans="1:21" s="27" customFormat="1" ht="31.5" customHeight="1">
      <c r="A45" s="19"/>
      <c r="B45" s="19"/>
      <c r="C45" s="54" t="s">
        <v>227</v>
      </c>
      <c r="D45" s="103">
        <v>350000</v>
      </c>
      <c r="E45" s="103">
        <f>F45+H45+I45</f>
        <v>350000</v>
      </c>
      <c r="F45" s="79">
        <v>350000</v>
      </c>
      <c r="G45" s="43"/>
      <c r="H45" s="43"/>
      <c r="I45" s="43"/>
      <c r="J45" s="319">
        <f>K45+M45+N45</f>
        <v>5636.4</v>
      </c>
      <c r="K45" s="320">
        <v>5636.4</v>
      </c>
      <c r="L45" s="302"/>
      <c r="M45" s="302"/>
      <c r="N45" s="302"/>
      <c r="O45" s="222">
        <f t="shared" si="0"/>
        <v>0.016104</v>
      </c>
      <c r="P45" s="222"/>
      <c r="Q45" s="222">
        <f t="shared" si="1"/>
        <v>0.016104</v>
      </c>
      <c r="R45"/>
      <c r="S45"/>
      <c r="T45"/>
      <c r="U45"/>
    </row>
    <row r="46" spans="1:21" s="27" customFormat="1" ht="21.75" customHeight="1">
      <c r="A46" s="19"/>
      <c r="B46" s="19"/>
      <c r="C46" s="40" t="s">
        <v>118</v>
      </c>
      <c r="D46" s="98">
        <v>500000</v>
      </c>
      <c r="E46" s="98">
        <f>F46+H46+I46</f>
        <v>500000</v>
      </c>
      <c r="F46" s="80">
        <v>500000</v>
      </c>
      <c r="G46" s="41"/>
      <c r="H46" s="41"/>
      <c r="I46" s="41"/>
      <c r="J46" s="321"/>
      <c r="K46" s="322"/>
      <c r="L46" s="312"/>
      <c r="M46" s="312"/>
      <c r="N46" s="312"/>
      <c r="O46" s="227"/>
      <c r="P46" s="227"/>
      <c r="Q46" s="227"/>
      <c r="R46"/>
      <c r="S46"/>
      <c r="T46"/>
      <c r="U46"/>
    </row>
    <row r="47" spans="1:21" s="27" customFormat="1" ht="21" customHeight="1">
      <c r="A47" s="19"/>
      <c r="B47" s="19"/>
      <c r="C47" s="41" t="s">
        <v>35</v>
      </c>
      <c r="D47" s="98">
        <v>500000</v>
      </c>
      <c r="E47" s="98">
        <f>SUM(F47:I47)</f>
        <v>500000</v>
      </c>
      <c r="F47" s="80">
        <v>500000</v>
      </c>
      <c r="G47" s="41"/>
      <c r="H47" s="41" t="s">
        <v>55</v>
      </c>
      <c r="I47" s="41"/>
      <c r="J47" s="321"/>
      <c r="K47" s="322"/>
      <c r="L47" s="312"/>
      <c r="M47" s="312"/>
      <c r="N47" s="312"/>
      <c r="O47" s="227"/>
      <c r="P47" s="227"/>
      <c r="Q47" s="227"/>
      <c r="R47"/>
      <c r="S47"/>
      <c r="T47"/>
      <c r="U47"/>
    </row>
    <row r="48" spans="1:21" s="24" customFormat="1" ht="22.5" customHeight="1">
      <c r="A48" s="35"/>
      <c r="B48" s="29">
        <v>60016</v>
      </c>
      <c r="C48" s="30" t="s">
        <v>19</v>
      </c>
      <c r="D48" s="93">
        <v>2826000</v>
      </c>
      <c r="E48" s="93">
        <f>F48+H48+I48+G48</f>
        <v>4800000</v>
      </c>
      <c r="F48" s="77">
        <f>SUM(F49:F59)</f>
        <v>4800000</v>
      </c>
      <c r="G48" s="77"/>
      <c r="H48" s="77"/>
      <c r="I48" s="30"/>
      <c r="J48" s="297">
        <f>K48+M48+N48+L48</f>
        <v>2930545.37</v>
      </c>
      <c r="K48" s="323">
        <f>SUM(K49:K59)</f>
        <v>2930545.37</v>
      </c>
      <c r="L48" s="323"/>
      <c r="M48" s="323"/>
      <c r="N48" s="298"/>
      <c r="O48" s="228">
        <f t="shared" si="0"/>
        <v>0.6105302854166667</v>
      </c>
      <c r="P48" s="228"/>
      <c r="Q48" s="220">
        <f t="shared" si="1"/>
        <v>0.6105302854166667</v>
      </c>
      <c r="R48"/>
      <c r="S48"/>
      <c r="T48"/>
      <c r="U48"/>
    </row>
    <row r="49" spans="1:21" s="27" customFormat="1" ht="20.25" customHeight="1">
      <c r="A49" s="19"/>
      <c r="B49" s="19"/>
      <c r="C49" s="40" t="s">
        <v>121</v>
      </c>
      <c r="D49" s="281">
        <v>500000</v>
      </c>
      <c r="E49" s="281">
        <f>F49+H49+I49</f>
        <v>500000</v>
      </c>
      <c r="F49" s="282">
        <v>500000</v>
      </c>
      <c r="G49" s="282"/>
      <c r="H49" s="282"/>
      <c r="I49" s="282"/>
      <c r="J49" s="324">
        <f>K49+M49+N49</f>
        <v>500000</v>
      </c>
      <c r="K49" s="325">
        <v>500000</v>
      </c>
      <c r="L49" s="325"/>
      <c r="M49" s="325"/>
      <c r="N49" s="325"/>
      <c r="O49" s="283">
        <f t="shared" si="0"/>
        <v>1</v>
      </c>
      <c r="P49" s="283"/>
      <c r="Q49" s="283">
        <f t="shared" si="1"/>
        <v>1</v>
      </c>
      <c r="R49"/>
      <c r="S49"/>
      <c r="T49"/>
      <c r="U49"/>
    </row>
    <row r="50" spans="1:21" s="27" customFormat="1" ht="33" customHeight="1">
      <c r="A50" s="19"/>
      <c r="B50" s="19"/>
      <c r="C50" s="40" t="s">
        <v>109</v>
      </c>
      <c r="D50" s="98">
        <v>50000</v>
      </c>
      <c r="E50" s="98">
        <f>F50+H50+I50</f>
        <v>50000</v>
      </c>
      <c r="F50" s="41">
        <v>50000</v>
      </c>
      <c r="G50" s="41"/>
      <c r="H50" s="41"/>
      <c r="I50" s="41"/>
      <c r="J50" s="321">
        <f>K50+M50+N50</f>
        <v>4266.97</v>
      </c>
      <c r="K50" s="312">
        <v>4266.97</v>
      </c>
      <c r="L50" s="312"/>
      <c r="M50" s="312"/>
      <c r="N50" s="312"/>
      <c r="O50" s="227">
        <f t="shared" si="0"/>
        <v>0.08533940000000001</v>
      </c>
      <c r="P50" s="227"/>
      <c r="Q50" s="227">
        <f t="shared" si="1"/>
        <v>0.08533940000000001</v>
      </c>
      <c r="R50"/>
      <c r="S50"/>
      <c r="T50"/>
      <c r="U50"/>
    </row>
    <row r="51" spans="1:21" s="27" customFormat="1" ht="21" customHeight="1">
      <c r="A51" s="19"/>
      <c r="B51" s="19"/>
      <c r="C51" s="54" t="s">
        <v>75</v>
      </c>
      <c r="D51" s="98">
        <v>500000</v>
      </c>
      <c r="E51" s="98">
        <f>F51+H51+I51</f>
        <v>1100000</v>
      </c>
      <c r="F51" s="43">
        <v>1100000</v>
      </c>
      <c r="G51" s="43"/>
      <c r="H51" s="43"/>
      <c r="I51" s="43"/>
      <c r="J51" s="321">
        <f>K51+M51+N51</f>
        <v>589210.64</v>
      </c>
      <c r="K51" s="302">
        <v>589210.64</v>
      </c>
      <c r="L51" s="302"/>
      <c r="M51" s="302"/>
      <c r="N51" s="302"/>
      <c r="O51" s="222">
        <f t="shared" si="0"/>
        <v>0.5356460363636364</v>
      </c>
      <c r="P51" s="222"/>
      <c r="Q51" s="222">
        <f t="shared" si="1"/>
        <v>0.5356460363636364</v>
      </c>
      <c r="R51"/>
      <c r="S51"/>
      <c r="T51"/>
      <c r="U51"/>
    </row>
    <row r="52" spans="1:21" s="27" customFormat="1" ht="21" customHeight="1" hidden="1">
      <c r="A52" s="19"/>
      <c r="B52" s="19"/>
      <c r="C52" s="54" t="s">
        <v>122</v>
      </c>
      <c r="D52" s="98">
        <v>0</v>
      </c>
      <c r="E52" s="98">
        <f>F52+H52+I52</f>
        <v>0</v>
      </c>
      <c r="F52" s="43"/>
      <c r="G52" s="43"/>
      <c r="H52" s="43"/>
      <c r="I52" s="43"/>
      <c r="J52" s="321">
        <f>K52+M52+N52</f>
        <v>0</v>
      </c>
      <c r="K52" s="302"/>
      <c r="L52" s="302"/>
      <c r="M52" s="302"/>
      <c r="N52" s="302"/>
      <c r="O52" s="222" t="e">
        <f t="shared" si="0"/>
        <v>#DIV/0!</v>
      </c>
      <c r="P52" s="222"/>
      <c r="Q52" s="222" t="e">
        <f t="shared" si="1"/>
        <v>#DIV/0!</v>
      </c>
      <c r="R52"/>
      <c r="S52"/>
      <c r="T52"/>
      <c r="U52"/>
    </row>
    <row r="53" spans="1:21" s="27" customFormat="1" ht="30" customHeight="1">
      <c r="A53" s="19"/>
      <c r="B53" s="19"/>
      <c r="C53" s="54" t="s">
        <v>193</v>
      </c>
      <c r="D53" s="103">
        <v>651000</v>
      </c>
      <c r="E53" s="103">
        <f>F53+H53+G53</f>
        <v>2025000</v>
      </c>
      <c r="F53" s="43">
        <v>2025000</v>
      </c>
      <c r="G53" s="43"/>
      <c r="H53" s="43"/>
      <c r="I53" s="43"/>
      <c r="J53" s="319">
        <f>K53+M53+L53</f>
        <v>1836827.76</v>
      </c>
      <c r="K53" s="302">
        <f>1834416.79+2410.97</f>
        <v>1836827.76</v>
      </c>
      <c r="L53" s="302"/>
      <c r="M53" s="302"/>
      <c r="N53" s="302"/>
      <c r="O53" s="222">
        <f t="shared" si="0"/>
        <v>0.9070754370370371</v>
      </c>
      <c r="P53" s="222"/>
      <c r="Q53" s="222">
        <f t="shared" si="1"/>
        <v>0.9070754370370371</v>
      </c>
      <c r="R53"/>
      <c r="S53"/>
      <c r="T53"/>
      <c r="U53"/>
    </row>
    <row r="54" spans="1:21" s="27" customFormat="1" ht="19.5" customHeight="1">
      <c r="A54" s="19"/>
      <c r="B54" s="19"/>
      <c r="C54" s="40" t="s">
        <v>123</v>
      </c>
      <c r="D54" s="98">
        <v>300000</v>
      </c>
      <c r="E54" s="98">
        <f>F54+H54+I54</f>
        <v>300000</v>
      </c>
      <c r="F54" s="41">
        <v>300000</v>
      </c>
      <c r="G54" s="41"/>
      <c r="H54" s="41"/>
      <c r="I54" s="41"/>
      <c r="J54" s="321"/>
      <c r="K54" s="312"/>
      <c r="L54" s="312"/>
      <c r="M54" s="312"/>
      <c r="N54" s="312"/>
      <c r="O54" s="227"/>
      <c r="P54" s="227"/>
      <c r="Q54" s="227"/>
      <c r="R54"/>
      <c r="S54"/>
      <c r="T54"/>
      <c r="U54"/>
    </row>
    <row r="55" spans="1:21" s="27" customFormat="1" ht="21" customHeight="1" hidden="1">
      <c r="A55" s="19"/>
      <c r="B55" s="19"/>
      <c r="C55" s="54" t="s">
        <v>124</v>
      </c>
      <c r="D55" s="103">
        <v>0</v>
      </c>
      <c r="E55" s="103">
        <f>F55+H55+I55</f>
        <v>0</v>
      </c>
      <c r="F55" s="43"/>
      <c r="G55" s="43"/>
      <c r="H55" s="43"/>
      <c r="I55" s="43"/>
      <c r="J55" s="319"/>
      <c r="K55" s="302"/>
      <c r="L55" s="302"/>
      <c r="M55" s="302"/>
      <c r="N55" s="302"/>
      <c r="O55" s="222"/>
      <c r="P55" s="222"/>
      <c r="Q55" s="222"/>
      <c r="R55"/>
      <c r="S55"/>
      <c r="T55"/>
      <c r="U55"/>
    </row>
    <row r="56" spans="1:21" s="27" customFormat="1" ht="21.75" customHeight="1">
      <c r="A56" s="19"/>
      <c r="B56" s="19"/>
      <c r="C56" s="40" t="s">
        <v>151</v>
      </c>
      <c r="D56" s="98">
        <v>200000</v>
      </c>
      <c r="E56" s="98">
        <f>F56+H56+I56</f>
        <v>200000</v>
      </c>
      <c r="F56" s="41">
        <v>200000</v>
      </c>
      <c r="G56" s="41"/>
      <c r="H56" s="41"/>
      <c r="I56" s="41"/>
      <c r="J56" s="321"/>
      <c r="K56" s="312"/>
      <c r="L56" s="312"/>
      <c r="M56" s="312"/>
      <c r="N56" s="312"/>
      <c r="O56" s="227"/>
      <c r="P56" s="227"/>
      <c r="Q56" s="227"/>
      <c r="R56"/>
      <c r="S56"/>
      <c r="T56"/>
      <c r="U56"/>
    </row>
    <row r="57" spans="1:21" s="27" customFormat="1" ht="21.75" customHeight="1">
      <c r="A57" s="19"/>
      <c r="B57" s="19"/>
      <c r="C57" s="54" t="s">
        <v>150</v>
      </c>
      <c r="D57" s="103">
        <v>225000</v>
      </c>
      <c r="E57" s="103">
        <f>F57</f>
        <v>225000</v>
      </c>
      <c r="F57" s="79">
        <v>225000</v>
      </c>
      <c r="G57" s="43"/>
      <c r="H57" s="43"/>
      <c r="I57" s="43"/>
      <c r="J57" s="319"/>
      <c r="K57" s="320"/>
      <c r="L57" s="302"/>
      <c r="M57" s="302"/>
      <c r="N57" s="302"/>
      <c r="O57" s="222"/>
      <c r="P57" s="222"/>
      <c r="Q57" s="222"/>
      <c r="R57"/>
      <c r="S57"/>
      <c r="T57"/>
      <c r="U57"/>
    </row>
    <row r="58" spans="1:21" s="27" customFormat="1" ht="21.75" customHeight="1">
      <c r="A58" s="19"/>
      <c r="B58" s="19"/>
      <c r="C58" s="68" t="s">
        <v>67</v>
      </c>
      <c r="D58" s="96">
        <v>150000</v>
      </c>
      <c r="E58" s="96">
        <f aca="true" t="shared" si="4" ref="E58:E65">F58+H58+I58</f>
        <v>150000</v>
      </c>
      <c r="F58" s="82">
        <v>150000</v>
      </c>
      <c r="G58" s="68"/>
      <c r="H58" s="68"/>
      <c r="I58" s="68"/>
      <c r="J58" s="326"/>
      <c r="K58" s="327"/>
      <c r="L58" s="328"/>
      <c r="M58" s="328"/>
      <c r="N58" s="328"/>
      <c r="O58" s="230"/>
      <c r="P58" s="230"/>
      <c r="Q58" s="230"/>
      <c r="R58"/>
      <c r="S58"/>
      <c r="T58"/>
      <c r="U58"/>
    </row>
    <row r="59" spans="1:21" s="27" customFormat="1" ht="21.75" customHeight="1">
      <c r="A59" s="19"/>
      <c r="B59" s="19"/>
      <c r="C59" s="68" t="s">
        <v>120</v>
      </c>
      <c r="D59" s="96">
        <v>250000</v>
      </c>
      <c r="E59" s="96">
        <f t="shared" si="4"/>
        <v>250000</v>
      </c>
      <c r="F59" s="82">
        <v>250000</v>
      </c>
      <c r="G59" s="68"/>
      <c r="H59" s="68"/>
      <c r="I59" s="68"/>
      <c r="J59" s="326">
        <f aca="true" t="shared" si="5" ref="J59:J65">K59+M59+N59</f>
        <v>240</v>
      </c>
      <c r="K59" s="327">
        <v>240</v>
      </c>
      <c r="L59" s="328"/>
      <c r="M59" s="328"/>
      <c r="N59" s="328"/>
      <c r="O59" s="230">
        <f t="shared" si="0"/>
        <v>0.00096</v>
      </c>
      <c r="P59" s="230"/>
      <c r="Q59" s="230">
        <f t="shared" si="1"/>
        <v>0.00096</v>
      </c>
      <c r="R59"/>
      <c r="S59"/>
      <c r="T59"/>
      <c r="U59"/>
    </row>
    <row r="60" spans="1:21" s="24" customFormat="1" ht="21.75" customHeight="1">
      <c r="A60" s="35"/>
      <c r="B60" s="29">
        <v>60017</v>
      </c>
      <c r="C60" s="30" t="s">
        <v>125</v>
      </c>
      <c r="D60" s="93">
        <v>330000</v>
      </c>
      <c r="E60" s="93">
        <f t="shared" si="4"/>
        <v>360000</v>
      </c>
      <c r="F60" s="77">
        <f>F61+F63+F62</f>
        <v>360000</v>
      </c>
      <c r="G60" s="30"/>
      <c r="H60" s="30"/>
      <c r="I60" s="30"/>
      <c r="J60" s="297"/>
      <c r="K60" s="323"/>
      <c r="L60" s="298"/>
      <c r="M60" s="298"/>
      <c r="N60" s="298"/>
      <c r="O60" s="220"/>
      <c r="P60" s="220"/>
      <c r="Q60" s="220"/>
      <c r="R60"/>
      <c r="S60"/>
      <c r="T60"/>
      <c r="U60"/>
    </row>
    <row r="61" spans="1:21" s="27" customFormat="1" ht="21" customHeight="1" hidden="1">
      <c r="A61" s="19"/>
      <c r="B61" s="19"/>
      <c r="C61" s="40" t="s">
        <v>67</v>
      </c>
      <c r="D61" s="98">
        <v>0</v>
      </c>
      <c r="E61" s="98">
        <f t="shared" si="4"/>
        <v>0</v>
      </c>
      <c r="F61" s="80"/>
      <c r="G61" s="41"/>
      <c r="H61" s="41"/>
      <c r="I61" s="41"/>
      <c r="J61" s="321"/>
      <c r="K61" s="322"/>
      <c r="L61" s="312"/>
      <c r="M61" s="312"/>
      <c r="N61" s="312"/>
      <c r="O61" s="227"/>
      <c r="P61" s="227"/>
      <c r="Q61" s="227"/>
      <c r="R61"/>
      <c r="S61"/>
      <c r="T61"/>
      <c r="U61"/>
    </row>
    <row r="62" spans="1:21" s="27" customFormat="1" ht="23.25" customHeight="1">
      <c r="A62" s="19"/>
      <c r="B62" s="19"/>
      <c r="C62" s="40" t="s">
        <v>181</v>
      </c>
      <c r="D62" s="98">
        <v>120000</v>
      </c>
      <c r="E62" s="98">
        <f t="shared" si="4"/>
        <v>120000</v>
      </c>
      <c r="F62" s="80">
        <v>120000</v>
      </c>
      <c r="G62" s="41"/>
      <c r="H62" s="41"/>
      <c r="I62" s="41"/>
      <c r="J62" s="321"/>
      <c r="K62" s="322"/>
      <c r="L62" s="312"/>
      <c r="M62" s="312"/>
      <c r="N62" s="312"/>
      <c r="O62" s="227"/>
      <c r="P62" s="227"/>
      <c r="Q62" s="227"/>
      <c r="R62"/>
      <c r="S62"/>
      <c r="T62"/>
      <c r="U62"/>
    </row>
    <row r="63" spans="1:21" s="27" customFormat="1" ht="33.75" customHeight="1">
      <c r="A63" s="19"/>
      <c r="B63" s="19"/>
      <c r="C63" s="165" t="s">
        <v>197</v>
      </c>
      <c r="D63" s="98">
        <v>210000</v>
      </c>
      <c r="E63" s="98">
        <f t="shared" si="4"/>
        <v>240000</v>
      </c>
      <c r="F63" s="80">
        <v>240000</v>
      </c>
      <c r="G63" s="41"/>
      <c r="H63" s="41"/>
      <c r="I63" s="41"/>
      <c r="J63" s="321"/>
      <c r="K63" s="322"/>
      <c r="L63" s="312"/>
      <c r="M63" s="312"/>
      <c r="N63" s="312"/>
      <c r="O63" s="227"/>
      <c r="P63" s="227"/>
      <c r="Q63" s="227"/>
      <c r="R63"/>
      <c r="S63"/>
      <c r="T63"/>
      <c r="U63"/>
    </row>
    <row r="64" spans="1:21" s="27" customFormat="1" ht="19.5" customHeight="1" hidden="1">
      <c r="A64" s="25">
        <v>630</v>
      </c>
      <c r="B64" s="25"/>
      <c r="C64" s="26" t="s">
        <v>126</v>
      </c>
      <c r="D64" s="97">
        <v>0</v>
      </c>
      <c r="E64" s="97">
        <f t="shared" si="4"/>
        <v>0</v>
      </c>
      <c r="F64" s="83">
        <f>F65</f>
        <v>0</v>
      </c>
      <c r="G64" s="83"/>
      <c r="H64" s="83"/>
      <c r="I64" s="83"/>
      <c r="J64" s="329">
        <f t="shared" si="5"/>
        <v>0</v>
      </c>
      <c r="K64" s="330">
        <f>K65</f>
        <v>0</v>
      </c>
      <c r="L64" s="330"/>
      <c r="M64" s="330"/>
      <c r="N64" s="330"/>
      <c r="O64" s="231" t="e">
        <f t="shared" si="0"/>
        <v>#DIV/0!</v>
      </c>
      <c r="P64" s="231"/>
      <c r="Q64" s="231" t="e">
        <f t="shared" si="1"/>
        <v>#DIV/0!</v>
      </c>
      <c r="R64"/>
      <c r="S64"/>
      <c r="T64"/>
      <c r="U64"/>
    </row>
    <row r="65" spans="1:21" s="24" customFormat="1" ht="21.75" customHeight="1" hidden="1">
      <c r="A65" s="35"/>
      <c r="B65" s="29">
        <v>63003</v>
      </c>
      <c r="C65" s="30" t="s">
        <v>127</v>
      </c>
      <c r="D65" s="93">
        <v>0</v>
      </c>
      <c r="E65" s="93">
        <f t="shared" si="4"/>
        <v>0</v>
      </c>
      <c r="F65" s="77">
        <f>F66</f>
        <v>0</v>
      </c>
      <c r="G65" s="77"/>
      <c r="H65" s="77"/>
      <c r="I65" s="77"/>
      <c r="J65" s="297">
        <f t="shared" si="5"/>
        <v>0</v>
      </c>
      <c r="K65" s="323">
        <f>K66</f>
        <v>0</v>
      </c>
      <c r="L65" s="323"/>
      <c r="M65" s="323"/>
      <c r="N65" s="323"/>
      <c r="O65" s="228" t="e">
        <f t="shared" si="0"/>
        <v>#DIV/0!</v>
      </c>
      <c r="P65" s="228"/>
      <c r="Q65" s="228" t="e">
        <f t="shared" si="1"/>
        <v>#DIV/0!</v>
      </c>
      <c r="R65"/>
      <c r="S65"/>
      <c r="T65"/>
      <c r="U65"/>
    </row>
    <row r="66" spans="1:21" s="27" customFormat="1" ht="27.75" customHeight="1" hidden="1">
      <c r="A66" s="31"/>
      <c r="B66" s="32"/>
      <c r="C66" s="33" t="s">
        <v>128</v>
      </c>
      <c r="D66" s="101">
        <v>0</v>
      </c>
      <c r="E66" s="101">
        <f>F66</f>
        <v>0</v>
      </c>
      <c r="F66" s="86"/>
      <c r="G66" s="34"/>
      <c r="H66" s="34"/>
      <c r="I66" s="34"/>
      <c r="J66" s="331">
        <f>K66</f>
        <v>0</v>
      </c>
      <c r="K66" s="332"/>
      <c r="L66" s="333"/>
      <c r="M66" s="333"/>
      <c r="N66" s="333"/>
      <c r="O66" s="232" t="e">
        <f t="shared" si="0"/>
        <v>#DIV/0!</v>
      </c>
      <c r="P66" s="232"/>
      <c r="Q66" s="232" t="e">
        <f t="shared" si="1"/>
        <v>#DIV/0!</v>
      </c>
      <c r="R66"/>
      <c r="S66"/>
      <c r="T66"/>
      <c r="U66"/>
    </row>
    <row r="67" spans="1:21" s="24" customFormat="1" ht="22.5" customHeight="1">
      <c r="A67" s="35"/>
      <c r="B67" s="29">
        <v>60095</v>
      </c>
      <c r="C67" s="30" t="s">
        <v>16</v>
      </c>
      <c r="D67" s="93"/>
      <c r="E67" s="93">
        <f aca="true" t="shared" si="6" ref="E67:E74">F67+H67+I67</f>
        <v>300000</v>
      </c>
      <c r="F67" s="77">
        <f>F69</f>
        <v>300000</v>
      </c>
      <c r="G67" s="30"/>
      <c r="H67" s="30"/>
      <c r="I67" s="30"/>
      <c r="J67" s="297"/>
      <c r="K67" s="323"/>
      <c r="L67" s="298"/>
      <c r="M67" s="298"/>
      <c r="N67" s="298"/>
      <c r="O67" s="220"/>
      <c r="P67" s="220"/>
      <c r="Q67" s="220"/>
      <c r="R67"/>
      <c r="S67"/>
      <c r="T67"/>
      <c r="U67"/>
    </row>
    <row r="68" spans="1:21" s="27" customFormat="1" ht="21" customHeight="1" hidden="1">
      <c r="A68" s="19"/>
      <c r="B68" s="19"/>
      <c r="C68" s="40" t="s">
        <v>67</v>
      </c>
      <c r="D68" s="98"/>
      <c r="E68" s="98">
        <f t="shared" si="6"/>
        <v>0</v>
      </c>
      <c r="F68" s="80"/>
      <c r="G68" s="41"/>
      <c r="H68" s="41"/>
      <c r="I68" s="41"/>
      <c r="J68" s="321"/>
      <c r="K68" s="322"/>
      <c r="L68" s="312"/>
      <c r="M68" s="312"/>
      <c r="N68" s="312"/>
      <c r="O68" s="227"/>
      <c r="P68" s="227"/>
      <c r="Q68" s="227"/>
      <c r="R68"/>
      <c r="S68"/>
      <c r="T68"/>
      <c r="U68"/>
    </row>
    <row r="69" spans="1:21" s="27" customFormat="1" ht="31.5" customHeight="1">
      <c r="A69" s="19"/>
      <c r="B69" s="19"/>
      <c r="C69" s="40" t="s">
        <v>228</v>
      </c>
      <c r="D69" s="98"/>
      <c r="E69" s="98">
        <f t="shared" si="6"/>
        <v>300000</v>
      </c>
      <c r="F69" s="80">
        <v>300000</v>
      </c>
      <c r="G69" s="41"/>
      <c r="H69" s="41"/>
      <c r="I69" s="41"/>
      <c r="J69" s="321"/>
      <c r="K69" s="322"/>
      <c r="L69" s="312"/>
      <c r="M69" s="312"/>
      <c r="N69" s="312"/>
      <c r="O69" s="227"/>
      <c r="P69" s="227"/>
      <c r="Q69" s="227"/>
      <c r="R69"/>
      <c r="S69"/>
      <c r="T69"/>
      <c r="U69"/>
    </row>
    <row r="70" spans="1:21" s="27" customFormat="1" ht="22.5" customHeight="1">
      <c r="A70" s="25">
        <v>630</v>
      </c>
      <c r="B70" s="25"/>
      <c r="C70" s="45" t="s">
        <v>126</v>
      </c>
      <c r="D70" s="97"/>
      <c r="E70" s="97">
        <f>F70+H70+I70+G70</f>
        <v>506512</v>
      </c>
      <c r="F70" s="83">
        <f>F71</f>
        <v>126628</v>
      </c>
      <c r="G70" s="83">
        <f>G71</f>
        <v>379884</v>
      </c>
      <c r="H70" s="83"/>
      <c r="I70" s="83"/>
      <c r="J70" s="329"/>
      <c r="K70" s="330"/>
      <c r="L70" s="330"/>
      <c r="M70" s="330"/>
      <c r="N70" s="330"/>
      <c r="O70" s="231"/>
      <c r="P70" s="231"/>
      <c r="Q70" s="231"/>
      <c r="R70"/>
      <c r="S70"/>
      <c r="T70"/>
      <c r="U70"/>
    </row>
    <row r="71" spans="1:21" s="24" customFormat="1" ht="21.75" customHeight="1">
      <c r="A71" s="35"/>
      <c r="B71" s="29">
        <v>63003</v>
      </c>
      <c r="C71" s="30" t="s">
        <v>127</v>
      </c>
      <c r="D71" s="93"/>
      <c r="E71" s="93">
        <f>F71+H71+I71+G71</f>
        <v>506512</v>
      </c>
      <c r="F71" s="77">
        <f>F72</f>
        <v>126628</v>
      </c>
      <c r="G71" s="77">
        <f>G72</f>
        <v>379884</v>
      </c>
      <c r="H71" s="77"/>
      <c r="I71" s="77"/>
      <c r="J71" s="297"/>
      <c r="K71" s="323"/>
      <c r="L71" s="323"/>
      <c r="M71" s="323"/>
      <c r="N71" s="323"/>
      <c r="O71" s="228"/>
      <c r="P71" s="228"/>
      <c r="Q71" s="228"/>
      <c r="R71"/>
      <c r="S71"/>
      <c r="T71"/>
      <c r="U71"/>
    </row>
    <row r="72" spans="1:21" s="27" customFormat="1" ht="32.25" customHeight="1">
      <c r="A72" s="31"/>
      <c r="B72" s="32"/>
      <c r="C72" s="33" t="s">
        <v>221</v>
      </c>
      <c r="D72" s="101"/>
      <c r="E72" s="101">
        <f>F72+H72+I72+G72</f>
        <v>506512</v>
      </c>
      <c r="F72" s="86">
        <v>126628</v>
      </c>
      <c r="G72" s="34">
        <v>379884</v>
      </c>
      <c r="H72" s="34"/>
      <c r="I72" s="34"/>
      <c r="J72" s="331"/>
      <c r="K72" s="332"/>
      <c r="L72" s="333"/>
      <c r="M72" s="333"/>
      <c r="N72" s="333"/>
      <c r="O72" s="232"/>
      <c r="P72" s="232"/>
      <c r="Q72" s="232"/>
      <c r="R72"/>
      <c r="S72"/>
      <c r="T72"/>
      <c r="U72"/>
    </row>
    <row r="73" spans="1:21" s="27" customFormat="1" ht="21.75" customHeight="1">
      <c r="A73" s="25">
        <v>700</v>
      </c>
      <c r="B73" s="25"/>
      <c r="C73" s="45" t="s">
        <v>21</v>
      </c>
      <c r="D73" s="97">
        <v>7371000</v>
      </c>
      <c r="E73" s="97">
        <f t="shared" si="6"/>
        <v>7616000</v>
      </c>
      <c r="F73" s="83">
        <f>F78+F74+F76</f>
        <v>7616000</v>
      </c>
      <c r="G73" s="83"/>
      <c r="H73" s="83"/>
      <c r="I73" s="83"/>
      <c r="J73" s="329">
        <f>K73+M73+N73</f>
        <v>1496649.84</v>
      </c>
      <c r="K73" s="330">
        <f>K78+K74+K76</f>
        <v>1496649.84</v>
      </c>
      <c r="L73" s="330"/>
      <c r="M73" s="330"/>
      <c r="N73" s="330"/>
      <c r="O73" s="231">
        <f t="shared" si="0"/>
        <v>0.19651389705882355</v>
      </c>
      <c r="P73" s="231"/>
      <c r="Q73" s="231">
        <f t="shared" si="1"/>
        <v>0.19651389705882355</v>
      </c>
      <c r="R73"/>
      <c r="S73"/>
      <c r="T73"/>
      <c r="U73"/>
    </row>
    <row r="74" spans="1:21" s="24" customFormat="1" ht="21.75" customHeight="1">
      <c r="A74" s="35"/>
      <c r="B74" s="29">
        <v>70001</v>
      </c>
      <c r="C74" s="30" t="s">
        <v>129</v>
      </c>
      <c r="D74" s="93">
        <v>1500000</v>
      </c>
      <c r="E74" s="93">
        <f t="shared" si="6"/>
        <v>1745000</v>
      </c>
      <c r="F74" s="77">
        <f>F75</f>
        <v>1745000</v>
      </c>
      <c r="G74" s="77"/>
      <c r="H74" s="77"/>
      <c r="I74" s="77"/>
      <c r="J74" s="297">
        <f>K74+M74+N74</f>
        <v>230000</v>
      </c>
      <c r="K74" s="323">
        <f>K75</f>
        <v>230000</v>
      </c>
      <c r="L74" s="323"/>
      <c r="M74" s="323"/>
      <c r="N74" s="323"/>
      <c r="O74" s="228">
        <f t="shared" si="0"/>
        <v>0.1318051575931232</v>
      </c>
      <c r="P74" s="228"/>
      <c r="Q74" s="228">
        <f t="shared" si="1"/>
        <v>0.1318051575931232</v>
      </c>
      <c r="R74"/>
      <c r="S74"/>
      <c r="T74"/>
      <c r="U74"/>
    </row>
    <row r="75" spans="1:21" s="27" customFormat="1" ht="20.25" customHeight="1">
      <c r="A75" s="19"/>
      <c r="B75" s="32"/>
      <c r="C75" s="33" t="s">
        <v>51</v>
      </c>
      <c r="D75" s="101">
        <v>1500000</v>
      </c>
      <c r="E75" s="101">
        <f>F75</f>
        <v>1745000</v>
      </c>
      <c r="F75" s="86">
        <v>1745000</v>
      </c>
      <c r="G75" s="34"/>
      <c r="H75" s="34"/>
      <c r="I75" s="34"/>
      <c r="J75" s="331">
        <f>K75</f>
        <v>230000</v>
      </c>
      <c r="K75" s="332">
        <v>230000</v>
      </c>
      <c r="L75" s="333"/>
      <c r="M75" s="333"/>
      <c r="N75" s="333"/>
      <c r="O75" s="232">
        <f t="shared" si="0"/>
        <v>0.1318051575931232</v>
      </c>
      <c r="P75" s="232"/>
      <c r="Q75" s="232">
        <f t="shared" si="1"/>
        <v>0.1318051575931232</v>
      </c>
      <c r="R75"/>
      <c r="S75"/>
      <c r="T75"/>
      <c r="U75"/>
    </row>
    <row r="76" spans="1:21" s="24" customFormat="1" ht="21.75" customHeight="1">
      <c r="A76" s="35"/>
      <c r="B76" s="29">
        <v>70021</v>
      </c>
      <c r="C76" s="30" t="s">
        <v>130</v>
      </c>
      <c r="D76" s="93">
        <v>871000</v>
      </c>
      <c r="E76" s="93">
        <f>F76+H76+I76</f>
        <v>871000</v>
      </c>
      <c r="F76" s="77">
        <f>F77</f>
        <v>871000</v>
      </c>
      <c r="G76" s="77"/>
      <c r="H76" s="77"/>
      <c r="I76" s="77"/>
      <c r="J76" s="297"/>
      <c r="K76" s="323"/>
      <c r="L76" s="323"/>
      <c r="M76" s="323"/>
      <c r="N76" s="323"/>
      <c r="O76" s="228"/>
      <c r="P76" s="228"/>
      <c r="Q76" s="228"/>
      <c r="R76"/>
      <c r="S76"/>
      <c r="T76"/>
      <c r="U76"/>
    </row>
    <row r="77" spans="1:21" s="27" customFormat="1" ht="27.75" customHeight="1">
      <c r="A77" s="19"/>
      <c r="B77" s="32"/>
      <c r="C77" s="33" t="s">
        <v>131</v>
      </c>
      <c r="D77" s="101">
        <v>871000</v>
      </c>
      <c r="E77" s="101">
        <f>F77</f>
        <v>871000</v>
      </c>
      <c r="F77" s="86">
        <f>1000000-129000</f>
        <v>871000</v>
      </c>
      <c r="G77" s="34"/>
      <c r="H77" s="34"/>
      <c r="I77" s="34"/>
      <c r="J77" s="331"/>
      <c r="K77" s="332"/>
      <c r="L77" s="333"/>
      <c r="M77" s="333"/>
      <c r="N77" s="333"/>
      <c r="O77" s="232"/>
      <c r="P77" s="232"/>
      <c r="Q77" s="232"/>
      <c r="R77"/>
      <c r="S77"/>
      <c r="T77"/>
      <c r="U77"/>
    </row>
    <row r="78" spans="1:21" s="24" customFormat="1" ht="21" customHeight="1">
      <c r="A78" s="35"/>
      <c r="B78" s="29">
        <v>70095</v>
      </c>
      <c r="C78" s="30" t="s">
        <v>16</v>
      </c>
      <c r="D78" s="93">
        <v>5000000</v>
      </c>
      <c r="E78" s="93">
        <f>F78+H78+I78</f>
        <v>5000000</v>
      </c>
      <c r="F78" s="77">
        <f>F79</f>
        <v>5000000</v>
      </c>
      <c r="G78" s="77"/>
      <c r="H78" s="77"/>
      <c r="I78" s="77"/>
      <c r="J78" s="297">
        <f>K78+M78+N78</f>
        <v>1266649.84</v>
      </c>
      <c r="K78" s="323">
        <f>K79</f>
        <v>1266649.84</v>
      </c>
      <c r="L78" s="323"/>
      <c r="M78" s="323"/>
      <c r="N78" s="323"/>
      <c r="O78" s="228">
        <f t="shared" si="0"/>
        <v>0.253329968</v>
      </c>
      <c r="P78" s="228"/>
      <c r="Q78" s="228">
        <f t="shared" si="1"/>
        <v>0.253329968</v>
      </c>
      <c r="R78"/>
      <c r="S78"/>
      <c r="T78"/>
      <c r="U78"/>
    </row>
    <row r="79" spans="1:21" s="27" customFormat="1" ht="20.25" customHeight="1">
      <c r="A79" s="31"/>
      <c r="B79" s="32"/>
      <c r="C79" s="33" t="s">
        <v>226</v>
      </c>
      <c r="D79" s="101">
        <v>5000000</v>
      </c>
      <c r="E79" s="101">
        <f>F79</f>
        <v>5000000</v>
      </c>
      <c r="F79" s="86">
        <v>5000000</v>
      </c>
      <c r="G79" s="34"/>
      <c r="H79" s="34"/>
      <c r="I79" s="34"/>
      <c r="J79" s="331">
        <f>K79</f>
        <v>1266649.84</v>
      </c>
      <c r="K79" s="332">
        <v>1266649.84</v>
      </c>
      <c r="L79" s="333"/>
      <c r="M79" s="333"/>
      <c r="N79" s="333"/>
      <c r="O79" s="232">
        <f t="shared" si="0"/>
        <v>0.253329968</v>
      </c>
      <c r="P79" s="232"/>
      <c r="Q79" s="232">
        <f t="shared" si="1"/>
        <v>0.253329968</v>
      </c>
      <c r="R79"/>
      <c r="S79"/>
      <c r="T79"/>
      <c r="U79"/>
    </row>
    <row r="80" spans="1:21" s="27" customFormat="1" ht="21" customHeight="1">
      <c r="A80" s="25">
        <v>710</v>
      </c>
      <c r="B80" s="25"/>
      <c r="C80" s="45" t="s">
        <v>70</v>
      </c>
      <c r="D80" s="97">
        <v>400000</v>
      </c>
      <c r="E80" s="97">
        <f aca="true" t="shared" si="7" ref="E80:E86">F80+H80+I80</f>
        <v>600000</v>
      </c>
      <c r="F80" s="83">
        <f>F81</f>
        <v>600000</v>
      </c>
      <c r="G80" s="83"/>
      <c r="H80" s="83"/>
      <c r="I80" s="83"/>
      <c r="J80" s="329">
        <f aca="true" t="shared" si="8" ref="J80:J85">K80+M80+N80</f>
        <v>26840</v>
      </c>
      <c r="K80" s="330">
        <f>K81</f>
        <v>26840</v>
      </c>
      <c r="L80" s="330"/>
      <c r="M80" s="330"/>
      <c r="N80" s="330"/>
      <c r="O80" s="231">
        <f t="shared" si="0"/>
        <v>0.04473333333333333</v>
      </c>
      <c r="P80" s="231"/>
      <c r="Q80" s="231">
        <f t="shared" si="1"/>
        <v>0.04473333333333333</v>
      </c>
      <c r="R80"/>
      <c r="S80"/>
      <c r="T80"/>
      <c r="U80"/>
    </row>
    <row r="81" spans="1:21" s="24" customFormat="1" ht="21.75" customHeight="1">
      <c r="A81" s="35"/>
      <c r="B81" s="29">
        <v>71035</v>
      </c>
      <c r="C81" s="30" t="s">
        <v>78</v>
      </c>
      <c r="D81" s="93">
        <v>400000</v>
      </c>
      <c r="E81" s="93">
        <f t="shared" si="7"/>
        <v>600000</v>
      </c>
      <c r="F81" s="77">
        <f>SUM(F82:F82)</f>
        <v>600000</v>
      </c>
      <c r="G81" s="77"/>
      <c r="H81" s="77"/>
      <c r="I81" s="77"/>
      <c r="J81" s="297">
        <f t="shared" si="8"/>
        <v>26840</v>
      </c>
      <c r="K81" s="323">
        <f>SUM(K82:K82)</f>
        <v>26840</v>
      </c>
      <c r="L81" s="323"/>
      <c r="M81" s="323"/>
      <c r="N81" s="323"/>
      <c r="O81" s="228">
        <f t="shared" si="0"/>
        <v>0.04473333333333333</v>
      </c>
      <c r="P81" s="228"/>
      <c r="Q81" s="228">
        <f t="shared" si="1"/>
        <v>0.04473333333333333</v>
      </c>
      <c r="R81"/>
      <c r="S81"/>
      <c r="T81"/>
      <c r="U81"/>
    </row>
    <row r="82" spans="1:21" s="27" customFormat="1" ht="20.25" customHeight="1">
      <c r="A82" s="19"/>
      <c r="B82" s="37"/>
      <c r="C82" s="33" t="s">
        <v>79</v>
      </c>
      <c r="D82" s="95">
        <v>400000</v>
      </c>
      <c r="E82" s="95">
        <f t="shared" si="7"/>
        <v>600000</v>
      </c>
      <c r="F82" s="78">
        <v>600000</v>
      </c>
      <c r="G82" s="39"/>
      <c r="H82" s="39"/>
      <c r="I82" s="39"/>
      <c r="J82" s="299">
        <f t="shared" si="8"/>
        <v>26840</v>
      </c>
      <c r="K82" s="334">
        <v>26840</v>
      </c>
      <c r="L82" s="301"/>
      <c r="M82" s="301"/>
      <c r="N82" s="301"/>
      <c r="O82" s="221">
        <f aca="true" t="shared" si="9" ref="O82:O145">J82/E82</f>
        <v>0.04473333333333333</v>
      </c>
      <c r="P82" s="221"/>
      <c r="Q82" s="221">
        <f aca="true" t="shared" si="10" ref="Q82:Q142">K82/F82</f>
        <v>0.04473333333333333</v>
      </c>
      <c r="R82"/>
      <c r="S82"/>
      <c r="T82"/>
      <c r="U82"/>
    </row>
    <row r="83" spans="1:21" s="27" customFormat="1" ht="21.75" customHeight="1">
      <c r="A83" s="25">
        <v>750</v>
      </c>
      <c r="B83" s="25"/>
      <c r="C83" s="45" t="s">
        <v>22</v>
      </c>
      <c r="D83" s="97">
        <v>4549000</v>
      </c>
      <c r="E83" s="97">
        <f>F83+G83+I83</f>
        <v>5354171</v>
      </c>
      <c r="F83" s="83">
        <f>F84</f>
        <v>4796539</v>
      </c>
      <c r="G83" s="83">
        <f>G84</f>
        <v>557632</v>
      </c>
      <c r="H83" s="83"/>
      <c r="I83" s="83"/>
      <c r="J83" s="329">
        <f t="shared" si="8"/>
        <v>1099789.33</v>
      </c>
      <c r="K83" s="330">
        <f>K84</f>
        <v>1099789.33</v>
      </c>
      <c r="L83" s="330"/>
      <c r="M83" s="330"/>
      <c r="N83" s="330"/>
      <c r="O83" s="231">
        <f t="shared" si="9"/>
        <v>0.20540795764647787</v>
      </c>
      <c r="P83" s="231"/>
      <c r="Q83" s="231">
        <f t="shared" si="10"/>
        <v>0.22928810335952654</v>
      </c>
      <c r="R83"/>
      <c r="S83"/>
      <c r="T83"/>
      <c r="U83"/>
    </row>
    <row r="84" spans="1:21" s="24" customFormat="1" ht="21" customHeight="1">
      <c r="A84" s="28"/>
      <c r="B84" s="29">
        <v>75023</v>
      </c>
      <c r="C84" s="36" t="s">
        <v>46</v>
      </c>
      <c r="D84" s="93">
        <v>4549000</v>
      </c>
      <c r="E84" s="93">
        <f>F84+G84+I84</f>
        <v>5354171</v>
      </c>
      <c r="F84" s="77">
        <f>SUM(F85:F91)</f>
        <v>4796539</v>
      </c>
      <c r="G84" s="77">
        <f>SUM(G85:G91)</f>
        <v>557632</v>
      </c>
      <c r="H84" s="77"/>
      <c r="I84" s="77"/>
      <c r="J84" s="297">
        <f t="shared" si="8"/>
        <v>1099789.33</v>
      </c>
      <c r="K84" s="323">
        <f>SUM(K85:K91)</f>
        <v>1099789.33</v>
      </c>
      <c r="L84" s="323"/>
      <c r="M84" s="323"/>
      <c r="N84" s="323"/>
      <c r="O84" s="228">
        <f t="shared" si="9"/>
        <v>0.20540795764647787</v>
      </c>
      <c r="P84" s="228"/>
      <c r="Q84" s="228">
        <f t="shared" si="10"/>
        <v>0.22928810335952654</v>
      </c>
      <c r="R84"/>
      <c r="S84"/>
      <c r="T84"/>
      <c r="U84"/>
    </row>
    <row r="85" spans="1:21" s="27" customFormat="1" ht="21.75" customHeight="1">
      <c r="A85" s="20"/>
      <c r="B85" s="125"/>
      <c r="C85" s="43" t="s">
        <v>51</v>
      </c>
      <c r="D85" s="103">
        <v>1342000</v>
      </c>
      <c r="E85" s="103">
        <f t="shared" si="7"/>
        <v>1342000</v>
      </c>
      <c r="F85" s="79">
        <f>800000+600000-58000</f>
        <v>1342000</v>
      </c>
      <c r="G85" s="43"/>
      <c r="H85" s="43"/>
      <c r="I85" s="43"/>
      <c r="J85" s="319">
        <f t="shared" si="8"/>
        <v>743375.28</v>
      </c>
      <c r="K85" s="320">
        <v>743375.28</v>
      </c>
      <c r="L85" s="302"/>
      <c r="M85" s="302"/>
      <c r="N85" s="302"/>
      <c r="O85" s="222">
        <f t="shared" si="9"/>
        <v>0.5539309090909091</v>
      </c>
      <c r="P85" s="222"/>
      <c r="Q85" s="222">
        <f t="shared" si="10"/>
        <v>0.5539309090909091</v>
      </c>
      <c r="R85"/>
      <c r="S85"/>
      <c r="T85"/>
      <c r="U85"/>
    </row>
    <row r="86" spans="1:21" s="27" customFormat="1" ht="21.75" customHeight="1">
      <c r="A86" s="19"/>
      <c r="B86" s="19"/>
      <c r="C86" s="43" t="s">
        <v>133</v>
      </c>
      <c r="D86" s="103">
        <v>150000</v>
      </c>
      <c r="E86" s="103">
        <f t="shared" si="7"/>
        <v>150000</v>
      </c>
      <c r="F86" s="79">
        <v>150000</v>
      </c>
      <c r="G86" s="43"/>
      <c r="H86" s="43"/>
      <c r="I86" s="43"/>
      <c r="J86" s="319"/>
      <c r="K86" s="320"/>
      <c r="L86" s="302"/>
      <c r="M86" s="302"/>
      <c r="N86" s="302"/>
      <c r="O86" s="222"/>
      <c r="P86" s="222"/>
      <c r="Q86" s="222"/>
      <c r="R86"/>
      <c r="S86"/>
      <c r="T86"/>
      <c r="U86"/>
    </row>
    <row r="87" spans="1:21" s="27" customFormat="1" ht="45.75" customHeight="1">
      <c r="A87" s="19"/>
      <c r="B87" s="19"/>
      <c r="C87" s="54" t="s">
        <v>222</v>
      </c>
      <c r="D87" s="103">
        <v>737000</v>
      </c>
      <c r="E87" s="103">
        <f>F87+G87+I87</f>
        <v>743509</v>
      </c>
      <c r="F87" s="79">
        <v>185877</v>
      </c>
      <c r="G87" s="43">
        <v>557632</v>
      </c>
      <c r="H87" s="43"/>
      <c r="I87" s="43"/>
      <c r="J87" s="319"/>
      <c r="K87" s="320"/>
      <c r="L87" s="302"/>
      <c r="M87" s="302"/>
      <c r="N87" s="302"/>
      <c r="O87" s="222"/>
      <c r="P87" s="222"/>
      <c r="Q87" s="222"/>
      <c r="R87"/>
      <c r="S87"/>
      <c r="T87"/>
      <c r="U87"/>
    </row>
    <row r="88" spans="1:21" s="27" customFormat="1" ht="31.5" customHeight="1">
      <c r="A88" s="19"/>
      <c r="B88" s="19"/>
      <c r="C88" s="54" t="s">
        <v>234</v>
      </c>
      <c r="D88" s="103">
        <v>412000</v>
      </c>
      <c r="E88" s="103">
        <f>F88+H88+I88</f>
        <v>1260682</v>
      </c>
      <c r="F88" s="79">
        <v>1260682</v>
      </c>
      <c r="G88" s="43"/>
      <c r="H88" s="43"/>
      <c r="I88" s="43"/>
      <c r="J88" s="319">
        <f>K88+M88+N88</f>
        <v>91057.14</v>
      </c>
      <c r="K88" s="320">
        <v>91057.14</v>
      </c>
      <c r="L88" s="302"/>
      <c r="M88" s="302"/>
      <c r="N88" s="302"/>
      <c r="O88" s="222">
        <f t="shared" si="9"/>
        <v>0.0722284763326517</v>
      </c>
      <c r="P88" s="222"/>
      <c r="Q88" s="222">
        <f t="shared" si="10"/>
        <v>0.0722284763326517</v>
      </c>
      <c r="R88"/>
      <c r="S88"/>
      <c r="T88"/>
      <c r="U88"/>
    </row>
    <row r="89" spans="1:21" s="27" customFormat="1" ht="20.25" customHeight="1">
      <c r="A89" s="19"/>
      <c r="B89" s="19"/>
      <c r="C89" s="20" t="s">
        <v>152</v>
      </c>
      <c r="D89" s="90">
        <v>708000</v>
      </c>
      <c r="E89" s="90">
        <f>F89+H89+I89</f>
        <v>708000</v>
      </c>
      <c r="F89" s="74">
        <v>708000</v>
      </c>
      <c r="G89" s="20"/>
      <c r="H89" s="20"/>
      <c r="I89" s="20"/>
      <c r="J89" s="303">
        <f>K89+M89+N89</f>
        <v>29036</v>
      </c>
      <c r="K89" s="304">
        <v>29036</v>
      </c>
      <c r="L89" s="305"/>
      <c r="M89" s="305"/>
      <c r="N89" s="305"/>
      <c r="O89" s="217">
        <f t="shared" si="9"/>
        <v>0.04101129943502825</v>
      </c>
      <c r="P89" s="217"/>
      <c r="Q89" s="217">
        <f t="shared" si="10"/>
        <v>0.04101129943502825</v>
      </c>
      <c r="R89"/>
      <c r="S89"/>
      <c r="T89"/>
      <c r="U89"/>
    </row>
    <row r="90" spans="1:21" s="27" customFormat="1" ht="35.25" customHeight="1">
      <c r="A90" s="19"/>
      <c r="B90" s="19"/>
      <c r="C90" s="40" t="s">
        <v>153</v>
      </c>
      <c r="D90" s="98">
        <v>200000</v>
      </c>
      <c r="E90" s="98">
        <f>F90</f>
        <v>200000</v>
      </c>
      <c r="F90" s="80">
        <v>200000</v>
      </c>
      <c r="G90" s="41"/>
      <c r="H90" s="41"/>
      <c r="I90" s="41"/>
      <c r="J90" s="321"/>
      <c r="K90" s="322"/>
      <c r="L90" s="312"/>
      <c r="M90" s="312"/>
      <c r="N90" s="312"/>
      <c r="O90" s="227"/>
      <c r="P90" s="227"/>
      <c r="Q90" s="227"/>
      <c r="R90"/>
      <c r="S90"/>
      <c r="T90"/>
      <c r="U90"/>
    </row>
    <row r="91" spans="1:21" s="27" customFormat="1" ht="19.5" customHeight="1">
      <c r="A91" s="31"/>
      <c r="B91" s="31"/>
      <c r="C91" s="47" t="s">
        <v>20</v>
      </c>
      <c r="D91" s="99">
        <v>1000000</v>
      </c>
      <c r="E91" s="99">
        <f>F91+H91+I91</f>
        <v>949980</v>
      </c>
      <c r="F91" s="84">
        <v>949980</v>
      </c>
      <c r="G91" s="47"/>
      <c r="H91" s="47"/>
      <c r="I91" s="47"/>
      <c r="J91" s="335">
        <f>K91+M91+N91</f>
        <v>236320.90999999997</v>
      </c>
      <c r="K91" s="336">
        <f>209127.11+27193.8</f>
        <v>236320.90999999997</v>
      </c>
      <c r="L91" s="337"/>
      <c r="M91" s="337"/>
      <c r="N91" s="337"/>
      <c r="O91" s="229">
        <f t="shared" si="9"/>
        <v>0.24876408977031092</v>
      </c>
      <c r="P91" s="229"/>
      <c r="Q91" s="229">
        <f t="shared" si="10"/>
        <v>0.24876408977031092</v>
      </c>
      <c r="R91"/>
      <c r="S91"/>
      <c r="T91"/>
      <c r="U91"/>
    </row>
    <row r="92" spans="1:21" s="27" customFormat="1" ht="31.5" customHeight="1">
      <c r="A92" s="63">
        <v>754</v>
      </c>
      <c r="B92" s="25"/>
      <c r="C92" s="48" t="s">
        <v>23</v>
      </c>
      <c r="D92" s="97">
        <v>850000</v>
      </c>
      <c r="E92" s="97">
        <f>E97+E101+E99+E93+E95</f>
        <v>995000</v>
      </c>
      <c r="F92" s="83">
        <f>F97+F101+F99+F93+F95</f>
        <v>995000</v>
      </c>
      <c r="G92" s="83"/>
      <c r="H92" s="83"/>
      <c r="I92" s="83"/>
      <c r="J92" s="329">
        <f>J97+J101+J99+J93+J95</f>
        <v>249318.51</v>
      </c>
      <c r="K92" s="330">
        <f>K97+K101+K99+K93+K95</f>
        <v>249318.51</v>
      </c>
      <c r="L92" s="330"/>
      <c r="M92" s="330"/>
      <c r="N92" s="330"/>
      <c r="O92" s="231">
        <f t="shared" si="9"/>
        <v>0.25057136683417086</v>
      </c>
      <c r="P92" s="231"/>
      <c r="Q92" s="231">
        <f t="shared" si="10"/>
        <v>0.25057136683417086</v>
      </c>
      <c r="R92"/>
      <c r="S92"/>
      <c r="T92"/>
      <c r="U92"/>
    </row>
    <row r="93" spans="1:21" s="24" customFormat="1" ht="20.25" customHeight="1" hidden="1">
      <c r="A93" s="35"/>
      <c r="B93" s="53">
        <v>75405</v>
      </c>
      <c r="C93" s="49" t="s">
        <v>81</v>
      </c>
      <c r="D93" s="100">
        <v>0</v>
      </c>
      <c r="E93" s="100">
        <f aca="true" t="shared" si="11" ref="E93:E101">F93+H93+I93</f>
        <v>0</v>
      </c>
      <c r="F93" s="85">
        <f>F94</f>
        <v>0</v>
      </c>
      <c r="G93" s="85"/>
      <c r="H93" s="85"/>
      <c r="I93" s="85"/>
      <c r="J93" s="338">
        <f aca="true" t="shared" si="12" ref="J93:J101">K93+M93+N93</f>
        <v>0</v>
      </c>
      <c r="K93" s="339">
        <f>K94</f>
        <v>0</v>
      </c>
      <c r="L93" s="339"/>
      <c r="M93" s="339"/>
      <c r="N93" s="339"/>
      <c r="O93" s="233" t="e">
        <f t="shared" si="9"/>
        <v>#DIV/0!</v>
      </c>
      <c r="P93" s="233"/>
      <c r="Q93" s="233" t="e">
        <f t="shared" si="10"/>
        <v>#DIV/0!</v>
      </c>
      <c r="R93"/>
      <c r="S93"/>
      <c r="T93"/>
      <c r="U93"/>
    </row>
    <row r="94" spans="1:21" s="27" customFormat="1" ht="24" customHeight="1" hidden="1">
      <c r="A94" s="19"/>
      <c r="B94" s="137"/>
      <c r="C94" s="33" t="s">
        <v>111</v>
      </c>
      <c r="D94" s="101">
        <v>0</v>
      </c>
      <c r="E94" s="101">
        <f t="shared" si="11"/>
        <v>0</v>
      </c>
      <c r="F94" s="86"/>
      <c r="G94" s="34"/>
      <c r="H94" s="34"/>
      <c r="I94" s="34"/>
      <c r="J94" s="331">
        <f t="shared" si="12"/>
        <v>0</v>
      </c>
      <c r="K94" s="332"/>
      <c r="L94" s="333"/>
      <c r="M94" s="333"/>
      <c r="N94" s="333"/>
      <c r="O94" s="232" t="e">
        <f t="shared" si="9"/>
        <v>#DIV/0!</v>
      </c>
      <c r="P94" s="232"/>
      <c r="Q94" s="232" t="e">
        <f t="shared" si="10"/>
        <v>#DIV/0!</v>
      </c>
      <c r="R94"/>
      <c r="S94"/>
      <c r="T94"/>
      <c r="U94"/>
    </row>
    <row r="95" spans="1:21" s="24" customFormat="1" ht="21.75" customHeight="1">
      <c r="A95" s="35"/>
      <c r="B95" s="53">
        <v>75404</v>
      </c>
      <c r="C95" s="49" t="s">
        <v>203</v>
      </c>
      <c r="D95" s="100"/>
      <c r="E95" s="100">
        <f>F95+H95+I95</f>
        <v>30000</v>
      </c>
      <c r="F95" s="85">
        <f>F96</f>
        <v>30000</v>
      </c>
      <c r="G95" s="85"/>
      <c r="H95" s="85"/>
      <c r="I95" s="85"/>
      <c r="J95" s="338"/>
      <c r="K95" s="339"/>
      <c r="L95" s="339"/>
      <c r="M95" s="339"/>
      <c r="N95" s="339"/>
      <c r="O95" s="233"/>
      <c r="P95" s="233"/>
      <c r="Q95" s="233"/>
      <c r="R95"/>
      <c r="S95"/>
      <c r="T95"/>
      <c r="U95"/>
    </row>
    <row r="96" spans="1:21" s="27" customFormat="1" ht="18.75" customHeight="1">
      <c r="A96" s="19"/>
      <c r="B96" s="32"/>
      <c r="C96" s="33" t="s">
        <v>223</v>
      </c>
      <c r="D96" s="101"/>
      <c r="E96" s="101">
        <f>F96+H96+I96</f>
        <v>30000</v>
      </c>
      <c r="F96" s="86">
        <v>30000</v>
      </c>
      <c r="G96" s="34"/>
      <c r="H96" s="34"/>
      <c r="I96" s="34"/>
      <c r="J96" s="331"/>
      <c r="K96" s="332"/>
      <c r="L96" s="333"/>
      <c r="M96" s="333"/>
      <c r="N96" s="333"/>
      <c r="O96" s="232"/>
      <c r="P96" s="232"/>
      <c r="Q96" s="232"/>
      <c r="R96"/>
      <c r="S96"/>
      <c r="T96"/>
      <c r="U96"/>
    </row>
    <row r="97" spans="1:21" s="24" customFormat="1" ht="24" customHeight="1">
      <c r="A97" s="35"/>
      <c r="B97" s="53">
        <v>75411</v>
      </c>
      <c r="C97" s="49" t="s">
        <v>24</v>
      </c>
      <c r="D97" s="100">
        <v>50000</v>
      </c>
      <c r="E97" s="100">
        <f t="shared" si="11"/>
        <v>50000</v>
      </c>
      <c r="F97" s="85">
        <f>F98</f>
        <v>50000</v>
      </c>
      <c r="G97" s="85"/>
      <c r="H97" s="85"/>
      <c r="I97" s="85"/>
      <c r="J97" s="338"/>
      <c r="K97" s="339"/>
      <c r="L97" s="339"/>
      <c r="M97" s="339"/>
      <c r="N97" s="339"/>
      <c r="O97" s="233"/>
      <c r="P97" s="233"/>
      <c r="Q97" s="233"/>
      <c r="R97"/>
      <c r="S97"/>
      <c r="T97"/>
      <c r="U97"/>
    </row>
    <row r="98" spans="1:21" s="27" customFormat="1" ht="17.25" customHeight="1">
      <c r="A98" s="19"/>
      <c r="B98" s="32"/>
      <c r="C98" s="33" t="s">
        <v>20</v>
      </c>
      <c r="D98" s="101">
        <v>50000</v>
      </c>
      <c r="E98" s="101">
        <f t="shared" si="11"/>
        <v>50000</v>
      </c>
      <c r="F98" s="86">
        <v>50000</v>
      </c>
      <c r="G98" s="34"/>
      <c r="H98" s="34"/>
      <c r="I98" s="34"/>
      <c r="J98" s="331"/>
      <c r="K98" s="332"/>
      <c r="L98" s="333"/>
      <c r="M98" s="333"/>
      <c r="N98" s="333"/>
      <c r="O98" s="232"/>
      <c r="P98" s="232"/>
      <c r="Q98" s="232"/>
      <c r="R98"/>
      <c r="S98"/>
      <c r="T98"/>
      <c r="U98"/>
    </row>
    <row r="99" spans="1:21" s="24" customFormat="1" ht="20.25" customHeight="1">
      <c r="A99" s="35"/>
      <c r="B99" s="53">
        <v>75416</v>
      </c>
      <c r="C99" s="49" t="s">
        <v>80</v>
      </c>
      <c r="D99" s="100">
        <v>100000</v>
      </c>
      <c r="E99" s="100">
        <f t="shared" si="11"/>
        <v>100000</v>
      </c>
      <c r="F99" s="85">
        <f>F100</f>
        <v>100000</v>
      </c>
      <c r="G99" s="85"/>
      <c r="H99" s="85"/>
      <c r="I99" s="85"/>
      <c r="J99" s="338">
        <f t="shared" si="12"/>
        <v>100000</v>
      </c>
      <c r="K99" s="339">
        <f>K100</f>
        <v>100000</v>
      </c>
      <c r="L99" s="339"/>
      <c r="M99" s="339"/>
      <c r="N99" s="339"/>
      <c r="O99" s="233">
        <f t="shared" si="9"/>
        <v>1</v>
      </c>
      <c r="P99" s="233"/>
      <c r="Q99" s="233">
        <f t="shared" si="10"/>
        <v>1</v>
      </c>
      <c r="R99"/>
      <c r="S99"/>
      <c r="T99"/>
      <c r="U99"/>
    </row>
    <row r="100" spans="1:21" s="27" customFormat="1" ht="21" customHeight="1">
      <c r="A100" s="19"/>
      <c r="B100" s="31"/>
      <c r="C100" s="46" t="s">
        <v>20</v>
      </c>
      <c r="D100" s="99">
        <v>100000</v>
      </c>
      <c r="E100" s="99">
        <f t="shared" si="11"/>
        <v>100000</v>
      </c>
      <c r="F100" s="84">
        <v>100000</v>
      </c>
      <c r="G100" s="47"/>
      <c r="H100" s="47"/>
      <c r="I100" s="47"/>
      <c r="J100" s="335">
        <f t="shared" si="12"/>
        <v>100000</v>
      </c>
      <c r="K100" s="336">
        <v>100000</v>
      </c>
      <c r="L100" s="337"/>
      <c r="M100" s="337"/>
      <c r="N100" s="337"/>
      <c r="O100" s="229">
        <f t="shared" si="9"/>
        <v>1</v>
      </c>
      <c r="P100" s="229"/>
      <c r="Q100" s="229">
        <f t="shared" si="10"/>
        <v>1</v>
      </c>
      <c r="R100"/>
      <c r="S100"/>
      <c r="T100"/>
      <c r="U100"/>
    </row>
    <row r="101" spans="1:21" s="24" customFormat="1" ht="21" customHeight="1">
      <c r="A101" s="35"/>
      <c r="B101" s="53">
        <v>75495</v>
      </c>
      <c r="C101" s="49" t="s">
        <v>16</v>
      </c>
      <c r="D101" s="100">
        <v>700000</v>
      </c>
      <c r="E101" s="100">
        <f t="shared" si="11"/>
        <v>815000</v>
      </c>
      <c r="F101" s="85">
        <f>F104+F102+F103</f>
        <v>815000</v>
      </c>
      <c r="G101" s="85"/>
      <c r="H101" s="85"/>
      <c r="I101" s="85"/>
      <c r="J101" s="338">
        <f t="shared" si="12"/>
        <v>149318.51</v>
      </c>
      <c r="K101" s="339">
        <f>K104+K102</f>
        <v>149318.51</v>
      </c>
      <c r="L101" s="339"/>
      <c r="M101" s="339"/>
      <c r="N101" s="339"/>
      <c r="O101" s="233">
        <f t="shared" si="9"/>
        <v>0.1832128957055215</v>
      </c>
      <c r="P101" s="233"/>
      <c r="Q101" s="233">
        <f t="shared" si="10"/>
        <v>0.1832128957055215</v>
      </c>
      <c r="R101"/>
      <c r="S101"/>
      <c r="T101"/>
      <c r="U101"/>
    </row>
    <row r="102" spans="1:21" s="196" customFormat="1" ht="29.25" customHeight="1">
      <c r="A102" s="191"/>
      <c r="B102" s="192"/>
      <c r="C102" s="190" t="s">
        <v>204</v>
      </c>
      <c r="D102" s="193"/>
      <c r="E102" s="193">
        <f>F102+H102+I102</f>
        <v>110000</v>
      </c>
      <c r="F102" s="194">
        <v>110000</v>
      </c>
      <c r="G102" s="194"/>
      <c r="H102" s="194"/>
      <c r="I102" s="194"/>
      <c r="J102" s="340"/>
      <c r="K102" s="341"/>
      <c r="L102" s="341"/>
      <c r="M102" s="341"/>
      <c r="N102" s="341"/>
      <c r="O102" s="234"/>
      <c r="P102" s="234"/>
      <c r="Q102" s="234"/>
      <c r="R102" s="195"/>
      <c r="S102" s="195"/>
      <c r="T102" s="195"/>
      <c r="U102" s="195"/>
    </row>
    <row r="103" spans="1:21" s="196" customFormat="1" ht="29.25" customHeight="1">
      <c r="A103" s="191"/>
      <c r="B103" s="260"/>
      <c r="C103" s="261" t="s">
        <v>224</v>
      </c>
      <c r="D103" s="262"/>
      <c r="E103" s="262">
        <f>F103+G103+I103</f>
        <v>5000</v>
      </c>
      <c r="F103" s="263">
        <v>5000</v>
      </c>
      <c r="G103" s="263"/>
      <c r="H103" s="263"/>
      <c r="I103" s="263"/>
      <c r="J103" s="342"/>
      <c r="K103" s="343"/>
      <c r="L103" s="343"/>
      <c r="M103" s="343"/>
      <c r="N103" s="343"/>
      <c r="O103" s="264"/>
      <c r="P103" s="264"/>
      <c r="Q103" s="264"/>
      <c r="R103" s="195"/>
      <c r="S103" s="195"/>
      <c r="T103" s="195"/>
      <c r="U103" s="195"/>
    </row>
    <row r="104" spans="1:21" s="27" customFormat="1" ht="18.75" customHeight="1">
      <c r="A104" s="31"/>
      <c r="B104" s="31"/>
      <c r="C104" s="46" t="s">
        <v>50</v>
      </c>
      <c r="D104" s="99">
        <v>700000</v>
      </c>
      <c r="E104" s="99">
        <f>F104+H104+I104</f>
        <v>700000</v>
      </c>
      <c r="F104" s="84">
        <v>700000</v>
      </c>
      <c r="G104" s="47"/>
      <c r="H104" s="47"/>
      <c r="I104" s="47"/>
      <c r="J104" s="335">
        <f>K104+M104+N104</f>
        <v>149318.51</v>
      </c>
      <c r="K104" s="336">
        <v>149318.51</v>
      </c>
      <c r="L104" s="337"/>
      <c r="M104" s="337"/>
      <c r="N104" s="337"/>
      <c r="O104" s="229">
        <f t="shared" si="9"/>
        <v>0.21331215714285715</v>
      </c>
      <c r="P104" s="229"/>
      <c r="Q104" s="229">
        <f t="shared" si="10"/>
        <v>0.21331215714285715</v>
      </c>
      <c r="R104"/>
      <c r="S104"/>
      <c r="T104"/>
      <c r="U104"/>
    </row>
    <row r="105" spans="1:21" s="27" customFormat="1" ht="21" customHeight="1">
      <c r="A105" s="63">
        <v>758</v>
      </c>
      <c r="B105" s="25"/>
      <c r="C105" s="48" t="s">
        <v>82</v>
      </c>
      <c r="D105" s="97">
        <v>4400000</v>
      </c>
      <c r="E105" s="97">
        <f>E106</f>
        <v>3176000</v>
      </c>
      <c r="F105" s="83">
        <f>F106</f>
        <v>3176000</v>
      </c>
      <c r="G105" s="83"/>
      <c r="H105" s="83"/>
      <c r="I105" s="83"/>
      <c r="J105" s="329"/>
      <c r="K105" s="330"/>
      <c r="L105" s="330"/>
      <c r="M105" s="330"/>
      <c r="N105" s="330"/>
      <c r="O105" s="231"/>
      <c r="P105" s="231"/>
      <c r="Q105" s="231"/>
      <c r="R105"/>
      <c r="S105"/>
      <c r="T105"/>
      <c r="U105"/>
    </row>
    <row r="106" spans="1:21" s="24" customFormat="1" ht="21" customHeight="1">
      <c r="A106" s="35"/>
      <c r="B106" s="53">
        <v>75818</v>
      </c>
      <c r="C106" s="49" t="s">
        <v>83</v>
      </c>
      <c r="D106" s="100">
        <v>4400000</v>
      </c>
      <c r="E106" s="100">
        <f>F106+H106+I106</f>
        <v>3176000</v>
      </c>
      <c r="F106" s="85">
        <f>F107</f>
        <v>3176000</v>
      </c>
      <c r="G106" s="85"/>
      <c r="H106" s="85"/>
      <c r="I106" s="85"/>
      <c r="J106" s="338"/>
      <c r="K106" s="339"/>
      <c r="L106" s="339"/>
      <c r="M106" s="339"/>
      <c r="N106" s="339"/>
      <c r="O106" s="233"/>
      <c r="P106" s="233"/>
      <c r="Q106" s="233"/>
      <c r="R106"/>
      <c r="S106"/>
      <c r="T106"/>
      <c r="U106"/>
    </row>
    <row r="107" spans="1:21" s="27" customFormat="1" ht="30" customHeight="1">
      <c r="A107" s="31"/>
      <c r="B107" s="137"/>
      <c r="C107" s="33" t="s">
        <v>132</v>
      </c>
      <c r="D107" s="101">
        <v>4400000</v>
      </c>
      <c r="E107" s="101">
        <f>F107+H107+I107</f>
        <v>3176000</v>
      </c>
      <c r="F107" s="86">
        <v>3176000</v>
      </c>
      <c r="G107" s="34"/>
      <c r="H107" s="34"/>
      <c r="I107" s="34"/>
      <c r="J107" s="331"/>
      <c r="K107" s="332"/>
      <c r="L107" s="333"/>
      <c r="M107" s="333"/>
      <c r="N107" s="333"/>
      <c r="O107" s="232"/>
      <c r="P107" s="232"/>
      <c r="Q107" s="232"/>
      <c r="R107"/>
      <c r="S107"/>
      <c r="T107"/>
      <c r="U107"/>
    </row>
    <row r="108" spans="1:21" s="27" customFormat="1" ht="20.25" customHeight="1">
      <c r="A108" s="63">
        <v>801</v>
      </c>
      <c r="B108" s="50"/>
      <c r="C108" s="51" t="s">
        <v>25</v>
      </c>
      <c r="D108" s="102">
        <v>29997035</v>
      </c>
      <c r="E108" s="102">
        <f>F108+H108+I108+G108</f>
        <v>35985938</v>
      </c>
      <c r="F108" s="76">
        <f>F109+F121+F125+F128+F117+F135+F133</f>
        <v>33685947</v>
      </c>
      <c r="G108" s="76"/>
      <c r="H108" s="76">
        <f>H109+H121+H125+H128+H117</f>
        <v>0</v>
      </c>
      <c r="I108" s="76">
        <f>I109+I128</f>
        <v>2299991</v>
      </c>
      <c r="J108" s="344">
        <f>K108+M108+N108+L108</f>
        <v>6861018.629999999</v>
      </c>
      <c r="K108" s="296">
        <f>K109+K121+K125+K128+K117+K135+K133</f>
        <v>6461028.199999999</v>
      </c>
      <c r="L108" s="296"/>
      <c r="M108" s="296">
        <f>M109+M121+M125+M128+M117</f>
        <v>0</v>
      </c>
      <c r="N108" s="296">
        <f>N109+N128</f>
        <v>399990.43</v>
      </c>
      <c r="O108" s="219">
        <f t="shared" si="9"/>
        <v>0.19065832409314992</v>
      </c>
      <c r="P108" s="219"/>
      <c r="Q108" s="219">
        <f t="shared" si="10"/>
        <v>0.19180188700053466</v>
      </c>
      <c r="R108"/>
      <c r="S108"/>
      <c r="T108"/>
      <c r="U108"/>
    </row>
    <row r="109" spans="1:21" s="24" customFormat="1" ht="21" customHeight="1">
      <c r="A109" s="28"/>
      <c r="B109" s="52">
        <v>80101</v>
      </c>
      <c r="C109" s="36" t="s">
        <v>26</v>
      </c>
      <c r="D109" s="93">
        <v>13594130</v>
      </c>
      <c r="E109" s="93">
        <f>F109+H109+I109+G109</f>
        <v>18344121</v>
      </c>
      <c r="F109" s="77">
        <f>SUM(F110:F116)</f>
        <v>16844130</v>
      </c>
      <c r="G109" s="77"/>
      <c r="H109" s="77">
        <f>SUM(H110:H116)</f>
        <v>0</v>
      </c>
      <c r="I109" s="77">
        <f>SUM(I110:I116)</f>
        <v>1499991</v>
      </c>
      <c r="J109" s="297">
        <f>K109+M109+N109+L109</f>
        <v>3180868.08</v>
      </c>
      <c r="K109" s="323">
        <f>SUM(K110:K116)</f>
        <v>2780877.65</v>
      </c>
      <c r="L109" s="323"/>
      <c r="M109" s="323">
        <f>SUM(M110:M116)</f>
        <v>0</v>
      </c>
      <c r="N109" s="323">
        <f>SUM(N110:N116)</f>
        <v>399990.43</v>
      </c>
      <c r="O109" s="228">
        <f t="shared" si="9"/>
        <v>0.17339986364023657</v>
      </c>
      <c r="P109" s="228"/>
      <c r="Q109" s="228">
        <f t="shared" si="10"/>
        <v>0.16509476298271267</v>
      </c>
      <c r="R109"/>
      <c r="S109"/>
      <c r="T109"/>
      <c r="U109"/>
    </row>
    <row r="110" spans="1:21" s="27" customFormat="1" ht="21.75" customHeight="1">
      <c r="A110" s="19"/>
      <c r="B110" s="19"/>
      <c r="C110" s="62" t="s">
        <v>99</v>
      </c>
      <c r="D110" s="98">
        <v>2000000</v>
      </c>
      <c r="E110" s="98">
        <f>I110+H110+F110</f>
        <v>4200000</v>
      </c>
      <c r="F110" s="80">
        <v>4200000</v>
      </c>
      <c r="G110" s="41"/>
      <c r="H110" s="41"/>
      <c r="I110" s="41"/>
      <c r="J110" s="321">
        <f>N110+M110+K110</f>
        <v>1135110.78</v>
      </c>
      <c r="K110" s="322">
        <v>1135110.78</v>
      </c>
      <c r="L110" s="312"/>
      <c r="M110" s="312"/>
      <c r="N110" s="312"/>
      <c r="O110" s="227">
        <f t="shared" si="9"/>
        <v>0.27026447142857146</v>
      </c>
      <c r="P110" s="227"/>
      <c r="Q110" s="227">
        <f t="shared" si="10"/>
        <v>0.27026447142857146</v>
      </c>
      <c r="R110"/>
      <c r="S110"/>
      <c r="T110"/>
      <c r="U110"/>
    </row>
    <row r="111" spans="1:21" s="27" customFormat="1" ht="21.75" customHeight="1">
      <c r="A111" s="19"/>
      <c r="B111" s="19"/>
      <c r="C111" s="40" t="s">
        <v>100</v>
      </c>
      <c r="D111" s="94">
        <v>1200000</v>
      </c>
      <c r="E111" s="94">
        <f>F111+H111+I111</f>
        <v>3400000</v>
      </c>
      <c r="F111" s="81">
        <v>3400000</v>
      </c>
      <c r="G111" s="20"/>
      <c r="H111" s="20"/>
      <c r="I111" s="20"/>
      <c r="J111" s="345">
        <f>K111+M111+N111</f>
        <v>669462.72</v>
      </c>
      <c r="K111" s="346">
        <v>669462.72</v>
      </c>
      <c r="L111" s="305"/>
      <c r="M111" s="305"/>
      <c r="N111" s="305"/>
      <c r="O111" s="217">
        <f t="shared" si="9"/>
        <v>0.1969008</v>
      </c>
      <c r="P111" s="217"/>
      <c r="Q111" s="217">
        <f t="shared" si="10"/>
        <v>0.1969008</v>
      </c>
      <c r="R111"/>
      <c r="S111"/>
      <c r="T111"/>
      <c r="U111"/>
    </row>
    <row r="112" spans="1:21" s="27" customFormat="1" ht="21.75" customHeight="1">
      <c r="A112" s="19"/>
      <c r="B112" s="19"/>
      <c r="C112" s="40" t="s">
        <v>101</v>
      </c>
      <c r="D112" s="98">
        <v>4700000</v>
      </c>
      <c r="E112" s="98">
        <f>F112+H112+I112</f>
        <v>4849991</v>
      </c>
      <c r="F112" s="80">
        <v>4350000</v>
      </c>
      <c r="G112" s="41"/>
      <c r="H112" s="41"/>
      <c r="I112" s="41">
        <v>499991</v>
      </c>
      <c r="J112" s="321">
        <f>K112+M112+N112</f>
        <v>686221.0800000001</v>
      </c>
      <c r="K112" s="322">
        <v>486230.65</v>
      </c>
      <c r="L112" s="312"/>
      <c r="M112" s="312"/>
      <c r="N112" s="312">
        <v>199990.43</v>
      </c>
      <c r="O112" s="227">
        <f t="shared" si="9"/>
        <v>0.14148914503140317</v>
      </c>
      <c r="P112" s="227"/>
      <c r="Q112" s="227">
        <f t="shared" si="10"/>
        <v>0.11177716091954024</v>
      </c>
      <c r="R112"/>
      <c r="S112"/>
      <c r="T112"/>
      <c r="U112"/>
    </row>
    <row r="113" spans="1:21" s="27" customFormat="1" ht="21.75" customHeight="1">
      <c r="A113" s="19"/>
      <c r="B113" s="19"/>
      <c r="C113" s="54" t="s">
        <v>102</v>
      </c>
      <c r="D113" s="103">
        <v>100000</v>
      </c>
      <c r="E113" s="103">
        <f>I113+H113+F113</f>
        <v>100000</v>
      </c>
      <c r="F113" s="79">
        <v>100000</v>
      </c>
      <c r="G113" s="43"/>
      <c r="H113" s="43"/>
      <c r="I113" s="43"/>
      <c r="J113" s="319">
        <f>N113+M113+K113</f>
        <v>4591.16</v>
      </c>
      <c r="K113" s="320">
        <v>4591.16</v>
      </c>
      <c r="L113" s="302"/>
      <c r="M113" s="302"/>
      <c r="N113" s="302"/>
      <c r="O113" s="222">
        <f t="shared" si="9"/>
        <v>0.0459116</v>
      </c>
      <c r="P113" s="222"/>
      <c r="Q113" s="222">
        <f t="shared" si="10"/>
        <v>0.0459116</v>
      </c>
      <c r="R113"/>
      <c r="S113"/>
      <c r="T113"/>
      <c r="U113"/>
    </row>
    <row r="114" spans="1:21" s="27" customFormat="1" ht="30" customHeight="1">
      <c r="A114" s="19"/>
      <c r="B114" s="19"/>
      <c r="C114" s="62" t="s">
        <v>115</v>
      </c>
      <c r="D114" s="90">
        <v>600000</v>
      </c>
      <c r="E114" s="90">
        <f>I114+H114+F114</f>
        <v>800000</v>
      </c>
      <c r="F114" s="74">
        <v>400000</v>
      </c>
      <c r="G114" s="20"/>
      <c r="H114" s="20"/>
      <c r="I114" s="20">
        <v>400000</v>
      </c>
      <c r="J114" s="303">
        <f>N114+M114+K114</f>
        <v>461482.33999999997</v>
      </c>
      <c r="K114" s="304">
        <v>261482.34</v>
      </c>
      <c r="L114" s="305"/>
      <c r="M114" s="305"/>
      <c r="N114" s="305">
        <v>200000</v>
      </c>
      <c r="O114" s="217">
        <f t="shared" si="9"/>
        <v>0.576852925</v>
      </c>
      <c r="P114" s="217"/>
      <c r="Q114" s="217">
        <f t="shared" si="10"/>
        <v>0.65370585</v>
      </c>
      <c r="R114"/>
      <c r="S114"/>
      <c r="T114"/>
      <c r="U114"/>
    </row>
    <row r="115" spans="1:21" s="27" customFormat="1" ht="21.75" customHeight="1">
      <c r="A115" s="19"/>
      <c r="B115" s="19"/>
      <c r="C115" s="40" t="s">
        <v>189</v>
      </c>
      <c r="D115" s="98">
        <v>200000</v>
      </c>
      <c r="E115" s="98">
        <f>F115+G115+I115</f>
        <v>200000</v>
      </c>
      <c r="F115" s="80">
        <v>200000</v>
      </c>
      <c r="G115" s="41"/>
      <c r="H115" s="41"/>
      <c r="I115" s="41"/>
      <c r="J115" s="321"/>
      <c r="K115" s="322"/>
      <c r="L115" s="312"/>
      <c r="M115" s="312"/>
      <c r="N115" s="312"/>
      <c r="O115" s="227"/>
      <c r="P115" s="227"/>
      <c r="Q115" s="227"/>
      <c r="R115"/>
      <c r="S115"/>
      <c r="T115"/>
      <c r="U115"/>
    </row>
    <row r="116" spans="1:21" s="27" customFormat="1" ht="21.75" customHeight="1">
      <c r="A116" s="19"/>
      <c r="B116" s="19"/>
      <c r="C116" s="55" t="s">
        <v>85</v>
      </c>
      <c r="D116" s="98">
        <v>4794130</v>
      </c>
      <c r="E116" s="98">
        <f>F116+H116+I116+G116</f>
        <v>4794130</v>
      </c>
      <c r="F116" s="81">
        <v>4194130</v>
      </c>
      <c r="G116" s="56"/>
      <c r="H116" s="56"/>
      <c r="I116" s="56">
        <v>600000</v>
      </c>
      <c r="J116" s="321">
        <f>K116+M116+N116+L116</f>
        <v>224000</v>
      </c>
      <c r="K116" s="346">
        <v>224000</v>
      </c>
      <c r="L116" s="347"/>
      <c r="M116" s="347"/>
      <c r="N116" s="347"/>
      <c r="O116" s="235">
        <f t="shared" si="9"/>
        <v>0.046723805987739175</v>
      </c>
      <c r="P116" s="235"/>
      <c r="Q116" s="235">
        <f t="shared" si="10"/>
        <v>0.05340797733975819</v>
      </c>
      <c r="R116"/>
      <c r="S116"/>
      <c r="T116"/>
      <c r="U116"/>
    </row>
    <row r="117" spans="1:21" s="24" customFormat="1" ht="21.75" customHeight="1">
      <c r="A117" s="35"/>
      <c r="B117" s="52">
        <v>80104</v>
      </c>
      <c r="C117" s="36" t="s">
        <v>84</v>
      </c>
      <c r="D117" s="93">
        <v>1091305</v>
      </c>
      <c r="E117" s="93">
        <f>F117+H117+I117+G117</f>
        <v>1404475</v>
      </c>
      <c r="F117" s="167">
        <f>F118+F119+F120</f>
        <v>1404475</v>
      </c>
      <c r="G117" s="77"/>
      <c r="H117" s="77">
        <f>H118</f>
        <v>0</v>
      </c>
      <c r="I117" s="77"/>
      <c r="J117" s="297">
        <f>K117+M117+N117+L117</f>
        <v>5850</v>
      </c>
      <c r="K117" s="348">
        <f>K118+K119+K120</f>
        <v>5850</v>
      </c>
      <c r="L117" s="323"/>
      <c r="M117" s="323">
        <f>M118</f>
        <v>0</v>
      </c>
      <c r="N117" s="323"/>
      <c r="O117" s="228">
        <f t="shared" si="9"/>
        <v>0.004165257480553231</v>
      </c>
      <c r="P117" s="228"/>
      <c r="Q117" s="228">
        <f t="shared" si="10"/>
        <v>0.004165257480553231</v>
      </c>
      <c r="R117"/>
      <c r="S117"/>
      <c r="T117"/>
      <c r="U117"/>
    </row>
    <row r="118" spans="1:21" s="27" customFormat="1" ht="21.75" customHeight="1">
      <c r="A118" s="19"/>
      <c r="B118" s="19"/>
      <c r="C118" s="55" t="s">
        <v>85</v>
      </c>
      <c r="D118" s="98">
        <v>891305</v>
      </c>
      <c r="E118" s="98">
        <f>F118+H118+I118</f>
        <v>944905</v>
      </c>
      <c r="F118" s="81">
        <v>944905</v>
      </c>
      <c r="G118" s="56"/>
      <c r="H118" s="56"/>
      <c r="I118" s="56"/>
      <c r="J118" s="321"/>
      <c r="K118" s="346"/>
      <c r="L118" s="347"/>
      <c r="M118" s="347"/>
      <c r="N118" s="347"/>
      <c r="O118" s="235"/>
      <c r="P118" s="235"/>
      <c r="Q118" s="235"/>
      <c r="R118"/>
      <c r="S118"/>
      <c r="T118"/>
      <c r="U118"/>
    </row>
    <row r="119" spans="1:21" s="27" customFormat="1" ht="21.75" customHeight="1">
      <c r="A119" s="19"/>
      <c r="B119" s="19"/>
      <c r="C119" s="55" t="s">
        <v>29</v>
      </c>
      <c r="D119" s="94">
        <v>200000</v>
      </c>
      <c r="E119" s="94">
        <f>F119+H119+I119</f>
        <v>450000</v>
      </c>
      <c r="F119" s="81">
        <v>450000</v>
      </c>
      <c r="G119" s="56"/>
      <c r="H119" s="56"/>
      <c r="I119" s="56"/>
      <c r="J119" s="345"/>
      <c r="K119" s="346"/>
      <c r="L119" s="347"/>
      <c r="M119" s="347"/>
      <c r="N119" s="347"/>
      <c r="O119" s="235"/>
      <c r="P119" s="235"/>
      <c r="Q119" s="235"/>
      <c r="R119"/>
      <c r="S119"/>
      <c r="T119"/>
      <c r="U119"/>
    </row>
    <row r="120" spans="1:21" s="27" customFormat="1" ht="21.75" customHeight="1">
      <c r="A120" s="19"/>
      <c r="B120" s="19"/>
      <c r="C120" s="60" t="s">
        <v>20</v>
      </c>
      <c r="D120" s="104"/>
      <c r="E120" s="104">
        <f>F120+G120+I120</f>
        <v>9570</v>
      </c>
      <c r="F120" s="87">
        <v>9570</v>
      </c>
      <c r="G120" s="87"/>
      <c r="H120" s="87"/>
      <c r="I120" s="87"/>
      <c r="J120" s="349">
        <f>K120+L120+N120</f>
        <v>5850</v>
      </c>
      <c r="K120" s="350">
        <v>5850</v>
      </c>
      <c r="L120" s="350"/>
      <c r="M120" s="350"/>
      <c r="N120" s="350"/>
      <c r="O120" s="236">
        <f t="shared" si="9"/>
        <v>0.6112852664576802</v>
      </c>
      <c r="P120" s="236"/>
      <c r="Q120" s="236">
        <f t="shared" si="10"/>
        <v>0.6112852664576802</v>
      </c>
      <c r="R120"/>
      <c r="S120"/>
      <c r="T120"/>
      <c r="U120"/>
    </row>
    <row r="121" spans="1:21" s="24" customFormat="1" ht="21.75" customHeight="1">
      <c r="A121" s="35"/>
      <c r="B121" s="52">
        <v>80110</v>
      </c>
      <c r="C121" s="36" t="s">
        <v>27</v>
      </c>
      <c r="D121" s="93">
        <v>4083300</v>
      </c>
      <c r="E121" s="93">
        <f>F121+H121+I121</f>
        <v>3423537</v>
      </c>
      <c r="F121" s="77">
        <f>SUM(F122:F124)</f>
        <v>3423537</v>
      </c>
      <c r="G121" s="77"/>
      <c r="H121" s="77"/>
      <c r="I121" s="77"/>
      <c r="J121" s="297">
        <f>K121+M121+N121</f>
        <v>1302190.83</v>
      </c>
      <c r="K121" s="323">
        <f>SUM(K122:K124)</f>
        <v>1302190.83</v>
      </c>
      <c r="L121" s="323"/>
      <c r="M121" s="323"/>
      <c r="N121" s="323"/>
      <c r="O121" s="228">
        <f t="shared" si="9"/>
        <v>0.3803641759969295</v>
      </c>
      <c r="P121" s="228"/>
      <c r="Q121" s="228">
        <f t="shared" si="10"/>
        <v>0.3803641759969295</v>
      </c>
      <c r="R121"/>
      <c r="S121"/>
      <c r="T121"/>
      <c r="U121"/>
    </row>
    <row r="122" spans="1:21" s="27" customFormat="1" ht="21.75" customHeight="1">
      <c r="A122" s="19"/>
      <c r="B122" s="19"/>
      <c r="C122" s="43" t="s">
        <v>66</v>
      </c>
      <c r="D122" s="98">
        <v>3000000</v>
      </c>
      <c r="E122" s="98">
        <f>F122+H122+I122</f>
        <v>3000000</v>
      </c>
      <c r="F122" s="79">
        <v>3000000</v>
      </c>
      <c r="G122" s="43"/>
      <c r="H122" s="43"/>
      <c r="I122" s="43"/>
      <c r="J122" s="321">
        <f>K122+M122+N122</f>
        <v>1296334.83</v>
      </c>
      <c r="K122" s="320">
        <v>1296334.83</v>
      </c>
      <c r="L122" s="302"/>
      <c r="M122" s="302"/>
      <c r="N122" s="302"/>
      <c r="O122" s="222">
        <f t="shared" si="9"/>
        <v>0.43211161000000003</v>
      </c>
      <c r="P122" s="222"/>
      <c r="Q122" s="222">
        <f t="shared" si="10"/>
        <v>0.43211161000000003</v>
      </c>
      <c r="R122"/>
      <c r="S122"/>
      <c r="T122"/>
      <c r="U122"/>
    </row>
    <row r="123" spans="1:21" s="27" customFormat="1" ht="21.75" customHeight="1">
      <c r="A123" s="19"/>
      <c r="B123" s="19"/>
      <c r="C123" s="20" t="s">
        <v>57</v>
      </c>
      <c r="D123" s="94">
        <v>80000</v>
      </c>
      <c r="E123" s="94">
        <f>F123</f>
        <v>80000</v>
      </c>
      <c r="F123" s="74">
        <v>80000</v>
      </c>
      <c r="G123" s="20"/>
      <c r="H123" s="20"/>
      <c r="I123" s="20"/>
      <c r="J123" s="345">
        <f>K123</f>
        <v>5856</v>
      </c>
      <c r="K123" s="304">
        <v>5856</v>
      </c>
      <c r="L123" s="305"/>
      <c r="M123" s="305"/>
      <c r="N123" s="305"/>
      <c r="O123" s="217">
        <f t="shared" si="9"/>
        <v>0.0732</v>
      </c>
      <c r="P123" s="217"/>
      <c r="Q123" s="217">
        <f t="shared" si="10"/>
        <v>0.0732</v>
      </c>
      <c r="R123"/>
      <c r="S123"/>
      <c r="T123"/>
      <c r="U123"/>
    </row>
    <row r="124" spans="1:21" s="27" customFormat="1" ht="21.75" customHeight="1">
      <c r="A124" s="19"/>
      <c r="B124" s="31"/>
      <c r="C124" s="60" t="s">
        <v>85</v>
      </c>
      <c r="D124" s="104">
        <v>1003300</v>
      </c>
      <c r="E124" s="104">
        <f>F124+H124+I124</f>
        <v>343537</v>
      </c>
      <c r="F124" s="87">
        <v>343537</v>
      </c>
      <c r="G124" s="42"/>
      <c r="H124" s="42"/>
      <c r="I124" s="42"/>
      <c r="J124" s="349"/>
      <c r="K124" s="350"/>
      <c r="L124" s="316"/>
      <c r="M124" s="316"/>
      <c r="N124" s="316"/>
      <c r="O124" s="225"/>
      <c r="P124" s="225"/>
      <c r="Q124" s="225"/>
      <c r="R124"/>
      <c r="S124"/>
      <c r="T124"/>
      <c r="U124"/>
    </row>
    <row r="125" spans="1:21" s="27" customFormat="1" ht="21.75" customHeight="1">
      <c r="A125" s="19"/>
      <c r="B125" s="108">
        <v>80120</v>
      </c>
      <c r="C125" s="57" t="s">
        <v>56</v>
      </c>
      <c r="D125" s="100">
        <v>1074000</v>
      </c>
      <c r="E125" s="100">
        <f>F125+H125+I125</f>
        <v>2089220</v>
      </c>
      <c r="F125" s="109">
        <f>F127+F126</f>
        <v>2089220</v>
      </c>
      <c r="G125" s="109"/>
      <c r="H125" s="109"/>
      <c r="I125" s="109"/>
      <c r="J125" s="338">
        <f>K125+M125+N125</f>
        <v>318726.08</v>
      </c>
      <c r="K125" s="351">
        <f>K127+K126</f>
        <v>318726.08</v>
      </c>
      <c r="L125" s="351"/>
      <c r="M125" s="351"/>
      <c r="N125" s="351"/>
      <c r="O125" s="237">
        <f t="shared" si="9"/>
        <v>0.15255745206344953</v>
      </c>
      <c r="P125" s="237"/>
      <c r="Q125" s="237">
        <f t="shared" si="10"/>
        <v>0.15255745206344953</v>
      </c>
      <c r="R125"/>
      <c r="S125"/>
      <c r="T125"/>
      <c r="U125"/>
    </row>
    <row r="126" spans="1:21" s="27" customFormat="1" ht="45" customHeight="1">
      <c r="A126" s="19"/>
      <c r="B126" s="19"/>
      <c r="C126" s="55" t="s">
        <v>112</v>
      </c>
      <c r="D126" s="94">
        <v>267000</v>
      </c>
      <c r="E126" s="94">
        <f>F126+H126+I126</f>
        <v>317000</v>
      </c>
      <c r="F126" s="81">
        <v>317000</v>
      </c>
      <c r="G126" s="56"/>
      <c r="H126" s="56"/>
      <c r="I126" s="56"/>
      <c r="J126" s="345"/>
      <c r="K126" s="346"/>
      <c r="L126" s="347"/>
      <c r="M126" s="347"/>
      <c r="N126" s="347"/>
      <c r="O126" s="235"/>
      <c r="P126" s="235"/>
      <c r="Q126" s="235"/>
      <c r="R126"/>
      <c r="S126"/>
      <c r="T126"/>
      <c r="U126"/>
    </row>
    <row r="127" spans="1:21" s="27" customFormat="1" ht="19.5" customHeight="1">
      <c r="A127" s="19"/>
      <c r="B127" s="31"/>
      <c r="C127" s="60" t="s">
        <v>98</v>
      </c>
      <c r="D127" s="104">
        <v>807000</v>
      </c>
      <c r="E127" s="104">
        <f>F127+H127+I127</f>
        <v>1772220</v>
      </c>
      <c r="F127" s="87">
        <v>1772220</v>
      </c>
      <c r="G127" s="42"/>
      <c r="H127" s="42"/>
      <c r="I127" s="42"/>
      <c r="J127" s="349">
        <f>K127+M127+N127</f>
        <v>318726.08</v>
      </c>
      <c r="K127" s="350">
        <v>318726.08</v>
      </c>
      <c r="L127" s="316"/>
      <c r="M127" s="316"/>
      <c r="N127" s="316"/>
      <c r="O127" s="225">
        <f t="shared" si="9"/>
        <v>0.17984566250239814</v>
      </c>
      <c r="P127" s="225"/>
      <c r="Q127" s="225">
        <f t="shared" si="10"/>
        <v>0.17984566250239814</v>
      </c>
      <c r="R127"/>
      <c r="S127"/>
      <c r="T127"/>
      <c r="U127"/>
    </row>
    <row r="128" spans="1:21" s="24" customFormat="1" ht="19.5" customHeight="1">
      <c r="A128" s="35"/>
      <c r="B128" s="52">
        <v>80130</v>
      </c>
      <c r="C128" s="36" t="s">
        <v>42</v>
      </c>
      <c r="D128" s="93">
        <v>9874300</v>
      </c>
      <c r="E128" s="93">
        <f>F128+H128+I128+G128</f>
        <v>10436585</v>
      </c>
      <c r="F128" s="77">
        <f>SUM(F129:F132)</f>
        <v>9636585</v>
      </c>
      <c r="G128" s="77"/>
      <c r="H128" s="77">
        <f>H131</f>
        <v>0</v>
      </c>
      <c r="I128" s="77">
        <f>I131</f>
        <v>800000</v>
      </c>
      <c r="J128" s="297">
        <f>K128+M128+N128+L128</f>
        <v>2049430.8399999999</v>
      </c>
      <c r="K128" s="323">
        <f>SUM(K129:K131)</f>
        <v>2049430.8399999999</v>
      </c>
      <c r="L128" s="323"/>
      <c r="M128" s="323">
        <f>M131</f>
        <v>0</v>
      </c>
      <c r="N128" s="323"/>
      <c r="O128" s="228">
        <f t="shared" si="9"/>
        <v>0.1963698700293247</v>
      </c>
      <c r="P128" s="228"/>
      <c r="Q128" s="228">
        <f t="shared" si="10"/>
        <v>0.21267189984833837</v>
      </c>
      <c r="R128"/>
      <c r="S128"/>
      <c r="T128"/>
      <c r="U128"/>
    </row>
    <row r="129" spans="1:21" s="130" customFormat="1" ht="19.5" customHeight="1">
      <c r="A129" s="128"/>
      <c r="B129" s="129"/>
      <c r="C129" s="189" t="s">
        <v>103</v>
      </c>
      <c r="D129" s="182">
        <v>2500000</v>
      </c>
      <c r="E129" s="182">
        <f>SUM(F129:I129)</f>
        <v>3350000</v>
      </c>
      <c r="F129" s="181">
        <v>3350000</v>
      </c>
      <c r="G129" s="181"/>
      <c r="H129" s="181"/>
      <c r="I129" s="181"/>
      <c r="J129" s="352">
        <f>SUM(K129:N129)</f>
        <v>655095.07</v>
      </c>
      <c r="K129" s="353">
        <v>655095.07</v>
      </c>
      <c r="L129" s="353"/>
      <c r="M129" s="353"/>
      <c r="N129" s="353"/>
      <c r="O129" s="238">
        <f t="shared" si="9"/>
        <v>0.1955507671641791</v>
      </c>
      <c r="P129" s="238"/>
      <c r="Q129" s="238">
        <f t="shared" si="10"/>
        <v>0.1955507671641791</v>
      </c>
      <c r="R129" s="4"/>
      <c r="S129" s="4"/>
      <c r="T129" s="4"/>
      <c r="U129" s="4"/>
    </row>
    <row r="130" spans="1:21" s="27" customFormat="1" ht="19.5" customHeight="1">
      <c r="A130" s="19"/>
      <c r="B130" s="19"/>
      <c r="C130" s="41" t="s">
        <v>104</v>
      </c>
      <c r="D130" s="98">
        <v>2000000</v>
      </c>
      <c r="E130" s="98">
        <f>SUM(F130:I130)</f>
        <v>2300000</v>
      </c>
      <c r="F130" s="80">
        <v>2300000</v>
      </c>
      <c r="G130" s="80"/>
      <c r="H130" s="80"/>
      <c r="I130" s="41"/>
      <c r="J130" s="321">
        <f>SUM(K130:N130)</f>
        <v>1394335.77</v>
      </c>
      <c r="K130" s="322">
        <v>1394335.77</v>
      </c>
      <c r="L130" s="322"/>
      <c r="M130" s="322"/>
      <c r="N130" s="312"/>
      <c r="O130" s="239">
        <f t="shared" si="9"/>
        <v>0.6062329434782608</v>
      </c>
      <c r="P130" s="239"/>
      <c r="Q130" s="227">
        <f t="shared" si="10"/>
        <v>0.6062329434782608</v>
      </c>
      <c r="R130"/>
      <c r="S130"/>
      <c r="T130"/>
      <c r="U130"/>
    </row>
    <row r="131" spans="1:21" s="27" customFormat="1" ht="19.5" customHeight="1">
      <c r="A131" s="19"/>
      <c r="B131" s="19"/>
      <c r="C131" s="55" t="s">
        <v>98</v>
      </c>
      <c r="D131" s="94">
        <v>5374300</v>
      </c>
      <c r="E131" s="94">
        <f>F131+H131+I131+G131</f>
        <v>4556395</v>
      </c>
      <c r="F131" s="81">
        <v>3756395</v>
      </c>
      <c r="G131" s="56"/>
      <c r="H131" s="56"/>
      <c r="I131" s="56">
        <v>800000</v>
      </c>
      <c r="J131" s="345"/>
      <c r="K131" s="346"/>
      <c r="L131" s="347"/>
      <c r="M131" s="347"/>
      <c r="N131" s="347"/>
      <c r="O131" s="235"/>
      <c r="P131" s="235"/>
      <c r="Q131" s="235"/>
      <c r="R131"/>
      <c r="S131"/>
      <c r="T131"/>
      <c r="U131"/>
    </row>
    <row r="132" spans="1:21" s="130" customFormat="1" ht="19.5" customHeight="1">
      <c r="A132" s="128"/>
      <c r="B132" s="197"/>
      <c r="C132" s="198" t="s">
        <v>205</v>
      </c>
      <c r="D132" s="142"/>
      <c r="E132" s="142">
        <f>F132+G132+I132</f>
        <v>230190</v>
      </c>
      <c r="F132" s="127">
        <v>230190</v>
      </c>
      <c r="G132" s="127"/>
      <c r="H132" s="127"/>
      <c r="I132" s="127"/>
      <c r="J132" s="354"/>
      <c r="K132" s="355"/>
      <c r="L132" s="355"/>
      <c r="M132" s="355"/>
      <c r="N132" s="355"/>
      <c r="O132" s="240"/>
      <c r="P132" s="240"/>
      <c r="Q132" s="240"/>
      <c r="R132" s="4"/>
      <c r="S132" s="4"/>
      <c r="T132" s="4"/>
      <c r="U132" s="4"/>
    </row>
    <row r="133" spans="1:21" s="24" customFormat="1" ht="19.5" customHeight="1">
      <c r="A133" s="35"/>
      <c r="B133" s="52">
        <v>80132</v>
      </c>
      <c r="C133" s="36" t="s">
        <v>206</v>
      </c>
      <c r="D133" s="93"/>
      <c r="E133" s="93">
        <f>F133+H133+I133+G133</f>
        <v>8000</v>
      </c>
      <c r="F133" s="77">
        <f>F134</f>
        <v>8000</v>
      </c>
      <c r="G133" s="77"/>
      <c r="H133" s="77">
        <f>H136</f>
        <v>0</v>
      </c>
      <c r="I133" s="77"/>
      <c r="J133" s="297">
        <f>K133+M133+N133+L133</f>
        <v>3952.8</v>
      </c>
      <c r="K133" s="323">
        <f>K134</f>
        <v>3952.8</v>
      </c>
      <c r="L133" s="323"/>
      <c r="M133" s="323">
        <f>M136</f>
        <v>0</v>
      </c>
      <c r="N133" s="323"/>
      <c r="O133" s="228">
        <f t="shared" si="9"/>
        <v>0.49410000000000004</v>
      </c>
      <c r="P133" s="228"/>
      <c r="Q133" s="228">
        <f t="shared" si="10"/>
        <v>0.49410000000000004</v>
      </c>
      <c r="R133"/>
      <c r="S133"/>
      <c r="T133"/>
      <c r="U133"/>
    </row>
    <row r="134" spans="1:21" s="130" customFormat="1" ht="19.5" customHeight="1">
      <c r="A134" s="128"/>
      <c r="B134" s="129"/>
      <c r="C134" s="189" t="s">
        <v>20</v>
      </c>
      <c r="D134" s="182"/>
      <c r="E134" s="182">
        <f>SUM(F134:I134)</f>
        <v>8000</v>
      </c>
      <c r="F134" s="181">
        <v>8000</v>
      </c>
      <c r="G134" s="181"/>
      <c r="H134" s="181"/>
      <c r="I134" s="181"/>
      <c r="J134" s="352">
        <f>SUM(K134:N134)</f>
        <v>3952.8</v>
      </c>
      <c r="K134" s="353">
        <v>3952.8</v>
      </c>
      <c r="L134" s="353"/>
      <c r="M134" s="353"/>
      <c r="N134" s="353"/>
      <c r="O134" s="238">
        <f t="shared" si="9"/>
        <v>0.49410000000000004</v>
      </c>
      <c r="P134" s="238"/>
      <c r="Q134" s="238">
        <f t="shared" si="10"/>
        <v>0.49410000000000004</v>
      </c>
      <c r="R134" s="4"/>
      <c r="S134" s="4"/>
      <c r="T134" s="4"/>
      <c r="U134" s="4"/>
    </row>
    <row r="135" spans="1:21" s="130" customFormat="1" ht="19.5" customHeight="1">
      <c r="A135" s="128"/>
      <c r="B135" s="183">
        <v>80195</v>
      </c>
      <c r="C135" s="184" t="s">
        <v>16</v>
      </c>
      <c r="D135" s="186">
        <v>280000</v>
      </c>
      <c r="E135" s="186">
        <f>F135+G135+I135</f>
        <v>280000</v>
      </c>
      <c r="F135" s="185">
        <f>F136</f>
        <v>280000</v>
      </c>
      <c r="G135" s="185"/>
      <c r="H135" s="185"/>
      <c r="I135" s="185"/>
      <c r="J135" s="356"/>
      <c r="K135" s="357"/>
      <c r="L135" s="357"/>
      <c r="M135" s="357"/>
      <c r="N135" s="357"/>
      <c r="O135" s="241"/>
      <c r="P135" s="241"/>
      <c r="Q135" s="241"/>
      <c r="R135" s="4"/>
      <c r="S135" s="4"/>
      <c r="T135" s="4"/>
      <c r="U135" s="4"/>
    </row>
    <row r="136" spans="1:21" s="130" customFormat="1" ht="19.5" customHeight="1">
      <c r="A136" s="286"/>
      <c r="B136" s="390"/>
      <c r="C136" s="34" t="s">
        <v>35</v>
      </c>
      <c r="D136" s="160">
        <v>280000</v>
      </c>
      <c r="E136" s="160">
        <f>F136+G136+I136</f>
        <v>280000</v>
      </c>
      <c r="F136" s="161">
        <v>280000</v>
      </c>
      <c r="G136" s="161"/>
      <c r="H136" s="161"/>
      <c r="I136" s="161"/>
      <c r="J136" s="371"/>
      <c r="K136" s="372"/>
      <c r="L136" s="372"/>
      <c r="M136" s="372"/>
      <c r="N136" s="372"/>
      <c r="O136" s="391"/>
      <c r="P136" s="391"/>
      <c r="Q136" s="391"/>
      <c r="R136" s="4"/>
      <c r="S136" s="4"/>
      <c r="T136" s="4"/>
      <c r="U136" s="4"/>
    </row>
    <row r="137" spans="1:21" s="27" customFormat="1" ht="21.75" customHeight="1">
      <c r="A137" s="25">
        <v>851</v>
      </c>
      <c r="B137" s="25"/>
      <c r="C137" s="45" t="s">
        <v>28</v>
      </c>
      <c r="D137" s="97">
        <v>885000</v>
      </c>
      <c r="E137" s="97">
        <f>F137+H137+I137</f>
        <v>926000</v>
      </c>
      <c r="F137" s="83">
        <f>F140+F138+F143</f>
        <v>926000</v>
      </c>
      <c r="G137" s="83"/>
      <c r="H137" s="83"/>
      <c r="I137" s="83"/>
      <c r="J137" s="329">
        <f>K137+M137+N137</f>
        <v>123076.76000000001</v>
      </c>
      <c r="K137" s="330">
        <f>K140+K138+K143</f>
        <v>123076.76000000001</v>
      </c>
      <c r="L137" s="330"/>
      <c r="M137" s="330"/>
      <c r="N137" s="330"/>
      <c r="O137" s="231">
        <f t="shared" si="9"/>
        <v>0.13291226781857451</v>
      </c>
      <c r="P137" s="231"/>
      <c r="Q137" s="231">
        <f t="shared" si="10"/>
        <v>0.13291226781857451</v>
      </c>
      <c r="R137"/>
      <c r="S137"/>
      <c r="T137"/>
      <c r="U137"/>
    </row>
    <row r="138" spans="1:21" s="27" customFormat="1" ht="21.75" customHeight="1">
      <c r="A138" s="19" t="s">
        <v>55</v>
      </c>
      <c r="B138" s="108">
        <v>85121</v>
      </c>
      <c r="C138" s="111" t="s">
        <v>86</v>
      </c>
      <c r="D138" s="93">
        <v>120000</v>
      </c>
      <c r="E138" s="93">
        <f>F138+H138+I138</f>
        <v>120000</v>
      </c>
      <c r="F138" s="109">
        <f>SUM(F139:F139)</f>
        <v>120000</v>
      </c>
      <c r="G138" s="109"/>
      <c r="H138" s="109"/>
      <c r="I138" s="109"/>
      <c r="J138" s="297">
        <f>K138+M138+N138</f>
        <v>52394.8</v>
      </c>
      <c r="K138" s="351">
        <f>SUM(K139:K139)</f>
        <v>52394.8</v>
      </c>
      <c r="L138" s="351"/>
      <c r="M138" s="351"/>
      <c r="N138" s="351"/>
      <c r="O138" s="237">
        <f t="shared" si="9"/>
        <v>0.43662333333333336</v>
      </c>
      <c r="P138" s="237"/>
      <c r="Q138" s="237">
        <f t="shared" si="10"/>
        <v>0.43662333333333336</v>
      </c>
      <c r="R138"/>
      <c r="S138"/>
      <c r="T138"/>
      <c r="U138"/>
    </row>
    <row r="139" spans="1:21" s="27" customFormat="1" ht="21.75" customHeight="1">
      <c r="A139" s="19"/>
      <c r="B139" s="37"/>
      <c r="C139" s="40" t="s">
        <v>190</v>
      </c>
      <c r="D139" s="123">
        <v>120000</v>
      </c>
      <c r="E139" s="123">
        <f>F139+H139+I139</f>
        <v>120000</v>
      </c>
      <c r="F139" s="124">
        <v>120000</v>
      </c>
      <c r="G139" s="124"/>
      <c r="H139" s="124"/>
      <c r="I139" s="124"/>
      <c r="J139" s="358">
        <f>K139+M139+N139</f>
        <v>52394.8</v>
      </c>
      <c r="K139" s="359">
        <v>52394.8</v>
      </c>
      <c r="L139" s="359"/>
      <c r="M139" s="359"/>
      <c r="N139" s="359"/>
      <c r="O139" s="242">
        <f t="shared" si="9"/>
        <v>0.43662333333333336</v>
      </c>
      <c r="P139" s="242"/>
      <c r="Q139" s="242">
        <f t="shared" si="10"/>
        <v>0.43662333333333336</v>
      </c>
      <c r="R139"/>
      <c r="S139"/>
      <c r="T139"/>
      <c r="U139"/>
    </row>
    <row r="140" spans="1:21" s="27" customFormat="1" ht="21.75" customHeight="1">
      <c r="A140" s="19" t="s">
        <v>55</v>
      </c>
      <c r="B140" s="70">
        <v>85154</v>
      </c>
      <c r="C140" s="71" t="s">
        <v>59</v>
      </c>
      <c r="D140" s="93">
        <v>765000</v>
      </c>
      <c r="E140" s="93">
        <f>F140+H140+I140</f>
        <v>777000</v>
      </c>
      <c r="F140" s="88">
        <f>SUM(F141:F142)</f>
        <v>777000</v>
      </c>
      <c r="G140" s="88"/>
      <c r="H140" s="88"/>
      <c r="I140" s="88"/>
      <c r="J140" s="297">
        <f>K140+M140+N140</f>
        <v>64681.96</v>
      </c>
      <c r="K140" s="360">
        <f>SUM(K141:K142)</f>
        <v>64681.96</v>
      </c>
      <c r="L140" s="360"/>
      <c r="M140" s="360"/>
      <c r="N140" s="360"/>
      <c r="O140" s="243">
        <f t="shared" si="9"/>
        <v>0.08324576576576577</v>
      </c>
      <c r="P140" s="243"/>
      <c r="Q140" s="243">
        <f t="shared" si="10"/>
        <v>0.08324576576576577</v>
      </c>
      <c r="R140"/>
      <c r="S140"/>
      <c r="T140"/>
      <c r="U140"/>
    </row>
    <row r="141" spans="1:21" s="27" customFormat="1" ht="21.75" customHeight="1">
      <c r="A141" s="19"/>
      <c r="B141" s="37"/>
      <c r="C141" s="38" t="s">
        <v>57</v>
      </c>
      <c r="D141" s="123">
        <v>700000</v>
      </c>
      <c r="E141" s="123">
        <f>F141+H141+I141</f>
        <v>700000</v>
      </c>
      <c r="F141" s="78">
        <f>600000+100000</f>
        <v>700000</v>
      </c>
      <c r="G141" s="78"/>
      <c r="H141" s="78"/>
      <c r="I141" s="78"/>
      <c r="J141" s="358">
        <f>K141+M141+N141</f>
        <v>53314</v>
      </c>
      <c r="K141" s="334">
        <v>53314</v>
      </c>
      <c r="L141" s="334"/>
      <c r="M141" s="334"/>
      <c r="N141" s="334"/>
      <c r="O141" s="244">
        <f t="shared" si="9"/>
        <v>0.07616285714285714</v>
      </c>
      <c r="P141" s="244"/>
      <c r="Q141" s="244">
        <f t="shared" si="10"/>
        <v>0.07616285714285714</v>
      </c>
      <c r="R141"/>
      <c r="S141"/>
      <c r="T141"/>
      <c r="U141"/>
    </row>
    <row r="142" spans="1:21" s="27" customFormat="1" ht="21.75" customHeight="1">
      <c r="A142" s="19"/>
      <c r="B142" s="19"/>
      <c r="C142" s="60" t="s">
        <v>20</v>
      </c>
      <c r="D142" s="104">
        <v>65000</v>
      </c>
      <c r="E142" s="104">
        <f>F142</f>
        <v>77000</v>
      </c>
      <c r="F142" s="87">
        <v>77000</v>
      </c>
      <c r="G142" s="87"/>
      <c r="H142" s="87"/>
      <c r="I142" s="87"/>
      <c r="J142" s="349">
        <f>K142</f>
        <v>11367.96</v>
      </c>
      <c r="K142" s="350">
        <f>11367.96</f>
        <v>11367.96</v>
      </c>
      <c r="L142" s="350"/>
      <c r="M142" s="350"/>
      <c r="N142" s="350"/>
      <c r="O142" s="236">
        <f t="shared" si="9"/>
        <v>0.14763584415584413</v>
      </c>
      <c r="P142" s="236"/>
      <c r="Q142" s="236">
        <f t="shared" si="10"/>
        <v>0.14763584415584413</v>
      </c>
      <c r="R142"/>
      <c r="S142"/>
      <c r="T142"/>
      <c r="U142"/>
    </row>
    <row r="143" spans="1:21" s="27" customFormat="1" ht="21.75" customHeight="1">
      <c r="A143" s="19" t="s">
        <v>55</v>
      </c>
      <c r="B143" s="70">
        <v>85195</v>
      </c>
      <c r="C143" s="71" t="s">
        <v>16</v>
      </c>
      <c r="D143" s="93"/>
      <c r="E143" s="93">
        <f>F143+H143+I143</f>
        <v>29000</v>
      </c>
      <c r="F143" s="88">
        <f>SUM(F144:F145)</f>
        <v>29000</v>
      </c>
      <c r="G143" s="88"/>
      <c r="H143" s="88"/>
      <c r="I143" s="88"/>
      <c r="J143" s="297">
        <f>K143+L143+N143</f>
        <v>6000</v>
      </c>
      <c r="K143" s="360">
        <f>K145</f>
        <v>6000</v>
      </c>
      <c r="L143" s="360"/>
      <c r="M143" s="360"/>
      <c r="N143" s="360"/>
      <c r="O143" s="243">
        <f t="shared" si="9"/>
        <v>0.20689655172413793</v>
      </c>
      <c r="P143" s="243"/>
      <c r="Q143" s="243">
        <f>K143/F143</f>
        <v>0.20689655172413793</v>
      </c>
      <c r="R143"/>
      <c r="S143"/>
      <c r="T143"/>
      <c r="U143"/>
    </row>
    <row r="144" spans="1:21" s="27" customFormat="1" ht="30" customHeight="1">
      <c r="A144" s="19"/>
      <c r="B144" s="37"/>
      <c r="C144" s="38" t="s">
        <v>207</v>
      </c>
      <c r="D144" s="123"/>
      <c r="E144" s="123">
        <f>F144+H144+I144</f>
        <v>15000</v>
      </c>
      <c r="F144" s="78">
        <v>15000</v>
      </c>
      <c r="G144" s="78"/>
      <c r="H144" s="78"/>
      <c r="I144" s="78"/>
      <c r="J144" s="358"/>
      <c r="K144" s="334"/>
      <c r="L144" s="334"/>
      <c r="M144" s="334"/>
      <c r="N144" s="334"/>
      <c r="O144" s="244"/>
      <c r="P144" s="244"/>
      <c r="Q144" s="244"/>
      <c r="R144"/>
      <c r="S144"/>
      <c r="T144"/>
      <c r="U144"/>
    </row>
    <row r="145" spans="1:21" s="27" customFormat="1" ht="21" customHeight="1">
      <c r="A145" s="19"/>
      <c r="B145" s="19"/>
      <c r="C145" s="60" t="s">
        <v>20</v>
      </c>
      <c r="D145" s="104"/>
      <c r="E145" s="104">
        <f>F145</f>
        <v>14000</v>
      </c>
      <c r="F145" s="87">
        <v>14000</v>
      </c>
      <c r="G145" s="87"/>
      <c r="H145" s="87"/>
      <c r="I145" s="87"/>
      <c r="J145" s="349">
        <f>K145</f>
        <v>6000</v>
      </c>
      <c r="K145" s="350">
        <v>6000</v>
      </c>
      <c r="L145" s="350"/>
      <c r="M145" s="350"/>
      <c r="N145" s="350"/>
      <c r="O145" s="236">
        <f t="shared" si="9"/>
        <v>0.42857142857142855</v>
      </c>
      <c r="P145" s="236"/>
      <c r="Q145" s="236">
        <f>K145/F145</f>
        <v>0.42857142857142855</v>
      </c>
      <c r="R145"/>
      <c r="S145"/>
      <c r="T145"/>
      <c r="U145"/>
    </row>
    <row r="146" spans="1:21" s="27" customFormat="1" ht="21.75" customHeight="1">
      <c r="A146" s="25">
        <v>852</v>
      </c>
      <c r="B146" s="25"/>
      <c r="C146" s="45" t="s">
        <v>58</v>
      </c>
      <c r="D146" s="97">
        <v>3713995</v>
      </c>
      <c r="E146" s="97">
        <f>F146+H146+I146</f>
        <v>5158995</v>
      </c>
      <c r="F146" s="110">
        <f>F151+F158+F147+F161+F164</f>
        <v>4508995</v>
      </c>
      <c r="G146" s="110"/>
      <c r="H146" s="110">
        <f>H151+H158+H147+H161+H164</f>
        <v>0</v>
      </c>
      <c r="I146" s="110">
        <f>I151+I158+I147+I161+I164</f>
        <v>650000</v>
      </c>
      <c r="J146" s="329">
        <f>K146+M146+N146</f>
        <v>2290844.26</v>
      </c>
      <c r="K146" s="361">
        <f>K151+K158+K147+K161+K164</f>
        <v>1959348.16</v>
      </c>
      <c r="L146" s="361"/>
      <c r="M146" s="361">
        <f>M151+M158+M147+M161+M164</f>
        <v>0</v>
      </c>
      <c r="N146" s="361">
        <f>N151+N158+N147+N161+N164</f>
        <v>331496.1</v>
      </c>
      <c r="O146" s="246">
        <f aca="true" t="shared" si="13" ref="O146:O208">J146/E146</f>
        <v>0.44404855209202565</v>
      </c>
      <c r="P146" s="246"/>
      <c r="Q146" s="246">
        <f aca="true" t="shared" si="14" ref="Q146:Q208">K146/F146</f>
        <v>0.43454210084508854</v>
      </c>
      <c r="R146"/>
      <c r="S146"/>
      <c r="T146"/>
      <c r="U146"/>
    </row>
    <row r="147" spans="1:21" s="24" customFormat="1" ht="24" customHeight="1">
      <c r="A147" s="35"/>
      <c r="B147" s="22">
        <v>85201</v>
      </c>
      <c r="C147" s="44" t="s">
        <v>87</v>
      </c>
      <c r="D147" s="100">
        <v>980000</v>
      </c>
      <c r="E147" s="100">
        <f>F147+H147+I147</f>
        <v>1240000</v>
      </c>
      <c r="F147" s="85">
        <f>SUM(F148:F150)</f>
        <v>1240000</v>
      </c>
      <c r="G147" s="85"/>
      <c r="H147" s="85"/>
      <c r="I147" s="85"/>
      <c r="J147" s="338">
        <f>K147+M147+N147</f>
        <v>925771.5</v>
      </c>
      <c r="K147" s="339">
        <f>SUM(K148:K150)</f>
        <v>925771.5</v>
      </c>
      <c r="L147" s="339"/>
      <c r="M147" s="339"/>
      <c r="N147" s="339"/>
      <c r="O147" s="233">
        <f t="shared" si="13"/>
        <v>0.7465899193548388</v>
      </c>
      <c r="P147" s="233"/>
      <c r="Q147" s="233">
        <f t="shared" si="14"/>
        <v>0.7465899193548388</v>
      </c>
      <c r="R147"/>
      <c r="S147"/>
      <c r="T147"/>
      <c r="U147"/>
    </row>
    <row r="148" spans="1:21" s="24" customFormat="1" ht="21.75" customHeight="1">
      <c r="A148" s="35"/>
      <c r="B148" s="28"/>
      <c r="C148" s="139" t="s">
        <v>29</v>
      </c>
      <c r="D148" s="135">
        <v>163000</v>
      </c>
      <c r="E148" s="135">
        <f>F148</f>
        <v>423000</v>
      </c>
      <c r="F148" s="136">
        <v>423000</v>
      </c>
      <c r="G148" s="138"/>
      <c r="H148" s="138"/>
      <c r="I148" s="138"/>
      <c r="J148" s="362">
        <f>K148</f>
        <v>126315.22</v>
      </c>
      <c r="K148" s="300">
        <v>126315.22</v>
      </c>
      <c r="L148" s="363"/>
      <c r="M148" s="363"/>
      <c r="N148" s="363"/>
      <c r="O148" s="234">
        <f t="shared" si="13"/>
        <v>0.29861754137115837</v>
      </c>
      <c r="P148" s="234"/>
      <c r="Q148" s="234">
        <f t="shared" si="14"/>
        <v>0.29861754137115837</v>
      </c>
      <c r="R148"/>
      <c r="S148"/>
      <c r="T148"/>
      <c r="U148"/>
    </row>
    <row r="149" spans="1:21" s="24" customFormat="1" ht="21.75" customHeight="1">
      <c r="A149" s="35"/>
      <c r="B149" s="35"/>
      <c r="C149" s="169" t="s">
        <v>161</v>
      </c>
      <c r="D149" s="171">
        <v>800000</v>
      </c>
      <c r="E149" s="171">
        <f>F149</f>
        <v>800000</v>
      </c>
      <c r="F149" s="172">
        <v>800000</v>
      </c>
      <c r="G149" s="170"/>
      <c r="H149" s="170"/>
      <c r="I149" s="170"/>
      <c r="J149" s="364">
        <f>K149</f>
        <v>799456.28</v>
      </c>
      <c r="K149" s="365">
        <v>799456.28</v>
      </c>
      <c r="L149" s="366"/>
      <c r="M149" s="366"/>
      <c r="N149" s="366"/>
      <c r="O149" s="264">
        <f t="shared" si="13"/>
        <v>0.9993203500000001</v>
      </c>
      <c r="P149" s="264"/>
      <c r="Q149" s="264">
        <f t="shared" si="14"/>
        <v>0.9993203500000001</v>
      </c>
      <c r="R149"/>
      <c r="S149"/>
      <c r="T149"/>
      <c r="U149"/>
    </row>
    <row r="150" spans="1:21" s="61" customFormat="1" ht="21.75" customHeight="1">
      <c r="A150" s="19"/>
      <c r="B150" s="31"/>
      <c r="C150" s="47" t="s">
        <v>20</v>
      </c>
      <c r="D150" s="99">
        <v>17000</v>
      </c>
      <c r="E150" s="99">
        <f aca="true" t="shared" si="15" ref="E150:E155">F150+H150+I150</f>
        <v>17000</v>
      </c>
      <c r="F150" s="84">
        <v>17000</v>
      </c>
      <c r="G150" s="47"/>
      <c r="H150" s="47"/>
      <c r="I150" s="47"/>
      <c r="J150" s="335"/>
      <c r="K150" s="336"/>
      <c r="L150" s="337"/>
      <c r="M150" s="337"/>
      <c r="N150" s="337"/>
      <c r="O150" s="229"/>
      <c r="P150" s="229"/>
      <c r="Q150" s="229"/>
      <c r="R150"/>
      <c r="S150"/>
      <c r="T150"/>
      <c r="U150"/>
    </row>
    <row r="151" spans="1:21" s="24" customFormat="1" ht="24" customHeight="1">
      <c r="A151" s="35"/>
      <c r="B151" s="22">
        <v>85202</v>
      </c>
      <c r="C151" s="44" t="s">
        <v>30</v>
      </c>
      <c r="D151" s="100">
        <v>2633995</v>
      </c>
      <c r="E151" s="100">
        <f t="shared" si="15"/>
        <v>3593995</v>
      </c>
      <c r="F151" s="85">
        <f>SUM(F152:F160)</f>
        <v>2943995</v>
      </c>
      <c r="G151" s="85"/>
      <c r="H151" s="85">
        <f>H155</f>
        <v>0</v>
      </c>
      <c r="I151" s="85">
        <f>I152+I153+I155+I156+I154+I160</f>
        <v>650000</v>
      </c>
      <c r="J151" s="338">
        <f>K151+M151+N151</f>
        <v>1265087.56</v>
      </c>
      <c r="K151" s="339">
        <f>SUM(K152:K157)</f>
        <v>933591.46</v>
      </c>
      <c r="L151" s="339"/>
      <c r="M151" s="339">
        <f>M155</f>
        <v>0</v>
      </c>
      <c r="N151" s="339">
        <f>N152+N153+N155+N156+N154</f>
        <v>331496.1</v>
      </c>
      <c r="O151" s="233">
        <f t="shared" si="13"/>
        <v>0.352000367279309</v>
      </c>
      <c r="P151" s="233"/>
      <c r="Q151" s="233">
        <f t="shared" si="14"/>
        <v>0.31711720298438006</v>
      </c>
      <c r="R151"/>
      <c r="S151"/>
      <c r="T151"/>
      <c r="U151"/>
    </row>
    <row r="152" spans="1:21" s="61" customFormat="1" ht="21.75" customHeight="1">
      <c r="A152" s="19"/>
      <c r="B152" s="37"/>
      <c r="C152" s="178" t="s">
        <v>198</v>
      </c>
      <c r="D152" s="95">
        <v>218300</v>
      </c>
      <c r="E152" s="95">
        <f t="shared" si="15"/>
        <v>555300</v>
      </c>
      <c r="F152" s="78">
        <v>328300</v>
      </c>
      <c r="G152" s="39"/>
      <c r="H152" s="39"/>
      <c r="I152" s="39">
        <v>227000</v>
      </c>
      <c r="J152" s="299">
        <f>K152+M152+N152</f>
        <v>207563.95</v>
      </c>
      <c r="K152" s="334">
        <v>139067.85</v>
      </c>
      <c r="L152" s="301"/>
      <c r="M152" s="301"/>
      <c r="N152" s="301">
        <v>68496.1</v>
      </c>
      <c r="O152" s="221">
        <f t="shared" si="13"/>
        <v>0.37378705204394025</v>
      </c>
      <c r="P152" s="221"/>
      <c r="Q152" s="221">
        <f t="shared" si="14"/>
        <v>0.4235999086201645</v>
      </c>
      <c r="R152"/>
      <c r="S152"/>
      <c r="T152"/>
      <c r="U152"/>
    </row>
    <row r="153" spans="1:21" s="61" customFormat="1" ht="31.5" customHeight="1">
      <c r="A153" s="19"/>
      <c r="B153" s="19"/>
      <c r="C153" s="179" t="s">
        <v>6</v>
      </c>
      <c r="D153" s="103">
        <v>100000</v>
      </c>
      <c r="E153" s="103">
        <f t="shared" si="15"/>
        <v>143500</v>
      </c>
      <c r="F153" s="79">
        <v>121750</v>
      </c>
      <c r="G153" s="43"/>
      <c r="H153" s="43"/>
      <c r="I153" s="43">
        <v>21750</v>
      </c>
      <c r="J153" s="319">
        <f>K153+M153+N153</f>
        <v>7930</v>
      </c>
      <c r="K153" s="320">
        <v>7930</v>
      </c>
      <c r="L153" s="302"/>
      <c r="M153" s="302"/>
      <c r="N153" s="302"/>
      <c r="O153" s="222">
        <f t="shared" si="13"/>
        <v>0.055261324041811846</v>
      </c>
      <c r="P153" s="222"/>
      <c r="Q153" s="222">
        <f t="shared" si="14"/>
        <v>0.0651334702258727</v>
      </c>
      <c r="R153"/>
      <c r="S153"/>
      <c r="T153"/>
      <c r="U153"/>
    </row>
    <row r="154" spans="1:21" s="21" customFormat="1" ht="31.5" customHeight="1">
      <c r="A154" s="19"/>
      <c r="B154" s="19"/>
      <c r="C154" s="199" t="s">
        <v>208</v>
      </c>
      <c r="D154" s="98"/>
      <c r="E154" s="98">
        <f t="shared" si="15"/>
        <v>303000</v>
      </c>
      <c r="F154" s="80">
        <v>40000</v>
      </c>
      <c r="G154" s="80"/>
      <c r="H154" s="80"/>
      <c r="I154" s="80">
        <v>263000</v>
      </c>
      <c r="J154" s="321">
        <f>K154+M154+N154</f>
        <v>279058.34</v>
      </c>
      <c r="K154" s="322">
        <v>16058.34</v>
      </c>
      <c r="L154" s="322"/>
      <c r="M154" s="322"/>
      <c r="N154" s="322">
        <v>263000</v>
      </c>
      <c r="O154" s="239">
        <f t="shared" si="13"/>
        <v>0.9209846204620463</v>
      </c>
      <c r="P154" s="239"/>
      <c r="Q154" s="239">
        <f t="shared" si="14"/>
        <v>0.4014585</v>
      </c>
      <c r="R154"/>
      <c r="S154"/>
      <c r="T154"/>
      <c r="U154"/>
    </row>
    <row r="155" spans="1:21" s="21" customFormat="1" ht="33" customHeight="1">
      <c r="A155" s="19"/>
      <c r="B155" s="19"/>
      <c r="C155" s="62" t="s">
        <v>199</v>
      </c>
      <c r="D155" s="90">
        <v>2015695</v>
      </c>
      <c r="E155" s="90">
        <f t="shared" si="15"/>
        <v>2015695</v>
      </c>
      <c r="F155" s="74">
        <v>2015695</v>
      </c>
      <c r="G155" s="74"/>
      <c r="H155" s="74"/>
      <c r="I155" s="74"/>
      <c r="J155" s="303">
        <f>K155+M155+N155</f>
        <v>770381.02</v>
      </c>
      <c r="K155" s="304">
        <v>770381.02</v>
      </c>
      <c r="L155" s="304"/>
      <c r="M155" s="304"/>
      <c r="N155" s="304"/>
      <c r="O155" s="245">
        <f t="shared" si="13"/>
        <v>0.38219126405532583</v>
      </c>
      <c r="P155" s="245"/>
      <c r="Q155" s="245">
        <f t="shared" si="14"/>
        <v>0.38219126405532583</v>
      </c>
      <c r="R155"/>
      <c r="S155"/>
      <c r="T155"/>
      <c r="U155"/>
    </row>
    <row r="156" spans="1:21" s="21" customFormat="1" ht="19.5" customHeight="1">
      <c r="A156" s="19"/>
      <c r="B156" s="19"/>
      <c r="C156" s="40" t="s">
        <v>134</v>
      </c>
      <c r="D156" s="98">
        <v>300000</v>
      </c>
      <c r="E156" s="98">
        <f>F156</f>
        <v>300000</v>
      </c>
      <c r="F156" s="80">
        <v>300000</v>
      </c>
      <c r="G156" s="80"/>
      <c r="H156" s="80"/>
      <c r="I156" s="80"/>
      <c r="J156" s="321">
        <f>K156</f>
        <v>154.25</v>
      </c>
      <c r="K156" s="322">
        <v>154.25</v>
      </c>
      <c r="L156" s="322"/>
      <c r="M156" s="322"/>
      <c r="N156" s="322"/>
      <c r="O156" s="239">
        <f t="shared" si="13"/>
        <v>0.0005141666666666667</v>
      </c>
      <c r="P156" s="239"/>
      <c r="Q156" s="239">
        <f t="shared" si="14"/>
        <v>0.0005141666666666667</v>
      </c>
      <c r="R156"/>
      <c r="S156"/>
      <c r="T156"/>
      <c r="U156"/>
    </row>
    <row r="157" spans="1:21" s="24" customFormat="1" ht="27.75" customHeight="1" hidden="1">
      <c r="A157" s="35"/>
      <c r="B157" s="22"/>
      <c r="C157" s="140" t="s">
        <v>29</v>
      </c>
      <c r="D157" s="142">
        <v>0</v>
      </c>
      <c r="E157" s="142">
        <f>F157</f>
        <v>0</v>
      </c>
      <c r="F157" s="127"/>
      <c r="G157" s="141"/>
      <c r="H157" s="141"/>
      <c r="I157" s="141"/>
      <c r="J157" s="354">
        <f>K157</f>
        <v>0</v>
      </c>
      <c r="K157" s="355"/>
      <c r="L157" s="367"/>
      <c r="M157" s="367"/>
      <c r="N157" s="367"/>
      <c r="O157" s="248" t="e">
        <f t="shared" si="13"/>
        <v>#DIV/0!</v>
      </c>
      <c r="P157" s="248"/>
      <c r="Q157" s="248" t="e">
        <f t="shared" si="14"/>
        <v>#DIV/0!</v>
      </c>
      <c r="R157"/>
      <c r="S157"/>
      <c r="T157"/>
      <c r="U157"/>
    </row>
    <row r="158" spans="1:21" s="21" customFormat="1" ht="21.75" customHeight="1" hidden="1">
      <c r="A158" s="19"/>
      <c r="B158" s="29">
        <v>85203</v>
      </c>
      <c r="C158" s="30" t="s">
        <v>43</v>
      </c>
      <c r="D158" s="105">
        <v>0</v>
      </c>
      <c r="E158" s="105">
        <f aca="true" t="shared" si="16" ref="E158:E168">F158+H158+I158</f>
        <v>0</v>
      </c>
      <c r="F158" s="88">
        <f>SUM(F159:F159)</f>
        <v>0</v>
      </c>
      <c r="G158" s="88"/>
      <c r="H158" s="88"/>
      <c r="I158" s="88"/>
      <c r="J158" s="368">
        <f>K158+M158+N158</f>
        <v>0</v>
      </c>
      <c r="K158" s="360">
        <f>SUM(K159:K159)</f>
        <v>0</v>
      </c>
      <c r="L158" s="360"/>
      <c r="M158" s="360"/>
      <c r="N158" s="360"/>
      <c r="O158" s="243" t="e">
        <f t="shared" si="13"/>
        <v>#DIV/0!</v>
      </c>
      <c r="P158" s="243"/>
      <c r="Q158" s="243" t="e">
        <f t="shared" si="14"/>
        <v>#DIV/0!</v>
      </c>
      <c r="R158"/>
      <c r="S158"/>
      <c r="T158"/>
      <c r="U158"/>
    </row>
    <row r="159" spans="1:21" s="21" customFormat="1" ht="24" customHeight="1" hidden="1">
      <c r="A159" s="19"/>
      <c r="B159" s="37"/>
      <c r="C159" s="125" t="s">
        <v>29</v>
      </c>
      <c r="D159" s="123">
        <v>0</v>
      </c>
      <c r="E159" s="123">
        <f t="shared" si="16"/>
        <v>0</v>
      </c>
      <c r="F159" s="124"/>
      <c r="G159" s="124"/>
      <c r="H159" s="124"/>
      <c r="I159" s="124"/>
      <c r="J159" s="358">
        <f>K159+M159+N159</f>
        <v>0</v>
      </c>
      <c r="K159" s="359"/>
      <c r="L159" s="359"/>
      <c r="M159" s="359"/>
      <c r="N159" s="359"/>
      <c r="O159" s="242" t="e">
        <f t="shared" si="13"/>
        <v>#DIV/0!</v>
      </c>
      <c r="P159" s="242"/>
      <c r="Q159" s="242" t="e">
        <f t="shared" si="14"/>
        <v>#DIV/0!</v>
      </c>
      <c r="R159"/>
      <c r="S159"/>
      <c r="T159"/>
      <c r="U159"/>
    </row>
    <row r="160" spans="1:21" s="21" customFormat="1" ht="20.25" customHeight="1">
      <c r="A160" s="19"/>
      <c r="B160" s="31"/>
      <c r="C160" s="42" t="s">
        <v>20</v>
      </c>
      <c r="D160" s="104"/>
      <c r="E160" s="104">
        <f>F160+G160+I160</f>
        <v>276500</v>
      </c>
      <c r="F160" s="87">
        <v>138250</v>
      </c>
      <c r="G160" s="87"/>
      <c r="H160" s="87"/>
      <c r="I160" s="87">
        <v>138250</v>
      </c>
      <c r="J160" s="349"/>
      <c r="K160" s="350"/>
      <c r="L160" s="350"/>
      <c r="M160" s="350"/>
      <c r="N160" s="350"/>
      <c r="O160" s="236"/>
      <c r="P160" s="236"/>
      <c r="Q160" s="236"/>
      <c r="R160"/>
      <c r="S160"/>
      <c r="T160"/>
      <c r="U160"/>
    </row>
    <row r="161" spans="1:21" s="21" customFormat="1" ht="23.25" customHeight="1">
      <c r="A161" s="19"/>
      <c r="B161" s="29">
        <v>85219</v>
      </c>
      <c r="C161" s="30" t="s">
        <v>64</v>
      </c>
      <c r="D161" s="105">
        <v>100000</v>
      </c>
      <c r="E161" s="105">
        <f t="shared" si="16"/>
        <v>250000</v>
      </c>
      <c r="F161" s="88">
        <f>SUM(F162:F163)</f>
        <v>250000</v>
      </c>
      <c r="G161" s="88"/>
      <c r="H161" s="88"/>
      <c r="I161" s="88"/>
      <c r="J161" s="368">
        <f>K161+M161+N161</f>
        <v>99985.2</v>
      </c>
      <c r="K161" s="360">
        <f>SUM(K162:K163)</f>
        <v>99985.2</v>
      </c>
      <c r="L161" s="360"/>
      <c r="M161" s="360"/>
      <c r="N161" s="360"/>
      <c r="O161" s="243">
        <f t="shared" si="13"/>
        <v>0.3999408</v>
      </c>
      <c r="P161" s="243"/>
      <c r="Q161" s="243">
        <f t="shared" si="14"/>
        <v>0.3999408</v>
      </c>
      <c r="R161"/>
      <c r="S161"/>
      <c r="T161"/>
      <c r="U161"/>
    </row>
    <row r="162" spans="1:21" s="200" customFormat="1" ht="30.75" customHeight="1">
      <c r="A162" s="191"/>
      <c r="B162" s="201"/>
      <c r="C162" s="190" t="s">
        <v>209</v>
      </c>
      <c r="D162" s="193"/>
      <c r="E162" s="193">
        <f>F162+G162+I162</f>
        <v>150000</v>
      </c>
      <c r="F162" s="194">
        <v>150000</v>
      </c>
      <c r="G162" s="194"/>
      <c r="H162" s="194"/>
      <c r="I162" s="194"/>
      <c r="J162" s="340"/>
      <c r="K162" s="341"/>
      <c r="L162" s="341"/>
      <c r="M162" s="341"/>
      <c r="N162" s="341"/>
      <c r="O162" s="234"/>
      <c r="P162" s="234"/>
      <c r="Q162" s="234"/>
      <c r="R162" s="195"/>
      <c r="S162" s="195"/>
      <c r="T162" s="195"/>
      <c r="U162" s="195"/>
    </row>
    <row r="163" spans="1:21" s="21" customFormat="1" ht="19.5" customHeight="1">
      <c r="A163" s="19"/>
      <c r="B163" s="31"/>
      <c r="C163" s="47" t="s">
        <v>20</v>
      </c>
      <c r="D163" s="99">
        <v>100000</v>
      </c>
      <c r="E163" s="99">
        <f t="shared" si="16"/>
        <v>100000</v>
      </c>
      <c r="F163" s="84">
        <v>100000</v>
      </c>
      <c r="G163" s="84"/>
      <c r="H163" s="84"/>
      <c r="I163" s="84"/>
      <c r="J163" s="335">
        <f>K163+M163+N163</f>
        <v>99985.2</v>
      </c>
      <c r="K163" s="336">
        <v>99985.2</v>
      </c>
      <c r="L163" s="336"/>
      <c r="M163" s="336"/>
      <c r="N163" s="336"/>
      <c r="O163" s="249">
        <f t="shared" si="13"/>
        <v>0.999852</v>
      </c>
      <c r="P163" s="249"/>
      <c r="Q163" s="249">
        <f t="shared" si="14"/>
        <v>0.999852</v>
      </c>
      <c r="R163"/>
      <c r="S163"/>
      <c r="T163"/>
      <c r="U163"/>
    </row>
    <row r="164" spans="1:21" s="21" customFormat="1" ht="23.25" customHeight="1">
      <c r="A164" s="19"/>
      <c r="B164" s="29">
        <v>85232</v>
      </c>
      <c r="C164" s="30" t="s">
        <v>210</v>
      </c>
      <c r="D164" s="105"/>
      <c r="E164" s="105">
        <f>F164+H164+I164</f>
        <v>75000</v>
      </c>
      <c r="F164" s="88">
        <f>SUM(F165:F166)</f>
        <v>75000</v>
      </c>
      <c r="G164" s="88"/>
      <c r="H164" s="88"/>
      <c r="I164" s="88"/>
      <c r="J164" s="368"/>
      <c r="K164" s="360"/>
      <c r="L164" s="360"/>
      <c r="M164" s="360"/>
      <c r="N164" s="360"/>
      <c r="O164" s="243"/>
      <c r="P164" s="243"/>
      <c r="Q164" s="243"/>
      <c r="R164"/>
      <c r="S164"/>
      <c r="T164"/>
      <c r="U164"/>
    </row>
    <row r="165" spans="1:21" s="200" customFormat="1" ht="21" customHeight="1">
      <c r="A165" s="191"/>
      <c r="B165" s="201"/>
      <c r="C165" s="139" t="s">
        <v>211</v>
      </c>
      <c r="D165" s="193"/>
      <c r="E165" s="193">
        <f>F165+G165+I165</f>
        <v>50000</v>
      </c>
      <c r="F165" s="194">
        <v>50000</v>
      </c>
      <c r="G165" s="194"/>
      <c r="H165" s="194"/>
      <c r="I165" s="194"/>
      <c r="J165" s="340"/>
      <c r="K165" s="341"/>
      <c r="L165" s="341"/>
      <c r="M165" s="341"/>
      <c r="N165" s="341"/>
      <c r="O165" s="234"/>
      <c r="P165" s="234"/>
      <c r="Q165" s="234"/>
      <c r="R165" s="195"/>
      <c r="S165" s="195"/>
      <c r="T165" s="195"/>
      <c r="U165" s="195"/>
    </row>
    <row r="166" spans="1:21" s="21" customFormat="1" ht="19.5" customHeight="1">
      <c r="A166" s="31"/>
      <c r="B166" s="31"/>
      <c r="C166" s="140" t="s">
        <v>20</v>
      </c>
      <c r="D166" s="99"/>
      <c r="E166" s="99">
        <f>F166+H166+I166</f>
        <v>25000</v>
      </c>
      <c r="F166" s="84">
        <v>25000</v>
      </c>
      <c r="G166" s="84"/>
      <c r="H166" s="84"/>
      <c r="I166" s="84"/>
      <c r="J166" s="335"/>
      <c r="K166" s="336"/>
      <c r="L166" s="336"/>
      <c r="M166" s="336"/>
      <c r="N166" s="336"/>
      <c r="O166" s="249"/>
      <c r="P166" s="249"/>
      <c r="Q166" s="249"/>
      <c r="R166"/>
      <c r="S166"/>
      <c r="T166"/>
      <c r="U166"/>
    </row>
    <row r="167" spans="1:21" s="27" customFormat="1" ht="25.5" customHeight="1">
      <c r="A167" s="25">
        <v>853</v>
      </c>
      <c r="B167" s="25"/>
      <c r="C167" s="48" t="s">
        <v>68</v>
      </c>
      <c r="D167" s="97">
        <v>662750</v>
      </c>
      <c r="E167" s="97">
        <f>F167+H167+I167+G167</f>
        <v>666250</v>
      </c>
      <c r="F167" s="110">
        <f>F168+F171</f>
        <v>662750</v>
      </c>
      <c r="G167" s="110">
        <f>G168+G171</f>
        <v>3500</v>
      </c>
      <c r="H167" s="110">
        <f>H172</f>
        <v>0</v>
      </c>
      <c r="I167" s="110"/>
      <c r="J167" s="329">
        <f>K167+M167+N167+L167</f>
        <v>66982</v>
      </c>
      <c r="K167" s="361">
        <f>K168+K171</f>
        <v>66982</v>
      </c>
      <c r="L167" s="361"/>
      <c r="M167" s="361">
        <f>M172</f>
        <v>0</v>
      </c>
      <c r="N167" s="361"/>
      <c r="O167" s="246">
        <f t="shared" si="13"/>
        <v>0.1005358348968105</v>
      </c>
      <c r="P167" s="246"/>
      <c r="Q167" s="246">
        <f t="shared" si="14"/>
        <v>0.10106676725763862</v>
      </c>
      <c r="R167"/>
      <c r="S167"/>
      <c r="T167"/>
      <c r="U167"/>
    </row>
    <row r="168" spans="1:21" s="24" customFormat="1" ht="24" customHeight="1">
      <c r="A168" s="35"/>
      <c r="B168" s="22">
        <v>85305</v>
      </c>
      <c r="C168" s="44" t="s">
        <v>89</v>
      </c>
      <c r="D168" s="100">
        <v>300000</v>
      </c>
      <c r="E168" s="100">
        <f t="shared" si="16"/>
        <v>300000</v>
      </c>
      <c r="F168" s="85">
        <f>F170+F169</f>
        <v>300000</v>
      </c>
      <c r="G168" s="85"/>
      <c r="H168" s="85"/>
      <c r="I168" s="85"/>
      <c r="J168" s="338">
        <f>K168+M168+N168</f>
        <v>7232</v>
      </c>
      <c r="K168" s="339">
        <f>K170+K169</f>
        <v>7232</v>
      </c>
      <c r="L168" s="339"/>
      <c r="M168" s="339"/>
      <c r="N168" s="339"/>
      <c r="O168" s="233">
        <f t="shared" si="13"/>
        <v>0.024106666666666665</v>
      </c>
      <c r="P168" s="233"/>
      <c r="Q168" s="233">
        <f t="shared" si="14"/>
        <v>0.024106666666666665</v>
      </c>
      <c r="R168"/>
      <c r="S168"/>
      <c r="T168"/>
      <c r="U168"/>
    </row>
    <row r="169" spans="1:21" s="21" customFormat="1" ht="21.75" customHeight="1">
      <c r="A169" s="31"/>
      <c r="B169" s="31"/>
      <c r="C169" s="60" t="s">
        <v>98</v>
      </c>
      <c r="D169" s="104">
        <v>300000</v>
      </c>
      <c r="E169" s="104">
        <f>F169</f>
        <v>300000</v>
      </c>
      <c r="F169" s="87">
        <v>300000</v>
      </c>
      <c r="G169" s="87"/>
      <c r="H169" s="87"/>
      <c r="I169" s="87"/>
      <c r="J169" s="349">
        <f>K169</f>
        <v>7232</v>
      </c>
      <c r="K169" s="350">
        <v>7232</v>
      </c>
      <c r="L169" s="350"/>
      <c r="M169" s="350"/>
      <c r="N169" s="350"/>
      <c r="O169" s="236">
        <f t="shared" si="13"/>
        <v>0.024106666666666665</v>
      </c>
      <c r="P169" s="236"/>
      <c r="Q169" s="236">
        <f t="shared" si="14"/>
        <v>0.024106666666666665</v>
      </c>
      <c r="R169"/>
      <c r="S169"/>
      <c r="T169"/>
      <c r="U169"/>
    </row>
    <row r="170" spans="1:21" s="24" customFormat="1" ht="24.75" customHeight="1" hidden="1">
      <c r="A170" s="29"/>
      <c r="B170" s="29"/>
      <c r="C170" s="159" t="s">
        <v>20</v>
      </c>
      <c r="D170" s="160">
        <v>0</v>
      </c>
      <c r="E170" s="160">
        <f>F170</f>
        <v>0</v>
      </c>
      <c r="F170" s="161"/>
      <c r="G170" s="77"/>
      <c r="H170" s="77"/>
      <c r="I170" s="77"/>
      <c r="J170" s="371">
        <f>K170</f>
        <v>0</v>
      </c>
      <c r="K170" s="372"/>
      <c r="L170" s="323"/>
      <c r="M170" s="323"/>
      <c r="N170" s="323"/>
      <c r="O170" s="228" t="e">
        <f t="shared" si="13"/>
        <v>#DIV/0!</v>
      </c>
      <c r="P170" s="228"/>
      <c r="Q170" s="228" t="e">
        <f t="shared" si="14"/>
        <v>#DIV/0!</v>
      </c>
      <c r="R170"/>
      <c r="S170"/>
      <c r="T170"/>
      <c r="U170"/>
    </row>
    <row r="171" spans="1:21" s="24" customFormat="1" ht="22.5" customHeight="1">
      <c r="A171" s="28"/>
      <c r="B171" s="29">
        <v>85333</v>
      </c>
      <c r="C171" s="30" t="s">
        <v>90</v>
      </c>
      <c r="D171" s="93">
        <v>362750</v>
      </c>
      <c r="E171" s="93">
        <f>F171+H171+I171+G171</f>
        <v>366250</v>
      </c>
      <c r="F171" s="77">
        <f>F172+F173</f>
        <v>362750</v>
      </c>
      <c r="G171" s="77">
        <f>G173</f>
        <v>3500</v>
      </c>
      <c r="H171" s="77">
        <f>H172</f>
        <v>0</v>
      </c>
      <c r="I171" s="77"/>
      <c r="J171" s="297">
        <f>K171+M171+N171+L171</f>
        <v>59750</v>
      </c>
      <c r="K171" s="323">
        <f>K172+K173</f>
        <v>59750</v>
      </c>
      <c r="L171" s="323"/>
      <c r="M171" s="323">
        <f>M172</f>
        <v>0</v>
      </c>
      <c r="N171" s="323"/>
      <c r="O171" s="228">
        <f t="shared" si="13"/>
        <v>0.16313993174061434</v>
      </c>
      <c r="P171" s="228"/>
      <c r="Q171" s="228">
        <f t="shared" si="14"/>
        <v>0.16471399035148174</v>
      </c>
      <c r="R171"/>
      <c r="S171"/>
      <c r="T171"/>
      <c r="U171"/>
    </row>
    <row r="172" spans="1:21" s="24" customFormat="1" ht="25.5" customHeight="1">
      <c r="A172" s="35"/>
      <c r="B172" s="35"/>
      <c r="C172" s="408" t="s">
        <v>88</v>
      </c>
      <c r="D172" s="106">
        <v>362750</v>
      </c>
      <c r="E172" s="106">
        <f>F172+H172</f>
        <v>362750</v>
      </c>
      <c r="F172" s="89">
        <v>362750</v>
      </c>
      <c r="G172" s="89"/>
      <c r="H172" s="89"/>
      <c r="I172" s="409"/>
      <c r="J172" s="374">
        <f>K172+M172</f>
        <v>59750</v>
      </c>
      <c r="K172" s="375">
        <v>59750</v>
      </c>
      <c r="L172" s="375"/>
      <c r="M172" s="375"/>
      <c r="N172" s="410"/>
      <c r="O172" s="411">
        <f>J172/E172</f>
        <v>0.16471399035148174</v>
      </c>
      <c r="P172" s="411"/>
      <c r="Q172" s="412">
        <f>K172/F172</f>
        <v>0.16471399035148174</v>
      </c>
      <c r="R172"/>
      <c r="S172"/>
      <c r="T172"/>
      <c r="U172"/>
    </row>
    <row r="173" spans="1:21" s="196" customFormat="1" ht="30.75" customHeight="1">
      <c r="A173" s="191"/>
      <c r="B173" s="407"/>
      <c r="C173" s="413" t="s">
        <v>229</v>
      </c>
      <c r="D173" s="414"/>
      <c r="E173" s="414">
        <f>F173+G173+I173</f>
        <v>3500</v>
      </c>
      <c r="F173" s="415"/>
      <c r="G173" s="415">
        <v>3500</v>
      </c>
      <c r="H173" s="415"/>
      <c r="I173" s="415"/>
      <c r="J173" s="416"/>
      <c r="K173" s="417"/>
      <c r="L173" s="417"/>
      <c r="M173" s="417"/>
      <c r="N173" s="417"/>
      <c r="O173" s="418"/>
      <c r="P173" s="418"/>
      <c r="Q173" s="418"/>
      <c r="R173" s="195"/>
      <c r="S173" s="195"/>
      <c r="T173" s="195"/>
      <c r="U173" s="195"/>
    </row>
    <row r="174" spans="1:21" s="27" customFormat="1" ht="21" customHeight="1">
      <c r="A174" s="25">
        <v>854</v>
      </c>
      <c r="B174" s="25"/>
      <c r="C174" s="48" t="s">
        <v>135</v>
      </c>
      <c r="D174" s="97">
        <v>100000</v>
      </c>
      <c r="E174" s="97">
        <f>F174+H174+I174</f>
        <v>1325964</v>
      </c>
      <c r="F174" s="110">
        <f>F175+F181+F185+F190+F183</f>
        <v>424864</v>
      </c>
      <c r="G174" s="110"/>
      <c r="H174" s="110"/>
      <c r="I174" s="110">
        <f>I175</f>
        <v>901100</v>
      </c>
      <c r="J174" s="329">
        <f>K174+M174+N174</f>
        <v>13600</v>
      </c>
      <c r="K174" s="361">
        <f>K175+K181+K185+K190</f>
        <v>13600</v>
      </c>
      <c r="L174" s="361"/>
      <c r="M174" s="361"/>
      <c r="N174" s="361"/>
      <c r="O174" s="246">
        <f t="shared" si="13"/>
        <v>0.01025668871854741</v>
      </c>
      <c r="P174" s="246"/>
      <c r="Q174" s="246">
        <f t="shared" si="14"/>
        <v>0.03201024327784891</v>
      </c>
      <c r="R174"/>
      <c r="S174"/>
      <c r="T174"/>
      <c r="U174"/>
    </row>
    <row r="175" spans="1:21" s="24" customFormat="1" ht="21" customHeight="1">
      <c r="A175" s="35"/>
      <c r="B175" s="22">
        <v>85403</v>
      </c>
      <c r="C175" s="44" t="s">
        <v>136</v>
      </c>
      <c r="D175" s="100">
        <v>100000</v>
      </c>
      <c r="E175" s="100">
        <f>F175+H175+I175</f>
        <v>1192364</v>
      </c>
      <c r="F175" s="85">
        <f>F176+F180</f>
        <v>291264</v>
      </c>
      <c r="G175" s="85"/>
      <c r="H175" s="85"/>
      <c r="I175" s="85">
        <f>I180</f>
        <v>901100</v>
      </c>
      <c r="J175" s="338"/>
      <c r="K175" s="339"/>
      <c r="L175" s="339"/>
      <c r="M175" s="339"/>
      <c r="N175" s="339"/>
      <c r="O175" s="233"/>
      <c r="P175" s="233"/>
      <c r="Q175" s="233"/>
      <c r="R175"/>
      <c r="S175"/>
      <c r="T175"/>
      <c r="U175"/>
    </row>
    <row r="176" spans="1:21" s="21" customFormat="1" ht="22.5" customHeight="1">
      <c r="A176" s="19"/>
      <c r="B176" s="37"/>
      <c r="C176" s="38" t="s">
        <v>88</v>
      </c>
      <c r="D176" s="95">
        <v>100000</v>
      </c>
      <c r="E176" s="95">
        <f>F176</f>
        <v>99057</v>
      </c>
      <c r="F176" s="78">
        <v>99057</v>
      </c>
      <c r="G176" s="78"/>
      <c r="H176" s="78"/>
      <c r="I176" s="78"/>
      <c r="J176" s="299"/>
      <c r="K176" s="334"/>
      <c r="L176" s="334"/>
      <c r="M176" s="334"/>
      <c r="N176" s="334"/>
      <c r="O176" s="244"/>
      <c r="P176" s="244"/>
      <c r="Q176" s="244"/>
      <c r="R176"/>
      <c r="S176"/>
      <c r="T176"/>
      <c r="U176"/>
    </row>
    <row r="177" spans="1:21" s="24" customFormat="1" ht="24.75" customHeight="1" hidden="1">
      <c r="A177" s="22"/>
      <c r="B177" s="22"/>
      <c r="C177" s="203" t="s">
        <v>20</v>
      </c>
      <c r="D177" s="204">
        <v>0</v>
      </c>
      <c r="E177" s="204">
        <f>F177</f>
        <v>0</v>
      </c>
      <c r="F177" s="205"/>
      <c r="G177" s="85"/>
      <c r="H177" s="85"/>
      <c r="I177" s="85"/>
      <c r="J177" s="369"/>
      <c r="K177" s="370"/>
      <c r="L177" s="339"/>
      <c r="M177" s="339"/>
      <c r="N177" s="339"/>
      <c r="O177" s="233"/>
      <c r="P177" s="233"/>
      <c r="Q177" s="233"/>
      <c r="R177"/>
      <c r="S177"/>
      <c r="T177"/>
      <c r="U177"/>
    </row>
    <row r="178" spans="1:21" s="24" customFormat="1" ht="24.75" customHeight="1" hidden="1">
      <c r="A178" s="29"/>
      <c r="B178" s="29">
        <v>85410</v>
      </c>
      <c r="C178" s="30" t="s">
        <v>146</v>
      </c>
      <c r="D178" s="93">
        <v>0</v>
      </c>
      <c r="E178" s="93">
        <f>F178+H178+I178</f>
        <v>0</v>
      </c>
      <c r="F178" s="77">
        <f>F179</f>
        <v>0</v>
      </c>
      <c r="G178" s="77"/>
      <c r="H178" s="77"/>
      <c r="I178" s="77"/>
      <c r="J178" s="297"/>
      <c r="K178" s="323"/>
      <c r="L178" s="323"/>
      <c r="M178" s="323"/>
      <c r="N178" s="323"/>
      <c r="O178" s="228"/>
      <c r="P178" s="228"/>
      <c r="Q178" s="228"/>
      <c r="R178"/>
      <c r="S178"/>
      <c r="T178"/>
      <c r="U178"/>
    </row>
    <row r="179" spans="1:21" s="21" customFormat="1" ht="24.75" customHeight="1" hidden="1">
      <c r="A179" s="37"/>
      <c r="B179" s="37"/>
      <c r="C179" s="202" t="s">
        <v>88</v>
      </c>
      <c r="D179" s="123">
        <v>0</v>
      </c>
      <c r="E179" s="123">
        <f>F179</f>
        <v>0</v>
      </c>
      <c r="F179" s="124"/>
      <c r="G179" s="124"/>
      <c r="H179" s="124"/>
      <c r="I179" s="124"/>
      <c r="J179" s="358"/>
      <c r="K179" s="359"/>
      <c r="L179" s="359"/>
      <c r="M179" s="359"/>
      <c r="N179" s="359"/>
      <c r="O179" s="242"/>
      <c r="P179" s="242"/>
      <c r="Q179" s="242"/>
      <c r="R179"/>
      <c r="S179"/>
      <c r="T179"/>
      <c r="U179"/>
    </row>
    <row r="180" spans="1:21" s="21" customFormat="1" ht="42.75">
      <c r="A180" s="19"/>
      <c r="B180" s="31"/>
      <c r="C180" s="60" t="s">
        <v>230</v>
      </c>
      <c r="D180" s="104"/>
      <c r="E180" s="104">
        <f>F180+G180+I180</f>
        <v>1093307</v>
      </c>
      <c r="F180" s="87">
        <v>192207</v>
      </c>
      <c r="G180" s="87"/>
      <c r="H180" s="87"/>
      <c r="I180" s="87">
        <v>901100</v>
      </c>
      <c r="J180" s="349"/>
      <c r="K180" s="350"/>
      <c r="L180" s="350"/>
      <c r="M180" s="350"/>
      <c r="N180" s="350"/>
      <c r="O180" s="236"/>
      <c r="P180" s="236"/>
      <c r="Q180" s="236"/>
      <c r="R180"/>
      <c r="S180"/>
      <c r="T180"/>
      <c r="U180"/>
    </row>
    <row r="181" spans="1:21" s="24" customFormat="1" ht="30">
      <c r="A181" s="35"/>
      <c r="B181" s="22">
        <v>85406</v>
      </c>
      <c r="C181" s="49" t="s">
        <v>212</v>
      </c>
      <c r="D181" s="100"/>
      <c r="E181" s="100">
        <f>F181+H181+I181</f>
        <v>4600</v>
      </c>
      <c r="F181" s="85">
        <f>F182</f>
        <v>4600</v>
      </c>
      <c r="G181" s="85"/>
      <c r="H181" s="85"/>
      <c r="I181" s="85"/>
      <c r="J181" s="338">
        <f>K181+M181+N181</f>
        <v>4600</v>
      </c>
      <c r="K181" s="339">
        <f>K182</f>
        <v>4600</v>
      </c>
      <c r="L181" s="339"/>
      <c r="M181" s="339"/>
      <c r="N181" s="339"/>
      <c r="O181" s="233">
        <f t="shared" si="13"/>
        <v>1</v>
      </c>
      <c r="P181" s="233"/>
      <c r="Q181" s="233">
        <f t="shared" si="14"/>
        <v>1</v>
      </c>
      <c r="R181"/>
      <c r="S181"/>
      <c r="T181"/>
      <c r="U181"/>
    </row>
    <row r="182" spans="1:21" s="21" customFormat="1" ht="18.75" customHeight="1">
      <c r="A182" s="19"/>
      <c r="B182" s="32"/>
      <c r="C182" s="33" t="s">
        <v>20</v>
      </c>
      <c r="D182" s="101"/>
      <c r="E182" s="101">
        <f>F182</f>
        <v>4600</v>
      </c>
      <c r="F182" s="86">
        <v>4600</v>
      </c>
      <c r="G182" s="86"/>
      <c r="H182" s="86"/>
      <c r="I182" s="86"/>
      <c r="J182" s="331">
        <f>K182</f>
        <v>4600</v>
      </c>
      <c r="K182" s="332">
        <v>4600</v>
      </c>
      <c r="L182" s="332"/>
      <c r="M182" s="332"/>
      <c r="N182" s="332"/>
      <c r="O182" s="251">
        <f t="shared" si="13"/>
        <v>1</v>
      </c>
      <c r="P182" s="251"/>
      <c r="Q182" s="251">
        <f t="shared" si="14"/>
        <v>1</v>
      </c>
      <c r="R182"/>
      <c r="S182"/>
      <c r="T182"/>
      <c r="U182"/>
    </row>
    <row r="183" spans="1:21" s="24" customFormat="1" ht="21" customHeight="1">
      <c r="A183" s="35"/>
      <c r="B183" s="22">
        <v>85407</v>
      </c>
      <c r="C183" s="44" t="s">
        <v>225</v>
      </c>
      <c r="D183" s="100"/>
      <c r="E183" s="100">
        <f>F183+H183+I183</f>
        <v>10000</v>
      </c>
      <c r="F183" s="85">
        <f>F184</f>
        <v>10000</v>
      </c>
      <c r="G183" s="85"/>
      <c r="H183" s="85"/>
      <c r="I183" s="85"/>
      <c r="J183" s="338"/>
      <c r="K183" s="339"/>
      <c r="L183" s="339"/>
      <c r="M183" s="339"/>
      <c r="N183" s="339"/>
      <c r="O183" s="233"/>
      <c r="P183" s="233"/>
      <c r="Q183" s="233"/>
      <c r="R183"/>
      <c r="S183"/>
      <c r="T183"/>
      <c r="U183"/>
    </row>
    <row r="184" spans="1:21" s="21" customFormat="1" ht="19.5" customHeight="1">
      <c r="A184" s="19"/>
      <c r="B184" s="32"/>
      <c r="C184" s="33" t="s">
        <v>20</v>
      </c>
      <c r="D184" s="101"/>
      <c r="E184" s="101">
        <f>F184</f>
        <v>10000</v>
      </c>
      <c r="F184" s="86">
        <v>10000</v>
      </c>
      <c r="G184" s="86"/>
      <c r="H184" s="86"/>
      <c r="I184" s="86"/>
      <c r="J184" s="331"/>
      <c r="K184" s="332"/>
      <c r="L184" s="332"/>
      <c r="M184" s="332"/>
      <c r="N184" s="332"/>
      <c r="O184" s="251"/>
      <c r="P184" s="251"/>
      <c r="Q184" s="251"/>
      <c r="R184"/>
      <c r="S184"/>
      <c r="T184"/>
      <c r="U184"/>
    </row>
    <row r="185" spans="1:21" s="24" customFormat="1" ht="21" customHeight="1">
      <c r="A185" s="35"/>
      <c r="B185" s="22">
        <v>85410</v>
      </c>
      <c r="C185" s="44" t="s">
        <v>146</v>
      </c>
      <c r="D185" s="100"/>
      <c r="E185" s="100">
        <f>F185+H185+I185</f>
        <v>110000</v>
      </c>
      <c r="F185" s="85">
        <f>F186</f>
        <v>110000</v>
      </c>
      <c r="G185" s="85"/>
      <c r="H185" s="85"/>
      <c r="I185" s="85"/>
      <c r="J185" s="338"/>
      <c r="K185" s="339"/>
      <c r="L185" s="339"/>
      <c r="M185" s="339"/>
      <c r="N185" s="339"/>
      <c r="O185" s="233"/>
      <c r="P185" s="233"/>
      <c r="Q185" s="233"/>
      <c r="R185"/>
      <c r="S185"/>
      <c r="T185"/>
      <c r="U185"/>
    </row>
    <row r="186" spans="1:21" s="21" customFormat="1" ht="19.5" customHeight="1">
      <c r="A186" s="19"/>
      <c r="B186" s="32"/>
      <c r="C186" s="33" t="s">
        <v>213</v>
      </c>
      <c r="D186" s="101"/>
      <c r="E186" s="101">
        <f>F186</f>
        <v>110000</v>
      </c>
      <c r="F186" s="86">
        <v>110000</v>
      </c>
      <c r="G186" s="86"/>
      <c r="H186" s="86"/>
      <c r="I186" s="86"/>
      <c r="J186" s="331"/>
      <c r="K186" s="332"/>
      <c r="L186" s="332"/>
      <c r="M186" s="332"/>
      <c r="N186" s="332"/>
      <c r="O186" s="251"/>
      <c r="P186" s="251"/>
      <c r="Q186" s="251"/>
      <c r="R186"/>
      <c r="S186"/>
      <c r="T186"/>
      <c r="U186"/>
    </row>
    <row r="187" spans="1:21" s="24" customFormat="1" ht="24.75" customHeight="1" hidden="1">
      <c r="A187" s="22"/>
      <c r="B187" s="29"/>
      <c r="C187" s="159" t="s">
        <v>20</v>
      </c>
      <c r="D187" s="160"/>
      <c r="E187" s="160">
        <f>F187</f>
        <v>0</v>
      </c>
      <c r="F187" s="161"/>
      <c r="G187" s="77"/>
      <c r="H187" s="77"/>
      <c r="I187" s="77"/>
      <c r="J187" s="371">
        <f>K187</f>
        <v>0</v>
      </c>
      <c r="K187" s="372"/>
      <c r="L187" s="323"/>
      <c r="M187" s="323"/>
      <c r="N187" s="323"/>
      <c r="O187" s="228" t="e">
        <f t="shared" si="13"/>
        <v>#DIV/0!</v>
      </c>
      <c r="P187" s="228"/>
      <c r="Q187" s="228" t="e">
        <f t="shared" si="14"/>
        <v>#DIV/0!</v>
      </c>
      <c r="R187"/>
      <c r="S187"/>
      <c r="T187"/>
      <c r="U187"/>
    </row>
    <row r="188" spans="1:21" s="24" customFormat="1" ht="24.75" customHeight="1" hidden="1">
      <c r="A188" s="29"/>
      <c r="B188" s="29">
        <v>85410</v>
      </c>
      <c r="C188" s="30" t="s">
        <v>146</v>
      </c>
      <c r="D188" s="93"/>
      <c r="E188" s="93">
        <f>F188+H188+I188</f>
        <v>0</v>
      </c>
      <c r="F188" s="77">
        <f>F189</f>
        <v>0</v>
      </c>
      <c r="G188" s="77"/>
      <c r="H188" s="77"/>
      <c r="I188" s="77"/>
      <c r="J188" s="297">
        <f>K188+M188+N188</f>
        <v>0</v>
      </c>
      <c r="K188" s="323">
        <f>K189</f>
        <v>0</v>
      </c>
      <c r="L188" s="323"/>
      <c r="M188" s="323"/>
      <c r="N188" s="323"/>
      <c r="O188" s="228" t="e">
        <f t="shared" si="13"/>
        <v>#DIV/0!</v>
      </c>
      <c r="P188" s="228"/>
      <c r="Q188" s="228" t="e">
        <f t="shared" si="14"/>
        <v>#DIV/0!</v>
      </c>
      <c r="R188"/>
      <c r="S188"/>
      <c r="T188"/>
      <c r="U188"/>
    </row>
    <row r="189" spans="1:21" s="21" customFormat="1" ht="24.75" customHeight="1" hidden="1">
      <c r="A189" s="32"/>
      <c r="B189" s="32"/>
      <c r="C189" s="33" t="s">
        <v>88</v>
      </c>
      <c r="D189" s="101"/>
      <c r="E189" s="101">
        <f>F189</f>
        <v>0</v>
      </c>
      <c r="F189" s="86"/>
      <c r="G189" s="86"/>
      <c r="H189" s="86"/>
      <c r="I189" s="86"/>
      <c r="J189" s="331">
        <f>K189</f>
        <v>0</v>
      </c>
      <c r="K189" s="332"/>
      <c r="L189" s="332"/>
      <c r="M189" s="332"/>
      <c r="N189" s="332"/>
      <c r="O189" s="251" t="e">
        <f t="shared" si="13"/>
        <v>#DIV/0!</v>
      </c>
      <c r="P189" s="251"/>
      <c r="Q189" s="251" t="e">
        <f t="shared" si="14"/>
        <v>#DIV/0!</v>
      </c>
      <c r="R189"/>
      <c r="S189"/>
      <c r="T189"/>
      <c r="U189"/>
    </row>
    <row r="190" spans="1:21" s="24" customFormat="1" ht="21" customHeight="1">
      <c r="A190" s="35"/>
      <c r="B190" s="22">
        <v>85495</v>
      </c>
      <c r="C190" s="44" t="s">
        <v>16</v>
      </c>
      <c r="D190" s="100"/>
      <c r="E190" s="100">
        <f>F190+H190+I190</f>
        <v>9000</v>
      </c>
      <c r="F190" s="85">
        <f>F191</f>
        <v>9000</v>
      </c>
      <c r="G190" s="85"/>
      <c r="H190" s="85"/>
      <c r="I190" s="85"/>
      <c r="J190" s="338">
        <f>K190+M190+N190</f>
        <v>9000</v>
      </c>
      <c r="K190" s="339">
        <f>K191</f>
        <v>9000</v>
      </c>
      <c r="L190" s="339"/>
      <c r="M190" s="339"/>
      <c r="N190" s="339"/>
      <c r="O190" s="233">
        <f t="shared" si="13"/>
        <v>1</v>
      </c>
      <c r="P190" s="233"/>
      <c r="Q190" s="233">
        <f t="shared" si="14"/>
        <v>1</v>
      </c>
      <c r="R190"/>
      <c r="S190"/>
      <c r="T190"/>
      <c r="U190"/>
    </row>
    <row r="191" spans="1:21" s="21" customFormat="1" ht="21.75" customHeight="1">
      <c r="A191" s="31"/>
      <c r="B191" s="32"/>
      <c r="C191" s="33" t="s">
        <v>20</v>
      </c>
      <c r="D191" s="101"/>
      <c r="E191" s="101">
        <f>F191</f>
        <v>9000</v>
      </c>
      <c r="F191" s="86">
        <v>9000</v>
      </c>
      <c r="G191" s="86"/>
      <c r="H191" s="86"/>
      <c r="I191" s="86"/>
      <c r="J191" s="331">
        <f>K191</f>
        <v>9000</v>
      </c>
      <c r="K191" s="332">
        <v>9000</v>
      </c>
      <c r="L191" s="332"/>
      <c r="M191" s="332"/>
      <c r="N191" s="332"/>
      <c r="O191" s="251">
        <f t="shared" si="13"/>
        <v>1</v>
      </c>
      <c r="P191" s="251"/>
      <c r="Q191" s="251">
        <f t="shared" si="14"/>
        <v>1</v>
      </c>
      <c r="R191"/>
      <c r="S191"/>
      <c r="T191"/>
      <c r="U191"/>
    </row>
    <row r="192" spans="1:21" s="27" customFormat="1" ht="27" customHeight="1">
      <c r="A192" s="63">
        <v>900</v>
      </c>
      <c r="B192" s="25"/>
      <c r="C192" s="48" t="s">
        <v>31</v>
      </c>
      <c r="D192" s="97">
        <v>32938000</v>
      </c>
      <c r="E192" s="97">
        <f>F192+H192+I192+G192</f>
        <v>36300206</v>
      </c>
      <c r="F192" s="83">
        <f>F193+F214+F227+F218+F220+F225+F223</f>
        <v>30676349</v>
      </c>
      <c r="G192" s="83">
        <f>G193+G214+G227+G218+G220+G225+G223</f>
        <v>5123857</v>
      </c>
      <c r="H192" s="83">
        <f>H193+H214+H227</f>
        <v>0</v>
      </c>
      <c r="I192" s="83">
        <f>I193+I214+I227</f>
        <v>500000</v>
      </c>
      <c r="J192" s="329">
        <f>K192+M192+N192+L192</f>
        <v>8881042.56</v>
      </c>
      <c r="K192" s="330">
        <f>K193+K214+K227+K218+K220+K225+K223</f>
        <v>7569794.360000001</v>
      </c>
      <c r="L192" s="330">
        <f>L214</f>
        <v>1107966.95</v>
      </c>
      <c r="M192" s="330">
        <f>M193+M214+M227</f>
        <v>0</v>
      </c>
      <c r="N192" s="330">
        <f>N193+N214+N227</f>
        <v>203281.25</v>
      </c>
      <c r="O192" s="231">
        <f t="shared" si="13"/>
        <v>0.24465543143198692</v>
      </c>
      <c r="P192" s="231"/>
      <c r="Q192" s="231">
        <f t="shared" si="14"/>
        <v>0.24676321031554313</v>
      </c>
      <c r="R192"/>
      <c r="S192"/>
      <c r="T192"/>
      <c r="U192"/>
    </row>
    <row r="193" spans="1:21" s="24" customFormat="1" ht="21" customHeight="1">
      <c r="A193" s="35"/>
      <c r="B193" s="53">
        <v>90001</v>
      </c>
      <c r="C193" s="49" t="s">
        <v>32</v>
      </c>
      <c r="D193" s="100">
        <v>8525000</v>
      </c>
      <c r="E193" s="100">
        <f>F193+H193+I193</f>
        <v>8895000</v>
      </c>
      <c r="F193" s="85">
        <f>SUM(F194:F213)</f>
        <v>8895000</v>
      </c>
      <c r="G193" s="44"/>
      <c r="H193" s="44"/>
      <c r="I193" s="44"/>
      <c r="J193" s="338">
        <f>K193+M193+N193</f>
        <v>1856024.71</v>
      </c>
      <c r="K193" s="339">
        <f>SUM(K194:K213)</f>
        <v>1856024.71</v>
      </c>
      <c r="L193" s="373"/>
      <c r="M193" s="373"/>
      <c r="N193" s="373"/>
      <c r="O193" s="252">
        <f t="shared" si="13"/>
        <v>0.20865932658797076</v>
      </c>
      <c r="P193" s="252"/>
      <c r="Q193" s="252">
        <f t="shared" si="14"/>
        <v>0.20865932658797076</v>
      </c>
      <c r="R193"/>
      <c r="S193"/>
      <c r="T193"/>
      <c r="U193"/>
    </row>
    <row r="194" spans="1:21" s="130" customFormat="1" ht="19.5" customHeight="1">
      <c r="A194" s="128"/>
      <c r="B194" s="143"/>
      <c r="C194" s="72" t="s">
        <v>91</v>
      </c>
      <c r="D194" s="106">
        <v>500000</v>
      </c>
      <c r="E194" s="106">
        <f>F194</f>
        <v>300000</v>
      </c>
      <c r="F194" s="89">
        <v>300000</v>
      </c>
      <c r="G194" s="73"/>
      <c r="H194" s="73"/>
      <c r="I194" s="73"/>
      <c r="J194" s="374">
        <f>K194</f>
        <v>8540</v>
      </c>
      <c r="K194" s="375">
        <v>8540</v>
      </c>
      <c r="L194" s="376"/>
      <c r="M194" s="376"/>
      <c r="N194" s="376"/>
      <c r="O194" s="253">
        <f t="shared" si="13"/>
        <v>0.028466666666666668</v>
      </c>
      <c r="P194" s="253"/>
      <c r="Q194" s="253">
        <f t="shared" si="14"/>
        <v>0.028466666666666668</v>
      </c>
      <c r="R194" s="4"/>
      <c r="S194" s="4"/>
      <c r="T194" s="4"/>
      <c r="U194" s="4"/>
    </row>
    <row r="195" spans="1:21" s="21" customFormat="1" ht="36.75" customHeight="1">
      <c r="A195" s="19"/>
      <c r="B195" s="19"/>
      <c r="C195" s="40" t="s">
        <v>166</v>
      </c>
      <c r="D195" s="98">
        <v>905000</v>
      </c>
      <c r="E195" s="98">
        <f>F195</f>
        <v>505000</v>
      </c>
      <c r="F195" s="80">
        <v>505000</v>
      </c>
      <c r="G195" s="41"/>
      <c r="H195" s="41"/>
      <c r="I195" s="41"/>
      <c r="J195" s="321">
        <f>K195</f>
        <v>100</v>
      </c>
      <c r="K195" s="322">
        <v>100</v>
      </c>
      <c r="L195" s="312"/>
      <c r="M195" s="312"/>
      <c r="N195" s="312"/>
      <c r="O195" s="227">
        <f t="shared" si="13"/>
        <v>0.00019801980198019803</v>
      </c>
      <c r="P195" s="227"/>
      <c r="Q195" s="227">
        <f t="shared" si="14"/>
        <v>0.00019801980198019803</v>
      </c>
      <c r="R195"/>
      <c r="S195"/>
      <c r="T195"/>
      <c r="U195"/>
    </row>
    <row r="196" spans="1:21" s="21" customFormat="1" ht="30.75" customHeight="1">
      <c r="A196" s="19"/>
      <c r="B196" s="19"/>
      <c r="C196" s="40" t="s">
        <v>137</v>
      </c>
      <c r="D196" s="98">
        <v>800000</v>
      </c>
      <c r="E196" s="98">
        <f>F196</f>
        <v>800000</v>
      </c>
      <c r="F196" s="80">
        <v>800000</v>
      </c>
      <c r="G196" s="41"/>
      <c r="H196" s="41"/>
      <c r="I196" s="41"/>
      <c r="J196" s="321">
        <f>K196</f>
        <v>543.35</v>
      </c>
      <c r="K196" s="322">
        <v>543.35</v>
      </c>
      <c r="L196" s="312"/>
      <c r="M196" s="312"/>
      <c r="N196" s="312"/>
      <c r="O196" s="227">
        <f t="shared" si="13"/>
        <v>0.0006791875</v>
      </c>
      <c r="P196" s="227"/>
      <c r="Q196" s="227">
        <f t="shared" si="14"/>
        <v>0.0006791875</v>
      </c>
      <c r="R196"/>
      <c r="S196"/>
      <c r="T196"/>
      <c r="U196"/>
    </row>
    <row r="197" spans="1:21" s="21" customFormat="1" ht="25.5" customHeight="1">
      <c r="A197" s="19"/>
      <c r="B197" s="19"/>
      <c r="C197" s="40" t="s">
        <v>92</v>
      </c>
      <c r="D197" s="98">
        <v>1000000</v>
      </c>
      <c r="E197" s="98">
        <f>F197+H197</f>
        <v>1600000</v>
      </c>
      <c r="F197" s="80">
        <v>1600000</v>
      </c>
      <c r="G197" s="41"/>
      <c r="H197" s="41"/>
      <c r="I197" s="41"/>
      <c r="J197" s="321">
        <f>K197+M197</f>
        <v>783495.83</v>
      </c>
      <c r="K197" s="322">
        <v>783495.83</v>
      </c>
      <c r="L197" s="312"/>
      <c r="M197" s="312"/>
      <c r="N197" s="312"/>
      <c r="O197" s="227">
        <f t="shared" si="13"/>
        <v>0.48968489374999996</v>
      </c>
      <c r="P197" s="227"/>
      <c r="Q197" s="227">
        <f t="shared" si="14"/>
        <v>0.48968489374999996</v>
      </c>
      <c r="R197"/>
      <c r="S197"/>
      <c r="T197"/>
      <c r="U197"/>
    </row>
    <row r="198" spans="1:21" s="27" customFormat="1" ht="19.5" customHeight="1">
      <c r="A198" s="19"/>
      <c r="B198" s="19"/>
      <c r="C198" s="126" t="s">
        <v>172</v>
      </c>
      <c r="D198" s="94">
        <v>600000</v>
      </c>
      <c r="E198" s="94">
        <f>F198+H198</f>
        <v>400000</v>
      </c>
      <c r="F198" s="81">
        <v>400000</v>
      </c>
      <c r="G198" s="56"/>
      <c r="H198" s="56"/>
      <c r="I198" s="56"/>
      <c r="J198" s="345">
        <f>K198+M198</f>
        <v>134735.54</v>
      </c>
      <c r="K198" s="346">
        <v>134735.54</v>
      </c>
      <c r="L198" s="347"/>
      <c r="M198" s="347"/>
      <c r="N198" s="347"/>
      <c r="O198" s="235">
        <f t="shared" si="13"/>
        <v>0.33683885</v>
      </c>
      <c r="P198" s="235"/>
      <c r="Q198" s="235">
        <f t="shared" si="14"/>
        <v>0.33683885</v>
      </c>
      <c r="R198"/>
      <c r="S198"/>
      <c r="T198"/>
      <c r="U198"/>
    </row>
    <row r="199" spans="1:21" s="27" customFormat="1" ht="30.75" customHeight="1">
      <c r="A199" s="19"/>
      <c r="B199" s="19"/>
      <c r="C199" s="126" t="s">
        <v>185</v>
      </c>
      <c r="D199" s="94">
        <v>1460000</v>
      </c>
      <c r="E199" s="94">
        <f>F199+H199</f>
        <v>1460000</v>
      </c>
      <c r="F199" s="81">
        <f>660000+800000</f>
        <v>1460000</v>
      </c>
      <c r="G199" s="56"/>
      <c r="H199" s="56"/>
      <c r="I199" s="56"/>
      <c r="J199" s="345">
        <f>K199+M199</f>
        <v>811433.44</v>
      </c>
      <c r="K199" s="346">
        <v>811433.44</v>
      </c>
      <c r="L199" s="347"/>
      <c r="M199" s="347"/>
      <c r="N199" s="347"/>
      <c r="O199" s="235">
        <f t="shared" si="13"/>
        <v>0.5557763287671232</v>
      </c>
      <c r="P199" s="235"/>
      <c r="Q199" s="235">
        <f t="shared" si="14"/>
        <v>0.5557763287671232</v>
      </c>
      <c r="R199"/>
      <c r="S199"/>
      <c r="T199"/>
      <c r="U199"/>
    </row>
    <row r="200" spans="1:21" s="27" customFormat="1" ht="30.75" customHeight="1" hidden="1">
      <c r="A200" s="19"/>
      <c r="B200" s="19"/>
      <c r="C200" s="126" t="s">
        <v>155</v>
      </c>
      <c r="D200" s="94">
        <v>0</v>
      </c>
      <c r="E200" s="94">
        <f>F200+H200</f>
        <v>0</v>
      </c>
      <c r="F200" s="81"/>
      <c r="G200" s="56"/>
      <c r="H200" s="56"/>
      <c r="I200" s="56"/>
      <c r="J200" s="345">
        <f>K200+M200</f>
        <v>0</v>
      </c>
      <c r="K200" s="346"/>
      <c r="L200" s="347"/>
      <c r="M200" s="347"/>
      <c r="N200" s="347"/>
      <c r="O200" s="235" t="e">
        <f t="shared" si="13"/>
        <v>#DIV/0!</v>
      </c>
      <c r="P200" s="235"/>
      <c r="Q200" s="235" t="e">
        <f t="shared" si="14"/>
        <v>#DIV/0!</v>
      </c>
      <c r="R200"/>
      <c r="S200"/>
      <c r="T200"/>
      <c r="U200"/>
    </row>
    <row r="201" spans="1:21" s="27" customFormat="1" ht="30.75" customHeight="1">
      <c r="A201" s="19"/>
      <c r="B201" s="19"/>
      <c r="C201" s="40" t="s">
        <v>93</v>
      </c>
      <c r="D201" s="98">
        <v>570000</v>
      </c>
      <c r="E201" s="98">
        <f>F201+H201+I201</f>
        <v>570000</v>
      </c>
      <c r="F201" s="80">
        <v>570000</v>
      </c>
      <c r="G201" s="41"/>
      <c r="H201" s="41"/>
      <c r="I201" s="41"/>
      <c r="J201" s="321">
        <f>K201+M201+N201</f>
        <v>14840</v>
      </c>
      <c r="K201" s="322">
        <v>14840</v>
      </c>
      <c r="L201" s="312"/>
      <c r="M201" s="312"/>
      <c r="N201" s="312"/>
      <c r="O201" s="227">
        <f t="shared" si="13"/>
        <v>0.026035087719298244</v>
      </c>
      <c r="P201" s="227"/>
      <c r="Q201" s="227">
        <f t="shared" si="14"/>
        <v>0.026035087719298244</v>
      </c>
      <c r="R201"/>
      <c r="S201"/>
      <c r="T201"/>
      <c r="U201"/>
    </row>
    <row r="202" spans="1:21" s="21" customFormat="1" ht="44.25" customHeight="1">
      <c r="A202" s="19"/>
      <c r="B202" s="19"/>
      <c r="C202" s="40" t="s">
        <v>173</v>
      </c>
      <c r="D202" s="98">
        <v>800000</v>
      </c>
      <c r="E202" s="98">
        <f aca="true" t="shared" si="17" ref="E202:E209">F202</f>
        <v>800000</v>
      </c>
      <c r="F202" s="80">
        <v>800000</v>
      </c>
      <c r="G202" s="41"/>
      <c r="H202" s="41"/>
      <c r="I202" s="41"/>
      <c r="J202" s="321">
        <f>K202</f>
        <v>4636</v>
      </c>
      <c r="K202" s="322">
        <v>4636</v>
      </c>
      <c r="L202" s="312"/>
      <c r="M202" s="312"/>
      <c r="N202" s="312"/>
      <c r="O202" s="227">
        <f t="shared" si="13"/>
        <v>0.005795</v>
      </c>
      <c r="P202" s="227"/>
      <c r="Q202" s="227">
        <f t="shared" si="14"/>
        <v>0.005795</v>
      </c>
      <c r="R202"/>
      <c r="S202"/>
      <c r="T202"/>
      <c r="U202"/>
    </row>
    <row r="203" spans="1:21" s="21" customFormat="1" ht="42" customHeight="1">
      <c r="A203" s="19"/>
      <c r="B203" s="19"/>
      <c r="C203" s="54" t="s">
        <v>231</v>
      </c>
      <c r="D203" s="103">
        <v>300000</v>
      </c>
      <c r="E203" s="103">
        <f t="shared" si="17"/>
        <v>300000</v>
      </c>
      <c r="F203" s="79">
        <v>300000</v>
      </c>
      <c r="G203" s="43"/>
      <c r="H203" s="43"/>
      <c r="I203" s="43"/>
      <c r="J203" s="319"/>
      <c r="K203" s="320"/>
      <c r="L203" s="302"/>
      <c r="M203" s="302"/>
      <c r="N203" s="302"/>
      <c r="O203" s="222"/>
      <c r="P203" s="222"/>
      <c r="Q203" s="222"/>
      <c r="R203"/>
      <c r="S203"/>
      <c r="T203"/>
      <c r="U203"/>
    </row>
    <row r="204" spans="1:21" s="21" customFormat="1" ht="37.5" customHeight="1">
      <c r="A204" s="31"/>
      <c r="B204" s="31"/>
      <c r="C204" s="46" t="s">
        <v>174</v>
      </c>
      <c r="D204" s="104">
        <v>100000</v>
      </c>
      <c r="E204" s="104">
        <f t="shared" si="17"/>
        <v>100000</v>
      </c>
      <c r="F204" s="87">
        <v>100000</v>
      </c>
      <c r="G204" s="42"/>
      <c r="H204" s="42"/>
      <c r="I204" s="42"/>
      <c r="J204" s="349"/>
      <c r="K204" s="350"/>
      <c r="L204" s="316"/>
      <c r="M204" s="316"/>
      <c r="N204" s="316"/>
      <c r="O204" s="225"/>
      <c r="P204" s="225"/>
      <c r="Q204" s="225"/>
      <c r="R204"/>
      <c r="S204"/>
      <c r="T204"/>
      <c r="U204"/>
    </row>
    <row r="205" spans="1:21" s="21" customFormat="1" ht="21" customHeight="1">
      <c r="A205" s="37"/>
      <c r="B205" s="37"/>
      <c r="C205" s="38" t="s">
        <v>154</v>
      </c>
      <c r="D205" s="95">
        <v>200000</v>
      </c>
      <c r="E205" s="95">
        <f t="shared" si="17"/>
        <v>200000</v>
      </c>
      <c r="F205" s="78">
        <v>200000</v>
      </c>
      <c r="G205" s="39"/>
      <c r="H205" s="39"/>
      <c r="I205" s="39"/>
      <c r="J205" s="299"/>
      <c r="K205" s="334"/>
      <c r="L205" s="301"/>
      <c r="M205" s="301"/>
      <c r="N205" s="301"/>
      <c r="O205" s="221"/>
      <c r="P205" s="221"/>
      <c r="Q205" s="221"/>
      <c r="R205"/>
      <c r="S205"/>
      <c r="T205"/>
      <c r="U205"/>
    </row>
    <row r="206" spans="1:21" s="21" customFormat="1" ht="21" customHeight="1">
      <c r="A206" s="19"/>
      <c r="B206" s="19"/>
      <c r="C206" s="54" t="s">
        <v>156</v>
      </c>
      <c r="D206" s="98">
        <v>720000</v>
      </c>
      <c r="E206" s="98">
        <f t="shared" si="17"/>
        <v>520000</v>
      </c>
      <c r="F206" s="80">
        <v>520000</v>
      </c>
      <c r="G206" s="41"/>
      <c r="H206" s="41"/>
      <c r="I206" s="41"/>
      <c r="J206" s="321"/>
      <c r="K206" s="322"/>
      <c r="L206" s="312"/>
      <c r="M206" s="312"/>
      <c r="N206" s="312"/>
      <c r="O206" s="227"/>
      <c r="P206" s="227"/>
      <c r="Q206" s="227"/>
      <c r="R206"/>
      <c r="S206"/>
      <c r="T206"/>
      <c r="U206"/>
    </row>
    <row r="207" spans="1:21" s="21" customFormat="1" ht="20.25" customHeight="1">
      <c r="A207" s="19"/>
      <c r="B207" s="19"/>
      <c r="C207" s="54" t="s">
        <v>157</v>
      </c>
      <c r="D207" s="98">
        <v>300000</v>
      </c>
      <c r="E207" s="98">
        <f t="shared" si="17"/>
        <v>195000</v>
      </c>
      <c r="F207" s="80">
        <v>195000</v>
      </c>
      <c r="G207" s="41"/>
      <c r="H207" s="41"/>
      <c r="I207" s="41"/>
      <c r="J207" s="321">
        <f>K207</f>
        <v>11649.99</v>
      </c>
      <c r="K207" s="322">
        <v>11649.99</v>
      </c>
      <c r="L207" s="312"/>
      <c r="M207" s="312"/>
      <c r="N207" s="312"/>
      <c r="O207" s="227">
        <f t="shared" si="13"/>
        <v>0.05974353846153846</v>
      </c>
      <c r="P207" s="227"/>
      <c r="Q207" s="227">
        <f t="shared" si="14"/>
        <v>0.05974353846153846</v>
      </c>
      <c r="R207"/>
      <c r="S207"/>
      <c r="T207"/>
      <c r="U207"/>
    </row>
    <row r="208" spans="1:21" s="21" customFormat="1" ht="30" customHeight="1" hidden="1">
      <c r="A208" s="19"/>
      <c r="B208" s="19"/>
      <c r="C208" s="54" t="s">
        <v>158</v>
      </c>
      <c r="D208" s="103">
        <v>0</v>
      </c>
      <c r="E208" s="103">
        <f t="shared" si="17"/>
        <v>0</v>
      </c>
      <c r="F208" s="79"/>
      <c r="G208" s="43"/>
      <c r="H208" s="43"/>
      <c r="I208" s="43"/>
      <c r="J208" s="319">
        <f>K208</f>
        <v>0</v>
      </c>
      <c r="K208" s="320"/>
      <c r="L208" s="302"/>
      <c r="M208" s="302"/>
      <c r="N208" s="302"/>
      <c r="O208" s="222" t="e">
        <f t="shared" si="13"/>
        <v>#DIV/0!</v>
      </c>
      <c r="P208" s="222"/>
      <c r="Q208" s="222" t="e">
        <f t="shared" si="14"/>
        <v>#DIV/0!</v>
      </c>
      <c r="R208"/>
      <c r="S208"/>
      <c r="T208"/>
      <c r="U208"/>
    </row>
    <row r="209" spans="1:21" s="21" customFormat="1" ht="29.25" customHeight="1">
      <c r="A209" s="19"/>
      <c r="B209" s="19"/>
      <c r="C209" s="54" t="s">
        <v>159</v>
      </c>
      <c r="D209" s="98">
        <v>100000</v>
      </c>
      <c r="E209" s="98">
        <f t="shared" si="17"/>
        <v>0</v>
      </c>
      <c r="F209" s="80">
        <v>0</v>
      </c>
      <c r="G209" s="41"/>
      <c r="H209" s="41"/>
      <c r="I209" s="41"/>
      <c r="J209" s="321"/>
      <c r="K209" s="322"/>
      <c r="L209" s="312"/>
      <c r="M209" s="312"/>
      <c r="N209" s="312"/>
      <c r="O209" s="227"/>
      <c r="P209" s="227"/>
      <c r="Q209" s="227"/>
      <c r="R209"/>
      <c r="S209"/>
      <c r="T209"/>
      <c r="U209"/>
    </row>
    <row r="210" spans="1:21" s="21" customFormat="1" ht="31.5" customHeight="1">
      <c r="A210" s="19"/>
      <c r="B210" s="19"/>
      <c r="C210" s="55" t="s">
        <v>191</v>
      </c>
      <c r="D210" s="94">
        <v>65000</v>
      </c>
      <c r="E210" s="94">
        <f>F210</f>
        <v>65000</v>
      </c>
      <c r="F210" s="81">
        <v>65000</v>
      </c>
      <c r="G210" s="56"/>
      <c r="H210" s="56"/>
      <c r="I210" s="56"/>
      <c r="J210" s="345">
        <f>K210</f>
        <v>49840.62</v>
      </c>
      <c r="K210" s="346">
        <v>49840.62</v>
      </c>
      <c r="L210" s="347"/>
      <c r="M210" s="347"/>
      <c r="N210" s="347"/>
      <c r="O210" s="235">
        <f aca="true" t="shared" si="18" ref="O210:O273">J210/E210</f>
        <v>0.7667787692307693</v>
      </c>
      <c r="P210" s="235"/>
      <c r="Q210" s="235">
        <f aca="true" t="shared" si="19" ref="Q210:Q264">K210/F210</f>
        <v>0.7667787692307693</v>
      </c>
      <c r="R210"/>
      <c r="S210"/>
      <c r="T210"/>
      <c r="U210"/>
    </row>
    <row r="211" spans="1:21" s="21" customFormat="1" ht="19.5" customHeight="1">
      <c r="A211" s="19"/>
      <c r="B211" s="19"/>
      <c r="C211" s="55" t="s">
        <v>214</v>
      </c>
      <c r="D211" s="94"/>
      <c r="E211" s="94">
        <f>F211</f>
        <v>870000</v>
      </c>
      <c r="F211" s="81">
        <v>870000</v>
      </c>
      <c r="G211" s="56"/>
      <c r="H211" s="56"/>
      <c r="I211" s="56"/>
      <c r="J211" s="345">
        <f>K211</f>
        <v>28060</v>
      </c>
      <c r="K211" s="346">
        <v>28060</v>
      </c>
      <c r="L211" s="347"/>
      <c r="M211" s="347"/>
      <c r="N211" s="347"/>
      <c r="O211" s="235">
        <f t="shared" si="18"/>
        <v>0.03225287356321839</v>
      </c>
      <c r="P211" s="235"/>
      <c r="Q211" s="235">
        <f t="shared" si="19"/>
        <v>0.03225287356321839</v>
      </c>
      <c r="R211"/>
      <c r="S211"/>
      <c r="T211"/>
      <c r="U211"/>
    </row>
    <row r="212" spans="1:21" s="21" customFormat="1" ht="29.25" customHeight="1">
      <c r="A212" s="19"/>
      <c r="B212" s="19"/>
      <c r="C212" s="40" t="s">
        <v>232</v>
      </c>
      <c r="D212" s="98">
        <v>30000</v>
      </c>
      <c r="E212" s="98">
        <f>F212+G212+I212</f>
        <v>30000</v>
      </c>
      <c r="F212" s="80">
        <v>30000</v>
      </c>
      <c r="G212" s="41"/>
      <c r="H212" s="41"/>
      <c r="I212" s="41"/>
      <c r="J212" s="321">
        <f>K212+L212+N212</f>
        <v>219.94</v>
      </c>
      <c r="K212" s="322">
        <v>219.94</v>
      </c>
      <c r="L212" s="312"/>
      <c r="M212" s="312"/>
      <c r="N212" s="312"/>
      <c r="O212" s="227">
        <f t="shared" si="18"/>
        <v>0.007331333333333333</v>
      </c>
      <c r="P212" s="227"/>
      <c r="Q212" s="227">
        <f t="shared" si="19"/>
        <v>0.007331333333333333</v>
      </c>
      <c r="R212"/>
      <c r="S212"/>
      <c r="T212"/>
      <c r="U212"/>
    </row>
    <row r="213" spans="1:21" s="21" customFormat="1" ht="30" customHeight="1">
      <c r="A213" s="19"/>
      <c r="B213" s="19"/>
      <c r="C213" s="60" t="s">
        <v>182</v>
      </c>
      <c r="D213" s="90">
        <v>75000</v>
      </c>
      <c r="E213" s="90">
        <f>F213</f>
        <v>180000</v>
      </c>
      <c r="F213" s="74">
        <v>180000</v>
      </c>
      <c r="G213" s="20"/>
      <c r="H213" s="20"/>
      <c r="I213" s="20"/>
      <c r="J213" s="303">
        <f>K213</f>
        <v>7930</v>
      </c>
      <c r="K213" s="304">
        <v>7930</v>
      </c>
      <c r="L213" s="305"/>
      <c r="M213" s="305"/>
      <c r="N213" s="305"/>
      <c r="O213" s="217">
        <f t="shared" si="18"/>
        <v>0.044055555555555556</v>
      </c>
      <c r="P213" s="217"/>
      <c r="Q213" s="217">
        <f t="shared" si="19"/>
        <v>0.044055555555555556</v>
      </c>
      <c r="R213"/>
      <c r="S213"/>
      <c r="T213"/>
      <c r="U213"/>
    </row>
    <row r="214" spans="1:21" s="24" customFormat="1" ht="20.25" customHeight="1">
      <c r="A214" s="35"/>
      <c r="B214" s="29">
        <v>90002</v>
      </c>
      <c r="C214" s="30" t="s">
        <v>69</v>
      </c>
      <c r="D214" s="93">
        <v>9767000</v>
      </c>
      <c r="E214" s="93">
        <f>I214+G214+F214</f>
        <v>11559206</v>
      </c>
      <c r="F214" s="77">
        <f>SUM(F215:F217)</f>
        <v>6435349</v>
      </c>
      <c r="G214" s="77">
        <f>SUM(G215:G217)</f>
        <v>5123857</v>
      </c>
      <c r="H214" s="77">
        <f>H215</f>
        <v>0</v>
      </c>
      <c r="I214" s="77"/>
      <c r="J214" s="297">
        <f>K214+M214+N214+L214</f>
        <v>1713387.5899999999</v>
      </c>
      <c r="K214" s="323">
        <f>SUM(K215:K217)</f>
        <v>605420.64</v>
      </c>
      <c r="L214" s="323">
        <f>L215</f>
        <v>1107966.95</v>
      </c>
      <c r="M214" s="323">
        <f>M215</f>
        <v>0</v>
      </c>
      <c r="N214" s="323"/>
      <c r="O214" s="228">
        <f t="shared" si="18"/>
        <v>0.1482271005465254</v>
      </c>
      <c r="P214" s="228"/>
      <c r="Q214" s="228">
        <f t="shared" si="19"/>
        <v>0.09407735928540939</v>
      </c>
      <c r="R214"/>
      <c r="S214"/>
      <c r="T214"/>
      <c r="U214"/>
    </row>
    <row r="215" spans="1:21" s="69" customFormat="1" ht="22.5" customHeight="1">
      <c r="A215" s="19"/>
      <c r="B215" s="37"/>
      <c r="C215" s="122" t="s">
        <v>97</v>
      </c>
      <c r="D215" s="123">
        <v>8397600</v>
      </c>
      <c r="E215" s="123">
        <f>F215+G215</f>
        <v>10189806</v>
      </c>
      <c r="F215" s="124">
        <v>5065949</v>
      </c>
      <c r="G215" s="125">
        <v>5123857</v>
      </c>
      <c r="H215" s="125"/>
      <c r="I215" s="125"/>
      <c r="J215" s="358">
        <f>K215+M215+L215</f>
        <v>1511878.47</v>
      </c>
      <c r="K215" s="359">
        <f>93772.46+304111.66+6027.4</f>
        <v>403911.52</v>
      </c>
      <c r="L215" s="377">
        <v>1107966.95</v>
      </c>
      <c r="M215" s="377"/>
      <c r="N215" s="377"/>
      <c r="O215" s="254">
        <f t="shared" si="18"/>
        <v>0.14837166379811353</v>
      </c>
      <c r="P215" s="254"/>
      <c r="Q215" s="254">
        <f t="shared" si="19"/>
        <v>0.07973067237747558</v>
      </c>
      <c r="R215"/>
      <c r="S215"/>
      <c r="T215"/>
      <c r="U215"/>
    </row>
    <row r="216" spans="1:21" s="21" customFormat="1" ht="28.5" customHeight="1">
      <c r="A216" s="19"/>
      <c r="B216" s="19"/>
      <c r="C216" s="55" t="s">
        <v>63</v>
      </c>
      <c r="D216" s="94">
        <v>200000</v>
      </c>
      <c r="E216" s="94">
        <f>F216</f>
        <v>200000</v>
      </c>
      <c r="F216" s="81">
        <v>200000</v>
      </c>
      <c r="G216" s="81"/>
      <c r="H216" s="81"/>
      <c r="I216" s="81"/>
      <c r="J216" s="345"/>
      <c r="K216" s="346"/>
      <c r="L216" s="346"/>
      <c r="M216" s="346"/>
      <c r="N216" s="346"/>
      <c r="O216" s="250"/>
      <c r="P216" s="250"/>
      <c r="Q216" s="250"/>
      <c r="R216"/>
      <c r="S216"/>
      <c r="T216"/>
      <c r="U216"/>
    </row>
    <row r="217" spans="1:21" s="21" customFormat="1" ht="18" customHeight="1">
      <c r="A217" s="19"/>
      <c r="B217" s="31"/>
      <c r="C217" s="60" t="s">
        <v>167</v>
      </c>
      <c r="D217" s="104">
        <v>1169400</v>
      </c>
      <c r="E217" s="104">
        <f>F217</f>
        <v>1169400</v>
      </c>
      <c r="F217" s="87">
        <v>1169400</v>
      </c>
      <c r="G217" s="87"/>
      <c r="H217" s="87"/>
      <c r="I217" s="87"/>
      <c r="J217" s="349">
        <f>K217</f>
        <v>201509.12</v>
      </c>
      <c r="K217" s="350">
        <f>-42979+18999.05+225489.07</f>
        <v>201509.12</v>
      </c>
      <c r="L217" s="350"/>
      <c r="M217" s="350"/>
      <c r="N217" s="350"/>
      <c r="O217" s="236">
        <f t="shared" si="18"/>
        <v>0.17231838549683598</v>
      </c>
      <c r="P217" s="236"/>
      <c r="Q217" s="236">
        <f t="shared" si="19"/>
        <v>0.17231838549683598</v>
      </c>
      <c r="R217"/>
      <c r="S217"/>
      <c r="T217"/>
      <c r="U217"/>
    </row>
    <row r="218" spans="1:21" s="24" customFormat="1" ht="20.25" customHeight="1">
      <c r="A218" s="35"/>
      <c r="B218" s="22">
        <v>90003</v>
      </c>
      <c r="C218" s="44" t="s">
        <v>44</v>
      </c>
      <c r="D218" s="100">
        <v>100000</v>
      </c>
      <c r="E218" s="100">
        <f>F218+H218+I218</f>
        <v>100000</v>
      </c>
      <c r="F218" s="85">
        <f>F219</f>
        <v>100000</v>
      </c>
      <c r="G218" s="85"/>
      <c r="H218" s="85"/>
      <c r="I218" s="85"/>
      <c r="J218" s="338"/>
      <c r="K218" s="339"/>
      <c r="L218" s="339"/>
      <c r="M218" s="339"/>
      <c r="N218" s="339"/>
      <c r="O218" s="233"/>
      <c r="P218" s="233"/>
      <c r="Q218" s="233"/>
      <c r="R218"/>
      <c r="S218"/>
      <c r="T218"/>
      <c r="U218"/>
    </row>
    <row r="219" spans="1:21" s="69" customFormat="1" ht="24.75" customHeight="1">
      <c r="A219" s="19"/>
      <c r="B219" s="32"/>
      <c r="C219" s="177" t="s">
        <v>175</v>
      </c>
      <c r="D219" s="101">
        <v>100000</v>
      </c>
      <c r="E219" s="101">
        <f>F219+H219</f>
        <v>100000</v>
      </c>
      <c r="F219" s="86">
        <v>100000</v>
      </c>
      <c r="G219" s="34"/>
      <c r="H219" s="34"/>
      <c r="I219" s="34"/>
      <c r="J219" s="331"/>
      <c r="K219" s="332"/>
      <c r="L219" s="333"/>
      <c r="M219" s="333"/>
      <c r="N219" s="333"/>
      <c r="O219" s="232"/>
      <c r="P219" s="232"/>
      <c r="Q219" s="232"/>
      <c r="R219"/>
      <c r="S219"/>
      <c r="T219"/>
      <c r="U219"/>
    </row>
    <row r="220" spans="1:21" s="24" customFormat="1" ht="21.75" customHeight="1">
      <c r="A220" s="35"/>
      <c r="B220" s="29">
        <v>90004</v>
      </c>
      <c r="C220" s="30" t="s">
        <v>138</v>
      </c>
      <c r="D220" s="93">
        <v>800000</v>
      </c>
      <c r="E220" s="93">
        <f>F220+H220+I220</f>
        <v>800000</v>
      </c>
      <c r="F220" s="77">
        <f>F222+F221</f>
        <v>800000</v>
      </c>
      <c r="G220" s="77"/>
      <c r="H220" s="77"/>
      <c r="I220" s="77"/>
      <c r="J220" s="297">
        <f>K220+M220+N220</f>
        <v>868.68</v>
      </c>
      <c r="K220" s="323">
        <f>K222+K221</f>
        <v>868.68</v>
      </c>
      <c r="L220" s="323"/>
      <c r="M220" s="323"/>
      <c r="N220" s="323"/>
      <c r="O220" s="228">
        <f t="shared" si="18"/>
        <v>0.00108585</v>
      </c>
      <c r="P220" s="228"/>
      <c r="Q220" s="228">
        <f t="shared" si="19"/>
        <v>0.00108585</v>
      </c>
      <c r="R220"/>
      <c r="S220"/>
      <c r="T220"/>
      <c r="U220"/>
    </row>
    <row r="221" spans="1:21" s="69" customFormat="1" ht="23.25" customHeight="1">
      <c r="A221" s="19"/>
      <c r="B221" s="19"/>
      <c r="C221" s="168" t="s">
        <v>176</v>
      </c>
      <c r="D221" s="94">
        <v>500000</v>
      </c>
      <c r="E221" s="94">
        <f>F221+H221</f>
        <v>500000</v>
      </c>
      <c r="F221" s="81">
        <v>500000</v>
      </c>
      <c r="G221" s="56"/>
      <c r="H221" s="56"/>
      <c r="I221" s="56"/>
      <c r="J221" s="345">
        <f>K221+M221</f>
        <v>868.68</v>
      </c>
      <c r="K221" s="346">
        <v>868.68</v>
      </c>
      <c r="L221" s="347"/>
      <c r="M221" s="347"/>
      <c r="N221" s="347"/>
      <c r="O221" s="235">
        <f t="shared" si="18"/>
        <v>0.0017373599999999999</v>
      </c>
      <c r="P221" s="235"/>
      <c r="Q221" s="235">
        <f t="shared" si="19"/>
        <v>0.0017373599999999999</v>
      </c>
      <c r="R221"/>
      <c r="S221"/>
      <c r="T221"/>
      <c r="U221"/>
    </row>
    <row r="222" spans="1:21" s="69" customFormat="1" ht="19.5" customHeight="1">
      <c r="A222" s="19"/>
      <c r="B222" s="31"/>
      <c r="C222" s="157" t="s">
        <v>139</v>
      </c>
      <c r="D222" s="104">
        <v>300000</v>
      </c>
      <c r="E222" s="104">
        <f>F222+H222</f>
        <v>300000</v>
      </c>
      <c r="F222" s="87">
        <v>300000</v>
      </c>
      <c r="G222" s="42"/>
      <c r="H222" s="42"/>
      <c r="I222" s="42"/>
      <c r="J222" s="349"/>
      <c r="K222" s="350"/>
      <c r="L222" s="316"/>
      <c r="M222" s="316"/>
      <c r="N222" s="316"/>
      <c r="O222" s="225"/>
      <c r="P222" s="225"/>
      <c r="Q222" s="225"/>
      <c r="R222"/>
      <c r="S222"/>
      <c r="T222"/>
      <c r="U222"/>
    </row>
    <row r="223" spans="1:21" s="24" customFormat="1" ht="24" customHeight="1" hidden="1">
      <c r="A223" s="22"/>
      <c r="B223" s="29">
        <v>90013</v>
      </c>
      <c r="C223" s="30" t="s">
        <v>160</v>
      </c>
      <c r="D223" s="93">
        <v>0</v>
      </c>
      <c r="E223" s="93">
        <f>F223+H223+I223</f>
        <v>0</v>
      </c>
      <c r="F223" s="77">
        <f>F224</f>
        <v>0</v>
      </c>
      <c r="G223" s="30"/>
      <c r="H223" s="30"/>
      <c r="I223" s="30"/>
      <c r="J223" s="297">
        <f>K223+M223+N223</f>
        <v>0</v>
      </c>
      <c r="K223" s="323">
        <f>K224</f>
        <v>0</v>
      </c>
      <c r="L223" s="298"/>
      <c r="M223" s="298"/>
      <c r="N223" s="298"/>
      <c r="O223" s="220" t="e">
        <f t="shared" si="18"/>
        <v>#DIV/0!</v>
      </c>
      <c r="P223" s="220"/>
      <c r="Q223" s="220" t="e">
        <f t="shared" si="19"/>
        <v>#DIV/0!</v>
      </c>
      <c r="R223"/>
      <c r="S223"/>
      <c r="T223"/>
      <c r="U223"/>
    </row>
    <row r="224" spans="1:21" s="69" customFormat="1" ht="24" customHeight="1" hidden="1">
      <c r="A224" s="37"/>
      <c r="B224" s="32"/>
      <c r="C224" s="177" t="s">
        <v>20</v>
      </c>
      <c r="D224" s="101">
        <v>0</v>
      </c>
      <c r="E224" s="101">
        <f>F224+H224</f>
        <v>0</v>
      </c>
      <c r="F224" s="86"/>
      <c r="G224" s="34"/>
      <c r="H224" s="34"/>
      <c r="I224" s="34"/>
      <c r="J224" s="331">
        <f>K224+M224</f>
        <v>0</v>
      </c>
      <c r="K224" s="332"/>
      <c r="L224" s="333"/>
      <c r="M224" s="333"/>
      <c r="N224" s="333"/>
      <c r="O224" s="232" t="e">
        <f t="shared" si="18"/>
        <v>#DIV/0!</v>
      </c>
      <c r="P224" s="232"/>
      <c r="Q224" s="232" t="e">
        <f t="shared" si="19"/>
        <v>#DIV/0!</v>
      </c>
      <c r="R224"/>
      <c r="S224"/>
      <c r="T224"/>
      <c r="U224"/>
    </row>
    <row r="225" spans="1:21" s="24" customFormat="1" ht="21" customHeight="1">
      <c r="A225" s="35"/>
      <c r="B225" s="29">
        <v>90015</v>
      </c>
      <c r="C225" s="30" t="s">
        <v>140</v>
      </c>
      <c r="D225" s="93">
        <v>350000</v>
      </c>
      <c r="E225" s="93">
        <f>F225+H225+I225</f>
        <v>350000</v>
      </c>
      <c r="F225" s="77">
        <f>F226</f>
        <v>350000</v>
      </c>
      <c r="G225" s="30"/>
      <c r="H225" s="30"/>
      <c r="I225" s="30"/>
      <c r="J225" s="297">
        <f>K225+M225+N225</f>
        <v>146.4</v>
      </c>
      <c r="K225" s="323">
        <f>K226</f>
        <v>146.4</v>
      </c>
      <c r="L225" s="298"/>
      <c r="M225" s="298"/>
      <c r="N225" s="298"/>
      <c r="O225" s="220">
        <f t="shared" si="18"/>
        <v>0.0004182857142857143</v>
      </c>
      <c r="P225" s="220"/>
      <c r="Q225" s="220">
        <f t="shared" si="19"/>
        <v>0.0004182857142857143</v>
      </c>
      <c r="R225"/>
      <c r="S225"/>
      <c r="T225"/>
      <c r="U225"/>
    </row>
    <row r="226" spans="1:21" s="69" customFormat="1" ht="18.75" customHeight="1">
      <c r="A226" s="19"/>
      <c r="B226" s="19"/>
      <c r="C226" s="157" t="s">
        <v>141</v>
      </c>
      <c r="D226" s="401">
        <v>350000</v>
      </c>
      <c r="E226" s="401">
        <f>F226+H226</f>
        <v>350000</v>
      </c>
      <c r="F226" s="402">
        <v>350000</v>
      </c>
      <c r="G226" s="157"/>
      <c r="H226" s="157"/>
      <c r="I226" s="157"/>
      <c r="J226" s="403">
        <f>K226+M226</f>
        <v>146.4</v>
      </c>
      <c r="K226" s="404">
        <v>146.4</v>
      </c>
      <c r="L226" s="405"/>
      <c r="M226" s="405"/>
      <c r="N226" s="405"/>
      <c r="O226" s="406">
        <f t="shared" si="18"/>
        <v>0.0004182857142857143</v>
      </c>
      <c r="P226" s="406"/>
      <c r="Q226" s="406">
        <f t="shared" si="19"/>
        <v>0.0004182857142857143</v>
      </c>
      <c r="R226"/>
      <c r="S226"/>
      <c r="T226"/>
      <c r="U226"/>
    </row>
    <row r="227" spans="1:21" s="24" customFormat="1" ht="21" customHeight="1">
      <c r="A227" s="35"/>
      <c r="B227" s="28">
        <v>90095</v>
      </c>
      <c r="C227" s="30" t="s">
        <v>16</v>
      </c>
      <c r="D227" s="93">
        <v>13396000</v>
      </c>
      <c r="E227" s="93">
        <f>F227+H227+I227</f>
        <v>14596000</v>
      </c>
      <c r="F227" s="77">
        <f>SUM(F228:F234)</f>
        <v>14096000</v>
      </c>
      <c r="G227" s="30"/>
      <c r="H227" s="30">
        <f>SUM(H228:H234)</f>
        <v>0</v>
      </c>
      <c r="I227" s="30">
        <f>I229</f>
        <v>500000</v>
      </c>
      <c r="J227" s="297">
        <f>K227+M227+N227</f>
        <v>5310615.180000001</v>
      </c>
      <c r="K227" s="323">
        <f>SUM(K228:K234)</f>
        <v>5107333.930000001</v>
      </c>
      <c r="L227" s="298"/>
      <c r="M227" s="298">
        <f>SUM(M228:M234)</f>
        <v>0</v>
      </c>
      <c r="N227" s="298">
        <f>N229</f>
        <v>203281.25</v>
      </c>
      <c r="O227" s="220">
        <f t="shared" si="18"/>
        <v>0.3638404480679639</v>
      </c>
      <c r="P227" s="220"/>
      <c r="Q227" s="220">
        <f t="shared" si="19"/>
        <v>0.36232505178774127</v>
      </c>
      <c r="R227"/>
      <c r="S227"/>
      <c r="T227"/>
      <c r="U227"/>
    </row>
    <row r="228" spans="1:21" s="27" customFormat="1" ht="20.25" customHeight="1">
      <c r="A228" s="19"/>
      <c r="B228" s="37"/>
      <c r="C228" s="39" t="s">
        <v>33</v>
      </c>
      <c r="D228" s="95">
        <v>3500000</v>
      </c>
      <c r="E228" s="95">
        <f>F228</f>
        <v>4200000</v>
      </c>
      <c r="F228" s="78">
        <v>4200000</v>
      </c>
      <c r="G228" s="39"/>
      <c r="H228" s="39"/>
      <c r="I228" s="39"/>
      <c r="J228" s="299">
        <f>K228</f>
        <v>2656629.27</v>
      </c>
      <c r="K228" s="334">
        <v>2656629.27</v>
      </c>
      <c r="L228" s="301"/>
      <c r="M228" s="301"/>
      <c r="N228" s="301"/>
      <c r="O228" s="221">
        <f t="shared" si="18"/>
        <v>0.6325307785714286</v>
      </c>
      <c r="P228" s="221"/>
      <c r="Q228" s="221">
        <f t="shared" si="19"/>
        <v>0.6325307785714286</v>
      </c>
      <c r="R228"/>
      <c r="S228"/>
      <c r="T228"/>
      <c r="U228"/>
    </row>
    <row r="229" spans="1:21" s="27" customFormat="1" ht="32.25" customHeight="1">
      <c r="A229" s="19"/>
      <c r="B229" s="19"/>
      <c r="C229" s="40" t="s">
        <v>177</v>
      </c>
      <c r="D229" s="98">
        <v>4446000</v>
      </c>
      <c r="E229" s="98">
        <f>F229+H229+I229</f>
        <v>4846000</v>
      </c>
      <c r="F229" s="80">
        <v>4346000</v>
      </c>
      <c r="G229" s="41"/>
      <c r="H229" s="41"/>
      <c r="I229" s="41">
        <v>500000</v>
      </c>
      <c r="J229" s="321">
        <f>K229+M229+N229</f>
        <v>1500987.46</v>
      </c>
      <c r="K229" s="322">
        <f>1440804.57+60182.89-N229</f>
        <v>1297706.21</v>
      </c>
      <c r="L229" s="312"/>
      <c r="M229" s="312"/>
      <c r="N229" s="312">
        <v>203281.25</v>
      </c>
      <c r="O229" s="227">
        <f t="shared" si="18"/>
        <v>0.30973740404457284</v>
      </c>
      <c r="P229" s="227"/>
      <c r="Q229" s="227">
        <f t="shared" si="19"/>
        <v>0.29859783939254486</v>
      </c>
      <c r="R229"/>
      <c r="S229"/>
      <c r="T229"/>
      <c r="U229"/>
    </row>
    <row r="230" spans="1:21" s="27" customFormat="1" ht="30" customHeight="1">
      <c r="A230" s="19"/>
      <c r="B230" s="19"/>
      <c r="C230" s="62" t="s">
        <v>34</v>
      </c>
      <c r="D230" s="90">
        <v>2000000</v>
      </c>
      <c r="E230" s="90">
        <f>F230</f>
        <v>2000000</v>
      </c>
      <c r="F230" s="74">
        <v>2000000</v>
      </c>
      <c r="G230" s="20"/>
      <c r="H230" s="20"/>
      <c r="I230" s="20"/>
      <c r="J230" s="303">
        <f>K230</f>
        <v>348490</v>
      </c>
      <c r="K230" s="304">
        <v>348490</v>
      </c>
      <c r="L230" s="305"/>
      <c r="M230" s="305"/>
      <c r="N230" s="305"/>
      <c r="O230" s="217">
        <f t="shared" si="18"/>
        <v>0.174245</v>
      </c>
      <c r="P230" s="217"/>
      <c r="Q230" s="217">
        <f t="shared" si="19"/>
        <v>0.174245</v>
      </c>
      <c r="R230"/>
      <c r="S230"/>
      <c r="T230"/>
      <c r="U230"/>
    </row>
    <row r="231" spans="1:21" s="27" customFormat="1" ht="30" customHeight="1">
      <c r="A231" s="19"/>
      <c r="B231" s="19"/>
      <c r="C231" s="40" t="s">
        <v>54</v>
      </c>
      <c r="D231" s="98">
        <v>2050000</v>
      </c>
      <c r="E231" s="98">
        <f>F231</f>
        <v>2050000</v>
      </c>
      <c r="F231" s="80">
        <v>2050000</v>
      </c>
      <c r="G231" s="41"/>
      <c r="H231" s="41"/>
      <c r="I231" s="41"/>
      <c r="J231" s="321">
        <f>K231</f>
        <v>542916.5</v>
      </c>
      <c r="K231" s="322">
        <v>542916.5</v>
      </c>
      <c r="L231" s="312"/>
      <c r="M231" s="312"/>
      <c r="N231" s="312"/>
      <c r="O231" s="227">
        <f t="shared" si="18"/>
        <v>0.2648373170731707</v>
      </c>
      <c r="P231" s="227"/>
      <c r="Q231" s="227">
        <f t="shared" si="19"/>
        <v>0.2648373170731707</v>
      </c>
      <c r="R231"/>
      <c r="S231"/>
      <c r="T231"/>
      <c r="U231"/>
    </row>
    <row r="232" spans="1:21" s="27" customFormat="1" ht="27.75" customHeight="1">
      <c r="A232" s="19"/>
      <c r="B232" s="19"/>
      <c r="C232" s="40" t="s">
        <v>183</v>
      </c>
      <c r="D232" s="98">
        <v>500000</v>
      </c>
      <c r="E232" s="98">
        <f>F232</f>
        <v>500000</v>
      </c>
      <c r="F232" s="80">
        <v>500000</v>
      </c>
      <c r="G232" s="41"/>
      <c r="H232" s="41"/>
      <c r="I232" s="41"/>
      <c r="J232" s="321">
        <f>K232</f>
        <v>125745.28</v>
      </c>
      <c r="K232" s="322">
        <v>125745.28</v>
      </c>
      <c r="L232" s="312"/>
      <c r="M232" s="312"/>
      <c r="N232" s="312"/>
      <c r="O232" s="227">
        <f t="shared" si="18"/>
        <v>0.25149056</v>
      </c>
      <c r="P232" s="227"/>
      <c r="Q232" s="227">
        <f t="shared" si="19"/>
        <v>0.25149056</v>
      </c>
      <c r="R232"/>
      <c r="S232"/>
      <c r="T232"/>
      <c r="U232"/>
    </row>
    <row r="233" spans="1:21" s="27" customFormat="1" ht="30.75" customHeight="1">
      <c r="A233" s="19"/>
      <c r="B233" s="19"/>
      <c r="C233" s="54" t="s">
        <v>178</v>
      </c>
      <c r="D233" s="103">
        <v>200000</v>
      </c>
      <c r="E233" s="103">
        <f>F233</f>
        <v>100000</v>
      </c>
      <c r="F233" s="79">
        <v>100000</v>
      </c>
      <c r="G233" s="43"/>
      <c r="H233" s="43"/>
      <c r="I233" s="43"/>
      <c r="J233" s="319">
        <f>K233</f>
        <v>8052</v>
      </c>
      <c r="K233" s="320">
        <v>8052</v>
      </c>
      <c r="L233" s="302"/>
      <c r="M233" s="302"/>
      <c r="N233" s="302"/>
      <c r="O233" s="222">
        <f t="shared" si="18"/>
        <v>0.08052</v>
      </c>
      <c r="P233" s="222"/>
      <c r="Q233" s="222">
        <f t="shared" si="19"/>
        <v>0.08052</v>
      </c>
      <c r="R233"/>
      <c r="S233"/>
      <c r="T233"/>
      <c r="U233"/>
    </row>
    <row r="234" spans="1:21" s="27" customFormat="1" ht="19.5" customHeight="1">
      <c r="A234" s="19"/>
      <c r="B234" s="19"/>
      <c r="C234" s="41" t="s">
        <v>35</v>
      </c>
      <c r="D234" s="98">
        <v>700000</v>
      </c>
      <c r="E234" s="98">
        <f>F234+H234+I234</f>
        <v>900000</v>
      </c>
      <c r="F234" s="80">
        <v>900000</v>
      </c>
      <c r="G234" s="41"/>
      <c r="H234" s="41"/>
      <c r="I234" s="41"/>
      <c r="J234" s="321">
        <f>K234+M234+N234</f>
        <v>127794.67</v>
      </c>
      <c r="K234" s="322">
        <v>127794.67</v>
      </c>
      <c r="L234" s="312"/>
      <c r="M234" s="312"/>
      <c r="N234" s="312"/>
      <c r="O234" s="227">
        <f t="shared" si="18"/>
        <v>0.14199407777777778</v>
      </c>
      <c r="P234" s="227"/>
      <c r="Q234" s="227">
        <f t="shared" si="19"/>
        <v>0.14199407777777778</v>
      </c>
      <c r="R234"/>
      <c r="S234"/>
      <c r="T234"/>
      <c r="U234"/>
    </row>
    <row r="235" spans="1:21" s="27" customFormat="1" ht="21.75" customHeight="1">
      <c r="A235" s="63">
        <v>921</v>
      </c>
      <c r="B235" s="25"/>
      <c r="C235" s="48" t="s">
        <v>36</v>
      </c>
      <c r="D235" s="97">
        <v>477000</v>
      </c>
      <c r="E235" s="97">
        <f>F235+H235+I235</f>
        <v>477000</v>
      </c>
      <c r="F235" s="83">
        <f>F236+F243+F248+F245+F240+F238</f>
        <v>477000</v>
      </c>
      <c r="G235" s="83"/>
      <c r="H235" s="83"/>
      <c r="I235" s="83"/>
      <c r="J235" s="329">
        <f>K235+M235+N235</f>
        <v>40100</v>
      </c>
      <c r="K235" s="330">
        <f>K236+K243+K248+K245+K240+K238</f>
        <v>40100</v>
      </c>
      <c r="L235" s="330"/>
      <c r="M235" s="330"/>
      <c r="N235" s="330"/>
      <c r="O235" s="231">
        <f t="shared" si="18"/>
        <v>0.0840670859538784</v>
      </c>
      <c r="P235" s="231"/>
      <c r="Q235" s="231">
        <f t="shared" si="19"/>
        <v>0.0840670859538784</v>
      </c>
      <c r="R235"/>
      <c r="S235"/>
      <c r="T235"/>
      <c r="U235"/>
    </row>
    <row r="236" spans="1:21" s="24" customFormat="1" ht="19.5" customHeight="1" hidden="1">
      <c r="A236" s="35"/>
      <c r="B236" s="53">
        <v>92105</v>
      </c>
      <c r="C236" s="49" t="s">
        <v>37</v>
      </c>
      <c r="D236" s="100">
        <v>0</v>
      </c>
      <c r="E236" s="100">
        <f>F236+H236+I236</f>
        <v>0</v>
      </c>
      <c r="F236" s="85"/>
      <c r="G236" s="85"/>
      <c r="H236" s="85"/>
      <c r="I236" s="85"/>
      <c r="J236" s="338">
        <f>K236+M236+N236</f>
        <v>0</v>
      </c>
      <c r="K236" s="339"/>
      <c r="L236" s="339"/>
      <c r="M236" s="339"/>
      <c r="N236" s="339"/>
      <c r="O236" s="233" t="e">
        <f t="shared" si="18"/>
        <v>#DIV/0!</v>
      </c>
      <c r="P236" s="233"/>
      <c r="Q236" s="233" t="e">
        <f t="shared" si="19"/>
        <v>#DIV/0!</v>
      </c>
      <c r="R236"/>
      <c r="S236"/>
      <c r="T236"/>
      <c r="U236"/>
    </row>
    <row r="237" spans="1:21" s="27" customFormat="1" ht="46.5" customHeight="1" hidden="1">
      <c r="A237" s="19"/>
      <c r="B237" s="32"/>
      <c r="C237" s="34" t="s">
        <v>20</v>
      </c>
      <c r="D237" s="101">
        <v>0</v>
      </c>
      <c r="E237" s="101">
        <f>F237+H237+I237</f>
        <v>0</v>
      </c>
      <c r="F237" s="86"/>
      <c r="G237" s="34"/>
      <c r="H237" s="34"/>
      <c r="I237" s="34"/>
      <c r="J237" s="331">
        <f>K237+M237+N237</f>
        <v>0</v>
      </c>
      <c r="K237" s="332"/>
      <c r="L237" s="333"/>
      <c r="M237" s="333"/>
      <c r="N237" s="333"/>
      <c r="O237" s="232" t="e">
        <f t="shared" si="18"/>
        <v>#DIV/0!</v>
      </c>
      <c r="P237" s="232"/>
      <c r="Q237" s="232" t="e">
        <f t="shared" si="19"/>
        <v>#DIV/0!</v>
      </c>
      <c r="R237"/>
      <c r="S237"/>
      <c r="T237"/>
      <c r="U237"/>
    </row>
    <row r="238" spans="1:21" s="24" customFormat="1" ht="18" customHeight="1">
      <c r="A238" s="35"/>
      <c r="B238" s="53">
        <v>92106</v>
      </c>
      <c r="C238" s="49" t="s">
        <v>192</v>
      </c>
      <c r="D238" s="100">
        <v>37000</v>
      </c>
      <c r="E238" s="100">
        <f>F238</f>
        <v>37000</v>
      </c>
      <c r="F238" s="85">
        <f>F239</f>
        <v>37000</v>
      </c>
      <c r="G238" s="85"/>
      <c r="H238" s="85"/>
      <c r="I238" s="85"/>
      <c r="J238" s="338">
        <f>K238</f>
        <v>37000</v>
      </c>
      <c r="K238" s="339">
        <f>K239</f>
        <v>37000</v>
      </c>
      <c r="L238" s="339"/>
      <c r="M238" s="339"/>
      <c r="N238" s="339"/>
      <c r="O238" s="233">
        <f t="shared" si="18"/>
        <v>1</v>
      </c>
      <c r="P238" s="233"/>
      <c r="Q238" s="233">
        <f t="shared" si="19"/>
        <v>1</v>
      </c>
      <c r="R238"/>
      <c r="S238"/>
      <c r="T238"/>
      <c r="U238"/>
    </row>
    <row r="239" spans="1:21" s="27" customFormat="1" ht="20.25" customHeight="1">
      <c r="A239" s="31"/>
      <c r="B239" s="32"/>
      <c r="C239" s="107" t="s">
        <v>20</v>
      </c>
      <c r="D239" s="101">
        <v>37000</v>
      </c>
      <c r="E239" s="101">
        <f>F239+H239+I239</f>
        <v>37000</v>
      </c>
      <c r="F239" s="86">
        <v>37000</v>
      </c>
      <c r="G239" s="34"/>
      <c r="H239" s="34"/>
      <c r="I239" s="34"/>
      <c r="J239" s="331">
        <f>K239+M239+N239</f>
        <v>37000</v>
      </c>
      <c r="K239" s="332">
        <v>37000</v>
      </c>
      <c r="L239" s="333"/>
      <c r="M239" s="333"/>
      <c r="N239" s="333"/>
      <c r="O239" s="232">
        <f t="shared" si="18"/>
        <v>1</v>
      </c>
      <c r="P239" s="232"/>
      <c r="Q239" s="232">
        <f t="shared" si="19"/>
        <v>1</v>
      </c>
      <c r="R239"/>
      <c r="S239"/>
      <c r="T239"/>
      <c r="U239"/>
    </row>
    <row r="240" spans="1:21" s="24" customFormat="1" ht="18.75" customHeight="1">
      <c r="A240" s="28"/>
      <c r="B240" s="52">
        <v>92109</v>
      </c>
      <c r="C240" s="36" t="s">
        <v>95</v>
      </c>
      <c r="D240" s="93">
        <v>10000</v>
      </c>
      <c r="E240" s="93">
        <f>E242+E241</f>
        <v>10000</v>
      </c>
      <c r="F240" s="77">
        <f>F242+F241</f>
        <v>10000</v>
      </c>
      <c r="G240" s="77"/>
      <c r="H240" s="77"/>
      <c r="I240" s="77"/>
      <c r="J240" s="297"/>
      <c r="K240" s="323"/>
      <c r="L240" s="323"/>
      <c r="M240" s="323"/>
      <c r="N240" s="323"/>
      <c r="O240" s="228"/>
      <c r="P240" s="228"/>
      <c r="Q240" s="228"/>
      <c r="R240"/>
      <c r="S240"/>
      <c r="T240"/>
      <c r="U240"/>
    </row>
    <row r="241" spans="1:21" s="27" customFormat="1" ht="20.25" customHeight="1">
      <c r="A241" s="19"/>
      <c r="B241" s="32"/>
      <c r="C241" s="107" t="s">
        <v>114</v>
      </c>
      <c r="D241" s="101">
        <v>10000</v>
      </c>
      <c r="E241" s="101">
        <f>F241+H241+I241</f>
        <v>10000</v>
      </c>
      <c r="F241" s="86">
        <v>10000</v>
      </c>
      <c r="G241" s="34"/>
      <c r="H241" s="34"/>
      <c r="I241" s="34"/>
      <c r="J241" s="331"/>
      <c r="K241" s="332"/>
      <c r="L241" s="333"/>
      <c r="M241" s="333"/>
      <c r="N241" s="333"/>
      <c r="O241" s="232"/>
      <c r="P241" s="232"/>
      <c r="Q241" s="232"/>
      <c r="R241"/>
      <c r="S241"/>
      <c r="T241"/>
      <c r="U241"/>
    </row>
    <row r="242" spans="1:21" s="27" customFormat="1" ht="27.75" customHeight="1" hidden="1">
      <c r="A242" s="19"/>
      <c r="B242" s="31"/>
      <c r="C242" s="188" t="s">
        <v>142</v>
      </c>
      <c r="D242" s="99">
        <v>0</v>
      </c>
      <c r="E242" s="99">
        <f>F242+H242+I242</f>
        <v>0</v>
      </c>
      <c r="F242" s="84"/>
      <c r="G242" s="47"/>
      <c r="H242" s="47"/>
      <c r="I242" s="47"/>
      <c r="J242" s="335"/>
      <c r="K242" s="336"/>
      <c r="L242" s="337"/>
      <c r="M242" s="337"/>
      <c r="N242" s="337"/>
      <c r="O242" s="229"/>
      <c r="P242" s="229"/>
      <c r="Q242" s="229"/>
      <c r="R242"/>
      <c r="S242"/>
      <c r="T242"/>
      <c r="U242"/>
    </row>
    <row r="243" spans="1:21" s="24" customFormat="1" ht="20.25" customHeight="1">
      <c r="A243" s="35"/>
      <c r="B243" s="52">
        <v>92113</v>
      </c>
      <c r="C243" s="36" t="s">
        <v>53</v>
      </c>
      <c r="D243" s="93">
        <v>200000</v>
      </c>
      <c r="E243" s="93">
        <f>E244</f>
        <v>200000</v>
      </c>
      <c r="F243" s="77">
        <f>F244</f>
        <v>200000</v>
      </c>
      <c r="G243" s="77"/>
      <c r="H243" s="77"/>
      <c r="I243" s="77"/>
      <c r="J243" s="297"/>
      <c r="K243" s="323"/>
      <c r="L243" s="323"/>
      <c r="M243" s="323"/>
      <c r="N243" s="323"/>
      <c r="O243" s="228"/>
      <c r="P243" s="228"/>
      <c r="Q243" s="228"/>
      <c r="R243"/>
      <c r="S243"/>
      <c r="T243"/>
      <c r="U243"/>
    </row>
    <row r="244" spans="1:21" s="27" customFormat="1" ht="28.5" customHeight="1">
      <c r="A244" s="19"/>
      <c r="B244" s="32"/>
      <c r="C244" s="107" t="s">
        <v>62</v>
      </c>
      <c r="D244" s="101">
        <v>200000</v>
      </c>
      <c r="E244" s="101">
        <f>F244+H244+I244</f>
        <v>200000</v>
      </c>
      <c r="F244" s="86">
        <v>200000</v>
      </c>
      <c r="G244" s="34"/>
      <c r="H244" s="34"/>
      <c r="I244" s="34"/>
      <c r="J244" s="331"/>
      <c r="K244" s="332"/>
      <c r="L244" s="333"/>
      <c r="M244" s="333"/>
      <c r="N244" s="333"/>
      <c r="O244" s="232"/>
      <c r="P244" s="232"/>
      <c r="Q244" s="232"/>
      <c r="R244"/>
      <c r="S244"/>
      <c r="T244"/>
      <c r="U244"/>
    </row>
    <row r="245" spans="1:21" s="24" customFormat="1" ht="19.5" customHeight="1">
      <c r="A245" s="35"/>
      <c r="B245" s="53">
        <v>92116</v>
      </c>
      <c r="C245" s="49" t="s">
        <v>94</v>
      </c>
      <c r="D245" s="100">
        <v>130000</v>
      </c>
      <c r="E245" s="100">
        <f>F245+H245+I245</f>
        <v>130000</v>
      </c>
      <c r="F245" s="85">
        <f>SUM(F246:F247)</f>
        <v>130000</v>
      </c>
      <c r="G245" s="85"/>
      <c r="H245" s="85"/>
      <c r="I245" s="85"/>
      <c r="J245" s="338">
        <f>K245+M245+N245</f>
        <v>3100</v>
      </c>
      <c r="K245" s="339">
        <f>SUM(K246:K247)</f>
        <v>3100</v>
      </c>
      <c r="L245" s="339"/>
      <c r="M245" s="339"/>
      <c r="N245" s="339"/>
      <c r="O245" s="233">
        <f t="shared" si="18"/>
        <v>0.023846153846153847</v>
      </c>
      <c r="P245" s="233"/>
      <c r="Q245" s="233">
        <f t="shared" si="19"/>
        <v>0.023846153846153847</v>
      </c>
      <c r="R245"/>
      <c r="S245"/>
      <c r="T245"/>
      <c r="U245"/>
    </row>
    <row r="246" spans="1:21" s="24" customFormat="1" ht="19.5" customHeight="1">
      <c r="A246" s="35"/>
      <c r="B246" s="187"/>
      <c r="C246" s="38" t="s">
        <v>20</v>
      </c>
      <c r="D246" s="135">
        <v>30000</v>
      </c>
      <c r="E246" s="135">
        <f>F246+G246+I246</f>
        <v>30000</v>
      </c>
      <c r="F246" s="136">
        <v>30000</v>
      </c>
      <c r="G246" s="138"/>
      <c r="H246" s="138"/>
      <c r="I246" s="138"/>
      <c r="J246" s="362"/>
      <c r="K246" s="300"/>
      <c r="L246" s="363"/>
      <c r="M246" s="363"/>
      <c r="N246" s="363"/>
      <c r="O246" s="247"/>
      <c r="P246" s="247"/>
      <c r="Q246" s="247"/>
      <c r="R246"/>
      <c r="S246"/>
      <c r="T246"/>
      <c r="U246"/>
    </row>
    <row r="247" spans="1:21" s="27" customFormat="1" ht="44.25" customHeight="1">
      <c r="A247" s="19"/>
      <c r="B247" s="19"/>
      <c r="C247" s="62" t="s">
        <v>188</v>
      </c>
      <c r="D247" s="90">
        <v>100000</v>
      </c>
      <c r="E247" s="90">
        <f>F247+H247+I247</f>
        <v>100000</v>
      </c>
      <c r="F247" s="74">
        <v>100000</v>
      </c>
      <c r="G247" s="20"/>
      <c r="H247" s="20"/>
      <c r="I247" s="20"/>
      <c r="J247" s="303">
        <f>K247+M247+N247</f>
        <v>3100</v>
      </c>
      <c r="K247" s="304">
        <v>3100</v>
      </c>
      <c r="L247" s="305"/>
      <c r="M247" s="305"/>
      <c r="N247" s="305"/>
      <c r="O247" s="217">
        <f t="shared" si="18"/>
        <v>0.031</v>
      </c>
      <c r="P247" s="217"/>
      <c r="Q247" s="217">
        <f t="shared" si="19"/>
        <v>0.031</v>
      </c>
      <c r="R247"/>
      <c r="S247"/>
      <c r="T247"/>
      <c r="U247"/>
    </row>
    <row r="248" spans="1:21" s="24" customFormat="1" ht="21" customHeight="1">
      <c r="A248" s="35"/>
      <c r="B248" s="52">
        <v>92120</v>
      </c>
      <c r="C248" s="36" t="s">
        <v>144</v>
      </c>
      <c r="D248" s="93">
        <v>100000</v>
      </c>
      <c r="E248" s="93">
        <f>F248+H248+I248</f>
        <v>100000</v>
      </c>
      <c r="F248" s="77">
        <f>SUM(F249:F250)</f>
        <v>100000</v>
      </c>
      <c r="G248" s="77"/>
      <c r="H248" s="77"/>
      <c r="I248" s="77"/>
      <c r="J248" s="297"/>
      <c r="K248" s="323"/>
      <c r="L248" s="323"/>
      <c r="M248" s="323"/>
      <c r="N248" s="323"/>
      <c r="O248" s="228"/>
      <c r="P248" s="228"/>
      <c r="Q248" s="228"/>
      <c r="R248"/>
      <c r="S248"/>
      <c r="T248"/>
      <c r="U248"/>
    </row>
    <row r="249" spans="1:21" s="27" customFormat="1" ht="19.5" customHeight="1">
      <c r="A249" s="19"/>
      <c r="B249" s="19"/>
      <c r="C249" s="62" t="s">
        <v>179</v>
      </c>
      <c r="D249" s="90">
        <v>50000</v>
      </c>
      <c r="E249" s="90">
        <f>F249</f>
        <v>50000</v>
      </c>
      <c r="F249" s="74">
        <v>50000</v>
      </c>
      <c r="G249" s="20"/>
      <c r="H249" s="20"/>
      <c r="I249" s="20"/>
      <c r="J249" s="303"/>
      <c r="K249" s="304"/>
      <c r="L249" s="305"/>
      <c r="M249" s="305"/>
      <c r="N249" s="305"/>
      <c r="O249" s="217"/>
      <c r="P249" s="217"/>
      <c r="Q249" s="217"/>
      <c r="R249"/>
      <c r="S249"/>
      <c r="T249"/>
      <c r="U249"/>
    </row>
    <row r="250" spans="1:21" s="27" customFormat="1" ht="27.75" customHeight="1">
      <c r="A250" s="19"/>
      <c r="B250" s="19"/>
      <c r="C250" s="60" t="s">
        <v>8</v>
      </c>
      <c r="D250" s="104">
        <v>50000</v>
      </c>
      <c r="E250" s="104">
        <f>F250+H250+I250</f>
        <v>50000</v>
      </c>
      <c r="F250" s="87">
        <v>50000</v>
      </c>
      <c r="G250" s="42"/>
      <c r="H250" s="42"/>
      <c r="I250" s="42"/>
      <c r="J250" s="349"/>
      <c r="K250" s="350"/>
      <c r="L250" s="316"/>
      <c r="M250" s="316"/>
      <c r="N250" s="316"/>
      <c r="O250" s="225"/>
      <c r="P250" s="225"/>
      <c r="Q250" s="225"/>
      <c r="R250"/>
      <c r="S250"/>
      <c r="T250"/>
      <c r="U250"/>
    </row>
    <row r="251" spans="1:21" s="27" customFormat="1" ht="20.25" customHeight="1">
      <c r="A251" s="25">
        <v>926</v>
      </c>
      <c r="B251" s="25"/>
      <c r="C251" s="45" t="s">
        <v>38</v>
      </c>
      <c r="D251" s="97">
        <v>8420000</v>
      </c>
      <c r="E251" s="97">
        <f>F251+H251+I251+G251</f>
        <v>14782114</v>
      </c>
      <c r="F251" s="45">
        <f>F252+F263</f>
        <v>8656067</v>
      </c>
      <c r="G251" s="45">
        <f>G252</f>
        <v>6126047</v>
      </c>
      <c r="H251" s="45"/>
      <c r="I251" s="45"/>
      <c r="J251" s="329">
        <f>K251+M251+N251</f>
        <v>1290945.42</v>
      </c>
      <c r="K251" s="378">
        <f>K252+K263</f>
        <v>1290945.42</v>
      </c>
      <c r="L251" s="378"/>
      <c r="M251" s="378"/>
      <c r="N251" s="378"/>
      <c r="O251" s="255">
        <f t="shared" si="18"/>
        <v>0.08733158329045493</v>
      </c>
      <c r="P251" s="255"/>
      <c r="Q251" s="255">
        <f t="shared" si="19"/>
        <v>0.14913764184126577</v>
      </c>
      <c r="R251"/>
      <c r="S251"/>
      <c r="T251"/>
      <c r="U251"/>
    </row>
    <row r="252" spans="1:21" s="24" customFormat="1" ht="20.25" customHeight="1">
      <c r="A252" s="35"/>
      <c r="B252" s="22">
        <v>92604</v>
      </c>
      <c r="C252" s="44" t="s">
        <v>39</v>
      </c>
      <c r="D252" s="100">
        <v>7400000</v>
      </c>
      <c r="E252" s="100">
        <f>G252+F252</f>
        <v>13762114</v>
      </c>
      <c r="F252" s="85">
        <f>SUM(F253:F262)</f>
        <v>7636067</v>
      </c>
      <c r="G252" s="85">
        <f>G253+G255</f>
        <v>6126047</v>
      </c>
      <c r="H252" s="85"/>
      <c r="I252" s="85"/>
      <c r="J252" s="338">
        <f>K252+M252+N252</f>
        <v>1285577.42</v>
      </c>
      <c r="K252" s="339">
        <f>SUM(K253:K262)</f>
        <v>1285577.42</v>
      </c>
      <c r="L252" s="339"/>
      <c r="M252" s="339"/>
      <c r="N252" s="339"/>
      <c r="O252" s="233">
        <f t="shared" si="18"/>
        <v>0.09341423999248952</v>
      </c>
      <c r="P252" s="233"/>
      <c r="Q252" s="233">
        <f t="shared" si="19"/>
        <v>0.16835596387512053</v>
      </c>
      <c r="R252"/>
      <c r="S252"/>
      <c r="T252"/>
      <c r="U252"/>
    </row>
    <row r="253" spans="1:21" s="27" customFormat="1" ht="30" customHeight="1">
      <c r="A253" s="19"/>
      <c r="B253" s="37"/>
      <c r="C253" s="38" t="s">
        <v>148</v>
      </c>
      <c r="D253" s="95">
        <v>600000</v>
      </c>
      <c r="E253" s="95">
        <f>F253+H253+I253+G253</f>
        <v>2949114</v>
      </c>
      <c r="F253" s="78">
        <v>1758567</v>
      </c>
      <c r="G253" s="39">
        <v>1190547</v>
      </c>
      <c r="H253" s="39"/>
      <c r="I253" s="39"/>
      <c r="J253" s="299">
        <f>K253+M253+N253</f>
        <v>16781.59</v>
      </c>
      <c r="K253" s="334">
        <v>16781.59</v>
      </c>
      <c r="L253" s="301"/>
      <c r="M253" s="301"/>
      <c r="N253" s="301"/>
      <c r="O253" s="221">
        <f t="shared" si="18"/>
        <v>0.005690383620300877</v>
      </c>
      <c r="P253" s="221"/>
      <c r="Q253" s="221">
        <f t="shared" si="19"/>
        <v>0.009542764080072014</v>
      </c>
      <c r="R253"/>
      <c r="S253"/>
      <c r="T253"/>
      <c r="U253"/>
    </row>
    <row r="254" spans="1:21" s="27" customFormat="1" ht="28.5" customHeight="1">
      <c r="A254" s="19"/>
      <c r="B254" s="19"/>
      <c r="C254" s="40" t="s">
        <v>233</v>
      </c>
      <c r="D254" s="98">
        <v>500000</v>
      </c>
      <c r="E254" s="98">
        <f>F254+H254+I254</f>
        <v>500000</v>
      </c>
      <c r="F254" s="80">
        <v>500000</v>
      </c>
      <c r="G254" s="41"/>
      <c r="H254" s="41"/>
      <c r="I254" s="41"/>
      <c r="J254" s="321">
        <f>K254+M254+N254</f>
        <v>184196.83</v>
      </c>
      <c r="K254" s="322">
        <v>184196.83</v>
      </c>
      <c r="L254" s="312"/>
      <c r="M254" s="312"/>
      <c r="N254" s="312"/>
      <c r="O254" s="227">
        <f t="shared" si="18"/>
        <v>0.36839365999999996</v>
      </c>
      <c r="P254" s="227"/>
      <c r="Q254" s="227">
        <f t="shared" si="19"/>
        <v>0.36839365999999996</v>
      </c>
      <c r="R254"/>
      <c r="S254"/>
      <c r="T254"/>
      <c r="U254"/>
    </row>
    <row r="255" spans="1:21" s="27" customFormat="1" ht="36.75" customHeight="1">
      <c r="A255" s="19"/>
      <c r="B255" s="19"/>
      <c r="C255" s="40" t="s">
        <v>165</v>
      </c>
      <c r="D255" s="98">
        <v>3000000</v>
      </c>
      <c r="E255" s="98">
        <f>F255+H255+I255+G255</f>
        <v>7000000</v>
      </c>
      <c r="F255" s="80">
        <v>2064500</v>
      </c>
      <c r="G255" s="41">
        <v>4935500</v>
      </c>
      <c r="H255" s="41"/>
      <c r="I255" s="41"/>
      <c r="J255" s="321">
        <f>K255+M255+N255</f>
        <v>3940</v>
      </c>
      <c r="K255" s="322">
        <v>3940</v>
      </c>
      <c r="L255" s="312"/>
      <c r="M255" s="312"/>
      <c r="N255" s="312"/>
      <c r="O255" s="227">
        <f t="shared" si="18"/>
        <v>0.0005628571428571428</v>
      </c>
      <c r="P255" s="227"/>
      <c r="Q255" s="227">
        <f t="shared" si="19"/>
        <v>0.0019084524097844515</v>
      </c>
      <c r="R255"/>
      <c r="S255"/>
      <c r="T255"/>
      <c r="U255"/>
    </row>
    <row r="256" spans="1:21" s="27" customFormat="1" ht="18.75" customHeight="1">
      <c r="A256" s="19"/>
      <c r="B256" s="19"/>
      <c r="C256" s="54" t="s">
        <v>147</v>
      </c>
      <c r="D256" s="103">
        <v>1000000</v>
      </c>
      <c r="E256" s="103">
        <f>F256</f>
        <v>900000</v>
      </c>
      <c r="F256" s="79">
        <v>900000</v>
      </c>
      <c r="G256" s="43"/>
      <c r="H256" s="43"/>
      <c r="I256" s="43"/>
      <c r="J256" s="319">
        <f>K256</f>
        <v>805485.34</v>
      </c>
      <c r="K256" s="320">
        <v>805485.34</v>
      </c>
      <c r="L256" s="302"/>
      <c r="M256" s="302"/>
      <c r="N256" s="302"/>
      <c r="O256" s="222">
        <f t="shared" si="18"/>
        <v>0.8949837111111111</v>
      </c>
      <c r="P256" s="222"/>
      <c r="Q256" s="222">
        <f t="shared" si="19"/>
        <v>0.8949837111111111</v>
      </c>
      <c r="R256"/>
      <c r="S256"/>
      <c r="T256"/>
      <c r="U256"/>
    </row>
    <row r="257" spans="1:21" s="27" customFormat="1" ht="30" customHeight="1">
      <c r="A257" s="19"/>
      <c r="B257" s="19"/>
      <c r="C257" s="40" t="s">
        <v>180</v>
      </c>
      <c r="D257" s="98">
        <v>300000</v>
      </c>
      <c r="E257" s="98">
        <f>F257</f>
        <v>150000</v>
      </c>
      <c r="F257" s="80">
        <v>150000</v>
      </c>
      <c r="G257" s="41"/>
      <c r="H257" s="41"/>
      <c r="I257" s="41"/>
      <c r="J257" s="321"/>
      <c r="K257" s="322"/>
      <c r="L257" s="312"/>
      <c r="M257" s="312"/>
      <c r="N257" s="312"/>
      <c r="O257" s="227"/>
      <c r="P257" s="227"/>
      <c r="Q257" s="227"/>
      <c r="R257"/>
      <c r="S257"/>
      <c r="T257"/>
      <c r="U257"/>
    </row>
    <row r="258" spans="1:21" s="27" customFormat="1" ht="26.25" customHeight="1" hidden="1">
      <c r="A258" s="19"/>
      <c r="B258" s="19"/>
      <c r="C258" s="54" t="s">
        <v>143</v>
      </c>
      <c r="D258" s="103"/>
      <c r="E258" s="103"/>
      <c r="F258" s="79"/>
      <c r="G258" s="43"/>
      <c r="H258" s="43"/>
      <c r="I258" s="43"/>
      <c r="J258" s="319"/>
      <c r="K258" s="320"/>
      <c r="L258" s="302"/>
      <c r="M258" s="302"/>
      <c r="N258" s="302"/>
      <c r="O258" s="222" t="e">
        <f t="shared" si="18"/>
        <v>#DIV/0!</v>
      </c>
      <c r="P258" s="222"/>
      <c r="Q258" s="222" t="e">
        <f t="shared" si="19"/>
        <v>#DIV/0!</v>
      </c>
      <c r="R258"/>
      <c r="S258"/>
      <c r="T258"/>
      <c r="U258"/>
    </row>
    <row r="259" spans="1:21" s="27" customFormat="1" ht="30" customHeight="1">
      <c r="A259" s="19"/>
      <c r="B259" s="19"/>
      <c r="C259" s="40" t="s">
        <v>186</v>
      </c>
      <c r="D259" s="98">
        <v>750000</v>
      </c>
      <c r="E259" s="98">
        <f>F259</f>
        <v>900000</v>
      </c>
      <c r="F259" s="80">
        <v>900000</v>
      </c>
      <c r="G259" s="41"/>
      <c r="H259" s="41"/>
      <c r="I259" s="41"/>
      <c r="J259" s="321">
        <f>K259</f>
        <v>275173.66</v>
      </c>
      <c r="K259" s="322">
        <v>275173.66</v>
      </c>
      <c r="L259" s="312"/>
      <c r="M259" s="312"/>
      <c r="N259" s="312"/>
      <c r="O259" s="227">
        <f t="shared" si="18"/>
        <v>0.30574851111111107</v>
      </c>
      <c r="P259" s="227"/>
      <c r="Q259" s="227">
        <f t="shared" si="19"/>
        <v>0.30574851111111107</v>
      </c>
      <c r="R259"/>
      <c r="S259"/>
      <c r="T259"/>
      <c r="U259"/>
    </row>
    <row r="260" spans="1:21" s="27" customFormat="1" ht="17.25" customHeight="1">
      <c r="A260" s="19"/>
      <c r="B260" s="19"/>
      <c r="C260" s="40" t="s">
        <v>7</v>
      </c>
      <c r="D260" s="98">
        <v>1250000</v>
      </c>
      <c r="E260" s="98">
        <f>F260+H260+I260</f>
        <v>1250000</v>
      </c>
      <c r="F260" s="80">
        <v>1250000</v>
      </c>
      <c r="G260" s="41"/>
      <c r="H260" s="41"/>
      <c r="I260" s="41"/>
      <c r="J260" s="321"/>
      <c r="K260" s="322"/>
      <c r="L260" s="312"/>
      <c r="M260" s="312"/>
      <c r="N260" s="312"/>
      <c r="O260" s="227"/>
      <c r="P260" s="227"/>
      <c r="Q260" s="227"/>
      <c r="R260"/>
      <c r="S260"/>
      <c r="T260"/>
      <c r="U260"/>
    </row>
    <row r="261" spans="1:21" s="27" customFormat="1" ht="17.25" customHeight="1">
      <c r="A261" s="19"/>
      <c r="B261" s="19"/>
      <c r="C261" s="40" t="s">
        <v>215</v>
      </c>
      <c r="D261" s="98"/>
      <c r="E261" s="98">
        <f>F261+H261+I261</f>
        <v>13000</v>
      </c>
      <c r="F261" s="80">
        <v>13000</v>
      </c>
      <c r="G261" s="41"/>
      <c r="H261" s="41"/>
      <c r="I261" s="41"/>
      <c r="J261" s="321"/>
      <c r="K261" s="322"/>
      <c r="L261" s="312"/>
      <c r="M261" s="312"/>
      <c r="N261" s="312"/>
      <c r="O261" s="227"/>
      <c r="P261" s="227"/>
      <c r="Q261" s="227"/>
      <c r="R261"/>
      <c r="S261"/>
      <c r="T261"/>
      <c r="U261"/>
    </row>
    <row r="262" spans="1:21" s="27" customFormat="1" ht="27.75" customHeight="1">
      <c r="A262" s="19"/>
      <c r="B262" s="19"/>
      <c r="C262" s="62" t="s">
        <v>216</v>
      </c>
      <c r="D262" s="90"/>
      <c r="E262" s="98">
        <f>F262+H262+I262</f>
        <v>100000</v>
      </c>
      <c r="F262" s="74">
        <v>100000</v>
      </c>
      <c r="G262" s="20"/>
      <c r="H262" s="20"/>
      <c r="I262" s="20"/>
      <c r="J262" s="321"/>
      <c r="K262" s="304"/>
      <c r="L262" s="305"/>
      <c r="M262" s="305"/>
      <c r="N262" s="305"/>
      <c r="O262" s="217"/>
      <c r="P262" s="217"/>
      <c r="Q262" s="217"/>
      <c r="R262"/>
      <c r="S262"/>
      <c r="T262"/>
      <c r="U262"/>
    </row>
    <row r="263" spans="1:21" s="24" customFormat="1" ht="22.5" customHeight="1">
      <c r="A263" s="35"/>
      <c r="B263" s="52">
        <v>92605</v>
      </c>
      <c r="C263" s="36" t="s">
        <v>184</v>
      </c>
      <c r="D263" s="93">
        <v>1020000</v>
      </c>
      <c r="E263" s="93">
        <f>F263+H263+I263</f>
        <v>1020000</v>
      </c>
      <c r="F263" s="77">
        <f>SUM(F264:F266)</f>
        <v>1020000</v>
      </c>
      <c r="G263" s="30"/>
      <c r="H263" s="30"/>
      <c r="I263" s="30"/>
      <c r="J263" s="297">
        <f>K263+M263+N263</f>
        <v>5368</v>
      </c>
      <c r="K263" s="323">
        <f>SUM(K264:K266)</f>
        <v>5368</v>
      </c>
      <c r="L263" s="298"/>
      <c r="M263" s="298"/>
      <c r="N263" s="298"/>
      <c r="O263" s="220">
        <f t="shared" si="18"/>
        <v>0.005262745098039216</v>
      </c>
      <c r="P263" s="220"/>
      <c r="Q263" s="220">
        <f>K263/F263</f>
        <v>0.005262745098039216</v>
      </c>
      <c r="R263"/>
      <c r="S263"/>
      <c r="T263"/>
      <c r="U263"/>
    </row>
    <row r="264" spans="1:21" s="24" customFormat="1" ht="22.5" customHeight="1">
      <c r="A264" s="35"/>
      <c r="B264" s="173"/>
      <c r="C264" s="133" t="s">
        <v>163</v>
      </c>
      <c r="D264" s="135">
        <v>700000</v>
      </c>
      <c r="E264" s="135">
        <f>F264</f>
        <v>700000</v>
      </c>
      <c r="F264" s="136">
        <v>700000</v>
      </c>
      <c r="G264" s="134"/>
      <c r="H264" s="134"/>
      <c r="I264" s="134"/>
      <c r="J264" s="362">
        <f>K264</f>
        <v>5368</v>
      </c>
      <c r="K264" s="300">
        <v>5368</v>
      </c>
      <c r="L264" s="379"/>
      <c r="M264" s="379"/>
      <c r="N264" s="379"/>
      <c r="O264" s="256">
        <f t="shared" si="18"/>
        <v>0.007668571428571428</v>
      </c>
      <c r="P264" s="256"/>
      <c r="Q264" s="256">
        <f t="shared" si="19"/>
        <v>0.007668571428571428</v>
      </c>
      <c r="R264"/>
      <c r="S264"/>
      <c r="T264"/>
      <c r="U264"/>
    </row>
    <row r="265" spans="1:21" s="27" customFormat="1" ht="18.75" customHeight="1">
      <c r="A265" s="19"/>
      <c r="B265" s="19"/>
      <c r="C265" s="54" t="s">
        <v>57</v>
      </c>
      <c r="D265" s="103">
        <v>100000</v>
      </c>
      <c r="E265" s="103">
        <f>F265</f>
        <v>100000</v>
      </c>
      <c r="F265" s="79">
        <v>100000</v>
      </c>
      <c r="G265" s="43"/>
      <c r="H265" s="43"/>
      <c r="I265" s="43"/>
      <c r="J265" s="319"/>
      <c r="K265" s="320"/>
      <c r="L265" s="302"/>
      <c r="M265" s="302"/>
      <c r="N265" s="302"/>
      <c r="O265" s="222"/>
      <c r="P265" s="222"/>
      <c r="Q265" s="222"/>
      <c r="R265"/>
      <c r="S265"/>
      <c r="T265"/>
      <c r="U265"/>
    </row>
    <row r="266" spans="1:21" s="27" customFormat="1" ht="21.75" customHeight="1">
      <c r="A266" s="19"/>
      <c r="B266" s="19"/>
      <c r="C266" s="60" t="s">
        <v>71</v>
      </c>
      <c r="D266" s="104">
        <v>220000</v>
      </c>
      <c r="E266" s="104">
        <f>F266+H266+I266</f>
        <v>220000</v>
      </c>
      <c r="F266" s="87">
        <v>220000</v>
      </c>
      <c r="G266" s="42"/>
      <c r="H266" s="42"/>
      <c r="I266" s="42"/>
      <c r="J266" s="349"/>
      <c r="K266" s="350"/>
      <c r="L266" s="316"/>
      <c r="M266" s="316"/>
      <c r="N266" s="316"/>
      <c r="O266" s="225"/>
      <c r="P266" s="225"/>
      <c r="Q266" s="225"/>
      <c r="R266"/>
      <c r="S266"/>
      <c r="T266"/>
      <c r="U266"/>
    </row>
    <row r="267" spans="1:21" s="24" customFormat="1" ht="21.75" customHeight="1" thickBot="1">
      <c r="A267" s="35"/>
      <c r="B267" s="35"/>
      <c r="C267" s="23" t="s">
        <v>40</v>
      </c>
      <c r="D267" s="91">
        <v>84000</v>
      </c>
      <c r="E267" s="91">
        <f>F267+H267+I267</f>
        <v>84000</v>
      </c>
      <c r="F267" s="75"/>
      <c r="G267" s="23"/>
      <c r="H267" s="23"/>
      <c r="I267" s="23">
        <f>I269+I273</f>
        <v>84000</v>
      </c>
      <c r="J267" s="380">
        <f>K267+M267+N267</f>
        <v>45000</v>
      </c>
      <c r="K267" s="381"/>
      <c r="L267" s="382"/>
      <c r="M267" s="382"/>
      <c r="N267" s="382">
        <f>N269+N273</f>
        <v>45000</v>
      </c>
      <c r="O267" s="257">
        <f t="shared" si="18"/>
        <v>0.5357142857142857</v>
      </c>
      <c r="P267" s="257"/>
      <c r="Q267" s="257"/>
      <c r="R267"/>
      <c r="S267"/>
      <c r="T267"/>
      <c r="U267"/>
    </row>
    <row r="268" spans="1:21" s="21" customFormat="1" ht="15.75" customHeight="1" thickTop="1">
      <c r="A268" s="19"/>
      <c r="B268" s="19"/>
      <c r="C268" s="148" t="s">
        <v>10</v>
      </c>
      <c r="D268" s="149"/>
      <c r="E268" s="149"/>
      <c r="F268" s="150"/>
      <c r="G268" s="148"/>
      <c r="H268" s="148"/>
      <c r="I268" s="148"/>
      <c r="J268" s="383"/>
      <c r="K268" s="384"/>
      <c r="L268" s="385"/>
      <c r="M268" s="385"/>
      <c r="N268" s="385"/>
      <c r="O268" s="258"/>
      <c r="P268" s="258"/>
      <c r="Q268" s="258"/>
      <c r="R268"/>
      <c r="S268"/>
      <c r="T268"/>
      <c r="U268"/>
    </row>
    <row r="269" spans="1:21" s="59" customFormat="1" ht="20.25" customHeight="1">
      <c r="A269" s="58"/>
      <c r="B269" s="58"/>
      <c r="C269" s="144" t="s">
        <v>162</v>
      </c>
      <c r="D269" s="146">
        <v>35000</v>
      </c>
      <c r="E269" s="146">
        <f aca="true" t="shared" si="20" ref="E269:E279">F269+H269+I269</f>
        <v>35000</v>
      </c>
      <c r="F269" s="147"/>
      <c r="G269" s="145"/>
      <c r="H269" s="145"/>
      <c r="I269" s="145">
        <f>I270</f>
        <v>35000</v>
      </c>
      <c r="J269" s="386">
        <f aca="true" t="shared" si="21" ref="J269:J276">K269+M269+N269</f>
        <v>20000</v>
      </c>
      <c r="K269" s="387"/>
      <c r="L269" s="388"/>
      <c r="M269" s="388"/>
      <c r="N269" s="388">
        <f>N270</f>
        <v>20000</v>
      </c>
      <c r="O269" s="259">
        <f t="shared" si="18"/>
        <v>0.5714285714285714</v>
      </c>
      <c r="P269" s="259"/>
      <c r="Q269" s="259"/>
      <c r="R269"/>
      <c r="S269"/>
      <c r="T269"/>
      <c r="U269"/>
    </row>
    <row r="270" spans="1:21" s="27" customFormat="1" ht="19.5" customHeight="1">
      <c r="A270" s="63">
        <v>852</v>
      </c>
      <c r="B270" s="25"/>
      <c r="C270" s="48" t="s">
        <v>58</v>
      </c>
      <c r="D270" s="97">
        <v>35000</v>
      </c>
      <c r="E270" s="97">
        <f t="shared" si="20"/>
        <v>35000</v>
      </c>
      <c r="F270" s="83"/>
      <c r="G270" s="45"/>
      <c r="H270" s="45"/>
      <c r="I270" s="45">
        <f>I271</f>
        <v>35000</v>
      </c>
      <c r="J270" s="329">
        <f t="shared" si="21"/>
        <v>20000</v>
      </c>
      <c r="K270" s="330"/>
      <c r="L270" s="378"/>
      <c r="M270" s="378"/>
      <c r="N270" s="378">
        <f>N271</f>
        <v>20000</v>
      </c>
      <c r="O270" s="255">
        <f t="shared" si="18"/>
        <v>0.5714285714285714</v>
      </c>
      <c r="P270" s="255"/>
      <c r="Q270" s="255"/>
      <c r="R270"/>
      <c r="S270"/>
      <c r="T270"/>
      <c r="U270"/>
    </row>
    <row r="271" spans="1:21" s="24" customFormat="1" ht="23.25" customHeight="1">
      <c r="A271" s="35"/>
      <c r="B271" s="53">
        <v>85203</v>
      </c>
      <c r="C271" s="49" t="s">
        <v>43</v>
      </c>
      <c r="D271" s="100">
        <v>35000</v>
      </c>
      <c r="E271" s="100">
        <f t="shared" si="20"/>
        <v>35000</v>
      </c>
      <c r="F271" s="85"/>
      <c r="G271" s="44"/>
      <c r="H271" s="44"/>
      <c r="I271" s="44">
        <f>I272</f>
        <v>35000</v>
      </c>
      <c r="J271" s="338">
        <f t="shared" si="21"/>
        <v>20000</v>
      </c>
      <c r="K271" s="339"/>
      <c r="L271" s="373"/>
      <c r="M271" s="373"/>
      <c r="N271" s="373">
        <f>N272</f>
        <v>20000</v>
      </c>
      <c r="O271" s="252">
        <f t="shared" si="18"/>
        <v>0.5714285714285714</v>
      </c>
      <c r="P271" s="252"/>
      <c r="Q271" s="252"/>
      <c r="R271"/>
      <c r="S271"/>
      <c r="T271"/>
      <c r="U271"/>
    </row>
    <row r="272" spans="1:21" s="27" customFormat="1" ht="18.75" customHeight="1">
      <c r="A272" s="31"/>
      <c r="B272" s="31"/>
      <c r="C272" s="180" t="s">
        <v>20</v>
      </c>
      <c r="D272" s="99">
        <v>35000</v>
      </c>
      <c r="E272" s="99">
        <f t="shared" si="20"/>
        <v>35000</v>
      </c>
      <c r="F272" s="84"/>
      <c r="G272" s="47"/>
      <c r="H272" s="47"/>
      <c r="I272" s="47">
        <v>35000</v>
      </c>
      <c r="J272" s="335">
        <f t="shared" si="21"/>
        <v>20000</v>
      </c>
      <c r="K272" s="336"/>
      <c r="L272" s="337"/>
      <c r="M272" s="337"/>
      <c r="N272" s="337">
        <v>20000</v>
      </c>
      <c r="O272" s="229">
        <f t="shared" si="18"/>
        <v>0.5714285714285714</v>
      </c>
      <c r="P272" s="229"/>
      <c r="Q272" s="229"/>
      <c r="R272"/>
      <c r="S272"/>
      <c r="T272"/>
      <c r="U272"/>
    </row>
    <row r="273" spans="1:21" s="59" customFormat="1" ht="28.5" customHeight="1">
      <c r="A273" s="392"/>
      <c r="B273" s="392"/>
      <c r="C273" s="393" t="s">
        <v>41</v>
      </c>
      <c r="D273" s="394">
        <v>49000</v>
      </c>
      <c r="E273" s="394">
        <f t="shared" si="20"/>
        <v>49000</v>
      </c>
      <c r="F273" s="395"/>
      <c r="G273" s="396"/>
      <c r="H273" s="396"/>
      <c r="I273" s="396">
        <f>I277+I274</f>
        <v>49000</v>
      </c>
      <c r="J273" s="397">
        <f t="shared" si="21"/>
        <v>25000</v>
      </c>
      <c r="K273" s="398"/>
      <c r="L273" s="399"/>
      <c r="M273" s="399"/>
      <c r="N273" s="399">
        <f>N277+N274</f>
        <v>25000</v>
      </c>
      <c r="O273" s="400">
        <f t="shared" si="18"/>
        <v>0.5102040816326531</v>
      </c>
      <c r="P273" s="400"/>
      <c r="Q273" s="400"/>
      <c r="R273"/>
      <c r="S273"/>
      <c r="T273"/>
      <c r="U273"/>
    </row>
    <row r="274" spans="1:21" s="27" customFormat="1" ht="22.5" customHeight="1">
      <c r="A274" s="63">
        <v>852</v>
      </c>
      <c r="B274" s="25"/>
      <c r="C274" s="48" t="s">
        <v>58</v>
      </c>
      <c r="D274" s="97">
        <v>25000</v>
      </c>
      <c r="E274" s="97">
        <f t="shared" si="20"/>
        <v>25000</v>
      </c>
      <c r="F274" s="83"/>
      <c r="G274" s="45"/>
      <c r="H274" s="45"/>
      <c r="I274" s="45">
        <f>I275</f>
        <v>25000</v>
      </c>
      <c r="J274" s="329">
        <f t="shared" si="21"/>
        <v>25000</v>
      </c>
      <c r="K274" s="330"/>
      <c r="L274" s="378"/>
      <c r="M274" s="378"/>
      <c r="N274" s="378">
        <f>N275</f>
        <v>25000</v>
      </c>
      <c r="O274" s="255">
        <f>J274/E274</f>
        <v>1</v>
      </c>
      <c r="P274" s="255"/>
      <c r="Q274" s="255"/>
      <c r="R274"/>
      <c r="S274"/>
      <c r="T274"/>
      <c r="U274"/>
    </row>
    <row r="275" spans="1:21" s="24" customFormat="1" ht="23.25" customHeight="1">
      <c r="A275" s="35"/>
      <c r="B275" s="53">
        <v>85203</v>
      </c>
      <c r="C275" s="49" t="s">
        <v>43</v>
      </c>
      <c r="D275" s="100">
        <v>25000</v>
      </c>
      <c r="E275" s="100">
        <f t="shared" si="20"/>
        <v>25000</v>
      </c>
      <c r="F275" s="85"/>
      <c r="G275" s="44"/>
      <c r="H275" s="44"/>
      <c r="I275" s="44">
        <f>I276</f>
        <v>25000</v>
      </c>
      <c r="J275" s="338">
        <f t="shared" si="21"/>
        <v>25000</v>
      </c>
      <c r="K275" s="339"/>
      <c r="L275" s="373"/>
      <c r="M275" s="373"/>
      <c r="N275" s="373">
        <f>N276</f>
        <v>25000</v>
      </c>
      <c r="O275" s="252">
        <f>J275/E275</f>
        <v>1</v>
      </c>
      <c r="P275" s="252"/>
      <c r="Q275" s="252"/>
      <c r="R275"/>
      <c r="S275"/>
      <c r="T275"/>
      <c r="U275"/>
    </row>
    <row r="276" spans="1:21" s="27" customFormat="1" ht="22.5" customHeight="1">
      <c r="A276" s="31"/>
      <c r="B276" s="31"/>
      <c r="C276" s="46" t="s">
        <v>20</v>
      </c>
      <c r="D276" s="99">
        <v>25000</v>
      </c>
      <c r="E276" s="99">
        <f t="shared" si="20"/>
        <v>25000</v>
      </c>
      <c r="F276" s="84"/>
      <c r="G276" s="47"/>
      <c r="H276" s="47"/>
      <c r="I276" s="47">
        <v>25000</v>
      </c>
      <c r="J276" s="335">
        <f t="shared" si="21"/>
        <v>25000</v>
      </c>
      <c r="K276" s="336"/>
      <c r="L276" s="337"/>
      <c r="M276" s="337"/>
      <c r="N276" s="337">
        <v>25000</v>
      </c>
      <c r="O276" s="229">
        <f>J276/E276</f>
        <v>1</v>
      </c>
      <c r="P276" s="229"/>
      <c r="Q276" s="229"/>
      <c r="R276"/>
      <c r="S276"/>
      <c r="T276"/>
      <c r="U276"/>
    </row>
    <row r="277" spans="1:21" s="27" customFormat="1" ht="22.5" customHeight="1">
      <c r="A277" s="63">
        <v>853</v>
      </c>
      <c r="B277" s="25"/>
      <c r="C277" s="48" t="s">
        <v>68</v>
      </c>
      <c r="D277" s="97">
        <v>24000</v>
      </c>
      <c r="E277" s="97">
        <f t="shared" si="20"/>
        <v>24000</v>
      </c>
      <c r="F277" s="83"/>
      <c r="G277" s="45"/>
      <c r="H277" s="45"/>
      <c r="I277" s="45">
        <f>I278</f>
        <v>24000</v>
      </c>
      <c r="J277" s="329"/>
      <c r="K277" s="330"/>
      <c r="L277" s="378"/>
      <c r="M277" s="378"/>
      <c r="N277" s="378"/>
      <c r="O277" s="255"/>
      <c r="P277" s="255"/>
      <c r="Q277" s="255"/>
      <c r="R277"/>
      <c r="S277"/>
      <c r="T277"/>
      <c r="U277"/>
    </row>
    <row r="278" spans="1:21" s="24" customFormat="1" ht="31.5" customHeight="1">
      <c r="A278" s="35"/>
      <c r="B278" s="53">
        <v>85321</v>
      </c>
      <c r="C278" s="49" t="s">
        <v>65</v>
      </c>
      <c r="D278" s="100">
        <v>24000</v>
      </c>
      <c r="E278" s="100">
        <f t="shared" si="20"/>
        <v>24000</v>
      </c>
      <c r="F278" s="85"/>
      <c r="G278" s="44"/>
      <c r="H278" s="44"/>
      <c r="I278" s="44">
        <f>I279</f>
        <v>24000</v>
      </c>
      <c r="J278" s="338"/>
      <c r="K278" s="339"/>
      <c r="L278" s="373"/>
      <c r="M278" s="373"/>
      <c r="N278" s="373"/>
      <c r="O278" s="252"/>
      <c r="P278" s="252"/>
      <c r="Q278" s="252"/>
      <c r="R278"/>
      <c r="S278"/>
      <c r="T278"/>
      <c r="U278"/>
    </row>
    <row r="279" spans="1:21" s="27" customFormat="1" ht="21.75" customHeight="1">
      <c r="A279" s="31"/>
      <c r="B279" s="31"/>
      <c r="C279" s="46" t="s">
        <v>20</v>
      </c>
      <c r="D279" s="99">
        <v>24000</v>
      </c>
      <c r="E279" s="99">
        <f t="shared" si="20"/>
        <v>24000</v>
      </c>
      <c r="F279" s="84"/>
      <c r="G279" s="47"/>
      <c r="H279" s="47"/>
      <c r="I279" s="47">
        <v>24000</v>
      </c>
      <c r="J279" s="335"/>
      <c r="K279" s="336"/>
      <c r="L279" s="337"/>
      <c r="M279" s="337"/>
      <c r="N279" s="337"/>
      <c r="O279" s="229"/>
      <c r="P279" s="229"/>
      <c r="Q279" s="229"/>
      <c r="R279"/>
      <c r="S279"/>
      <c r="T279"/>
      <c r="U279"/>
    </row>
    <row r="283" spans="5:7" ht="12.75">
      <c r="E283" s="427" t="s">
        <v>235</v>
      </c>
      <c r="F283" s="427"/>
      <c r="G283" s="428" t="s">
        <v>236</v>
      </c>
    </row>
    <row r="284" spans="5:7" ht="12.75">
      <c r="E284" s="427" t="s">
        <v>237</v>
      </c>
      <c r="F284" s="427"/>
      <c r="G284" s="428" t="s">
        <v>238</v>
      </c>
    </row>
    <row r="285" spans="5:7" ht="12.75">
      <c r="E285" s="427"/>
      <c r="F285" s="427"/>
      <c r="G285" s="428" t="s">
        <v>239</v>
      </c>
    </row>
  </sheetData>
  <mergeCells count="3">
    <mergeCell ref="D7:D10"/>
    <mergeCell ref="E7:E10"/>
    <mergeCell ref="J7:J10"/>
  </mergeCells>
  <printOptions horizontalCentered="1"/>
  <pageMargins left="0.3937007874015748" right="0.3937007874015748" top="0.4724409448818898" bottom="0.6692913385826772" header="0.5118110236220472" footer="0.5118110236220472"/>
  <pageSetup firstPageNumber="273" useFirstPageNumber="1" horizontalDpi="300" verticalDpi="300" orientation="landscape" paperSize="9" scale="6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2006-08-21T13:46:36Z</cp:lastPrinted>
  <dcterms:created xsi:type="dcterms:W3CDTF">2001-09-17T12:27:57Z</dcterms:created>
  <dcterms:modified xsi:type="dcterms:W3CDTF">2006-08-29T06:23:21Z</dcterms:modified>
  <cp:category/>
  <cp:version/>
  <cp:contentType/>
  <cp:contentStatus/>
</cp:coreProperties>
</file>