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dochody" sheetId="1" r:id="rId1"/>
  </sheets>
  <definedNames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<sst xmlns="http://schemas.openxmlformats.org/spreadsheetml/2006/main" count="492" uniqueCount="315">
  <si>
    <t xml:space="preserve"> </t>
  </si>
  <si>
    <t>w złotych</t>
  </si>
  <si>
    <t xml:space="preserve">Treść   </t>
  </si>
  <si>
    <t>Dział</t>
  </si>
  <si>
    <t xml:space="preserve">Rozdz.      </t>
  </si>
  <si>
    <t>(nazwa działu, rozdziału, źródła dochodów)</t>
  </si>
  <si>
    <t>Dochody budżetu miasta ogółem</t>
  </si>
  <si>
    <t>z tego:</t>
  </si>
  <si>
    <t xml:space="preserve">Dochody własne </t>
  </si>
  <si>
    <t>010</t>
  </si>
  <si>
    <t>Rolnictwo i łowiectwo</t>
  </si>
  <si>
    <t>01095</t>
  </si>
  <si>
    <t>Pozostała działalność</t>
  </si>
  <si>
    <t>czynsz dzierżawny za obwody łowieckie</t>
  </si>
  <si>
    <t>Gospodarka mieszkaniowa</t>
  </si>
  <si>
    <t>Zakłady gospodarki mieszkaniowej</t>
  </si>
  <si>
    <t xml:space="preserve">odsetki bankowe od środków dotacji przekazanej z budżetu miasta </t>
  </si>
  <si>
    <t>opłaty za wieczyste użytkowanie</t>
  </si>
  <si>
    <t>wpływy z dzierżawy gruntów</t>
  </si>
  <si>
    <t>wpływy z tytułu odpłatnego korzystania z mienia (dzierżawa, najem)</t>
  </si>
  <si>
    <t>sprzedaż działek</t>
  </si>
  <si>
    <t>sprzedaż mieszkań komunalnych</t>
  </si>
  <si>
    <t>sprzedaż składników majątkowych</t>
  </si>
  <si>
    <t>zwrot środków przez spółdzielnie mieszkaniowe za skredytowane mieszkania</t>
  </si>
  <si>
    <t>odsetki za nieterminowe regulowanie należności</t>
  </si>
  <si>
    <t>pozostałe dochody</t>
  </si>
  <si>
    <t>Działalność usługowa</t>
  </si>
  <si>
    <t>Cmentarze</t>
  </si>
  <si>
    <t>Administracja publiczna</t>
  </si>
  <si>
    <t>Urzędy wojewódzkie</t>
  </si>
  <si>
    <t>Urzędy miast i miast na prawach powiatu</t>
  </si>
  <si>
    <t>opłaty pokrywające koszt specyfikacji przetargowej, dziennika budowy i inne</t>
  </si>
  <si>
    <t>zaległe wpłaty za pobyt w Izbie Wytrzeźwień</t>
  </si>
  <si>
    <t>Bezpieczeństwo publiczne i ochrona przeciwpożarowa</t>
  </si>
  <si>
    <t>Straż Miejska</t>
  </si>
  <si>
    <t>wpływy z mandatów nakładanych przez Straż Miejską</t>
  </si>
  <si>
    <t>Dochody od osób prawnych, od osób fizycznych i od innych jednostek 
nieposiadających osobowości prawnej oraz wydatki związane z ich poborem</t>
  </si>
  <si>
    <t>Wpływy z podatku dochodowego od osób fizycznych</t>
  </si>
  <si>
    <t xml:space="preserve">odsetki od nieterminowych wpłat 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</si>
  <si>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</si>
  <si>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</si>
  <si>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</si>
  <si>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</si>
  <si>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</si>
  <si>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</si>
  <si>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opłata targowa</t>
  </si>
  <si>
    <t>opłata administracyjna</t>
  </si>
  <si>
    <t>podatek od czynności cywilnoprawnych</t>
  </si>
  <si>
    <t>odsetki, opłaty za upomnienia, opłata prolongacyjna</t>
  </si>
  <si>
    <t>opłata skarbowa</t>
  </si>
  <si>
    <t xml:space="preserve">odsetki od nieterminowych wpłat  </t>
  </si>
  <si>
    <t>Udziały gmin w podatkach stanowiących dochód budżetu państwa</t>
  </si>
  <si>
    <t xml:space="preserve">podatek dochodowy od osób fizycznych </t>
  </si>
  <si>
    <t xml:space="preserve">podatek dochodowy od osób prawnych </t>
  </si>
  <si>
    <t>Różne rozliczenia</t>
  </si>
  <si>
    <t>Różne rozliczenia finansowe</t>
  </si>
  <si>
    <t>odsetki od środków na rachunkach bankowych</t>
  </si>
  <si>
    <t>Oświata i wychowanie</t>
  </si>
  <si>
    <t>Szkoły podstawowe</t>
  </si>
  <si>
    <t>Przedszkola</t>
  </si>
  <si>
    <t xml:space="preserve">opłaty za pobyt w przedszkolach                                         </t>
  </si>
  <si>
    <t>Przedszkola specjalne</t>
  </si>
  <si>
    <t>Gimnazja</t>
  </si>
  <si>
    <t>Pomoc społeczna</t>
  </si>
  <si>
    <t>Ośrodki wsparcia</t>
  </si>
  <si>
    <t>opłaty za usługi świadczone podopiecznym</t>
  </si>
  <si>
    <t>zwrot zasiłków udzielonych w latach ubiegłych</t>
  </si>
  <si>
    <t>Dodatki mieszkaniowe</t>
  </si>
  <si>
    <t>zwrot niesłusznie pobranych dodatków mieszkaniowych</t>
  </si>
  <si>
    <t>Ośrodki pomocy społecznej</t>
  </si>
  <si>
    <t>Usługi opiekuńcze i specjalistyczne usługi opiekuńcze</t>
  </si>
  <si>
    <t>opłaty podopiecznych za świadczone usługi</t>
  </si>
  <si>
    <t>udział w dochodach budżetu państwa z tytułu opłat za usługi opiekuńcze</t>
  </si>
  <si>
    <t>Pozostałe zadania w zakresie polityki społecznej</t>
  </si>
  <si>
    <t>Żłobki</t>
  </si>
  <si>
    <t xml:space="preserve">opłaty za pobyt w żłobkach                                                                </t>
  </si>
  <si>
    <t>Edukacyjna opieka wychowawcza</t>
  </si>
  <si>
    <t>Świetlice szkolne</t>
  </si>
  <si>
    <t>Gospodarka komunalna i ochrona środowiska</t>
  </si>
  <si>
    <t>Schroniska dla zwierząt</t>
  </si>
  <si>
    <t xml:space="preserve">wpływy ze sprzedaży psów w schronisku </t>
  </si>
  <si>
    <t>opłaty wnoszone przez rolników za zużytą wodę (Rokitno)</t>
  </si>
  <si>
    <t>opłaty za korzystanie z przystanków przez prywatnych przewoźników</t>
  </si>
  <si>
    <t xml:space="preserve">Subwencje </t>
  </si>
  <si>
    <t>dotacja rekompensująca dochody utracone z tytułu zwolnień ustawowych</t>
  </si>
  <si>
    <t>Część oświatowa subwencji ogólnej dla jednostek samorządu terytorialnego</t>
  </si>
  <si>
    <t>subwencja oświatowa</t>
  </si>
  <si>
    <t>Dotacje celowe i inne środki na zadania własne</t>
  </si>
  <si>
    <t>Transport i łączność</t>
  </si>
  <si>
    <t xml:space="preserve">Edukacyjna opieka wychowawcza </t>
  </si>
  <si>
    <t>Kultura fizyczna i sport</t>
  </si>
  <si>
    <t xml:space="preserve">Gospodarka mieszkaniowa </t>
  </si>
  <si>
    <t>Gospodarka gruntami i nieruchomościami</t>
  </si>
  <si>
    <t>Urzędy naczelnych organów władzy państwowej, kontroli i ochrony prawa oraz sądownictwa</t>
  </si>
  <si>
    <t xml:space="preserve">Urzędy naczelnych organów władzy państwowej, kontroli i ochrony prawa </t>
  </si>
  <si>
    <t>Obrona cywilna</t>
  </si>
  <si>
    <t>dotacja celowa z budżetu państwa na finansowanie zadań z zakresu obrony cywilnej</t>
  </si>
  <si>
    <t xml:space="preserve">Ośrodki wsparcia </t>
  </si>
  <si>
    <t xml:space="preserve">Usługi opiekuńcze i specjalistyczne usługi opiekuńcze </t>
  </si>
  <si>
    <t>Pomoc dla repatriantów</t>
  </si>
  <si>
    <t>dotacja celowa z budżetu państwa na pomoc repatriantom</t>
  </si>
  <si>
    <t>Dochody własne</t>
  </si>
  <si>
    <t>Turystyka</t>
  </si>
  <si>
    <t>Ośrodki informacji turystycznej</t>
  </si>
  <si>
    <t>odsetki bankowe od środków dotacji przekazanej z budżetu miasta</t>
  </si>
  <si>
    <t>dochody z tytułu zarządzania nieruchomościami Skarbu Państwa</t>
  </si>
  <si>
    <t>Nadzór budowlany</t>
  </si>
  <si>
    <t xml:space="preserve">Komendy powiatowe Państwowej Straży Pożarnej </t>
  </si>
  <si>
    <t>opłata za egzamin na wykonywanie transportu drogowego taksówką</t>
  </si>
  <si>
    <t>opłata za wydanie karty parkingowej</t>
  </si>
  <si>
    <t>Udziały powiatów w podatkach stanowiących dochód budżetu państwa</t>
  </si>
  <si>
    <t>podatek dochodowy od osób fizycznych</t>
  </si>
  <si>
    <t>podatek dochodowy od osób prawnych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</si>
  <si>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</si>
  <si>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</si>
  <si>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</si>
  <si>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</si>
  <si>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</si>
  <si>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</si>
  <si>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</si>
  <si>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</si>
  <si>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</si>
  <si>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Gospodarstwa pomocnicze</t>
  </si>
  <si>
    <t>wpłaty części zysku gospodarstw pomocniczych</t>
  </si>
  <si>
    <t>Placówki opiekuńczo-wychowawcze</t>
  </si>
  <si>
    <t>opłaty za pobyt w placówkach opiekuńczo-wychowawczych</t>
  </si>
  <si>
    <t xml:space="preserve">pozostałe dochody </t>
  </si>
  <si>
    <t>Domy pomocy społecznej</t>
  </si>
  <si>
    <t>Rodziny zastępcze</t>
  </si>
  <si>
    <t>odpłatność rodziców za pobyt dzieci w rodzinach zastępczych</t>
  </si>
  <si>
    <t>Ośrodki adopcyjno-opiekuńcze</t>
  </si>
  <si>
    <t>Powiatowe urzędy pracy</t>
  </si>
  <si>
    <t>Specjalne ośrodki szkolno-wychowawcze</t>
  </si>
  <si>
    <t>Poradnie psychologiczno-pedagogiczne, w tym poradnie specjalistyczne</t>
  </si>
  <si>
    <t>Placówki wychowania pozaszkolnego</t>
  </si>
  <si>
    <t>Internaty i bursy szkolne</t>
  </si>
  <si>
    <t>opłaty za pobyt w internatach i bursach</t>
  </si>
  <si>
    <t>Szkolne schroniska młodzieżowe</t>
  </si>
  <si>
    <t>opłaty za noclegi w schronisku</t>
  </si>
  <si>
    <t>Młodzieżowe ośrodki socjoterapii</t>
  </si>
  <si>
    <t>Drogi publiczne w miastach na prawach powiatu</t>
  </si>
  <si>
    <t>dotacja celowa z budżetu państwa na utrzymanie domów pomocy społecznej</t>
  </si>
  <si>
    <t xml:space="preserve">Państwowy Fundusz Rehabilitacji Osób Niepełnosprawnych  </t>
  </si>
  <si>
    <t>środki na częściowe sfinansowanie kosztów obsługi zadań z zakresu rehabilitacji 
zawodowej i społecznej</t>
  </si>
  <si>
    <t>Pomoc materialna dla uczniów</t>
  </si>
  <si>
    <t>Gospodarka odpadami</t>
  </si>
  <si>
    <t>Komendy powiatowe Państwowej Straży Pożarnej</t>
  </si>
  <si>
    <t>852</t>
  </si>
  <si>
    <t xml:space="preserve">Dotacje celowe z budżetu państwa na zadania z zakresu administracji rządowej </t>
  </si>
  <si>
    <t>dotacja celowa z budżetu państwa na finansowanie zadań bieżących z zakresu 
gospodarki nieruchomościami</t>
  </si>
  <si>
    <t>Prace geodezyjne i kartograficzne (nieinwestycyjne)</t>
  </si>
  <si>
    <t xml:space="preserve">dotacja celowa z budżetu państwa na modernizację ewidencji gruntów </t>
  </si>
  <si>
    <t>dotacja celowa z budżetu państwa na utrzymanie Powiatowego Inspektoratu 
Nadzoru Budowlanego</t>
  </si>
  <si>
    <t>dotacja celowa z budżetu państwa na realizację bieżących zadań z zakresu administracji rządowej</t>
  </si>
  <si>
    <t>Komisje poborowe</t>
  </si>
  <si>
    <t>dotacja celowa z budżetu państwa na przeprowadzenie poboru do wojska</t>
  </si>
  <si>
    <t>dotacja celowa z budżetu państwa na utrzymanie Komendy Miejskiej Państwowej 
Straży Pożarnej</t>
  </si>
  <si>
    <t>Ochrona zdrowia</t>
  </si>
  <si>
    <t>Składki na ubezpieczenie zdrowotne oraz świadczenia dla osób nieobjętych 
obowiązkiem ubezpieczenia zdrowotnego</t>
  </si>
  <si>
    <t>Pomoc dla uchodźców</t>
  </si>
  <si>
    <t>Zespoły do spraw orzekania o niepełnosprawności</t>
  </si>
  <si>
    <t>dotacja celowa z budżetu państwa na utrzymanie zespołu do spraw orzekania 
o niepełnosprawności</t>
  </si>
  <si>
    <t xml:space="preserve">dotacja celowa z budżetu państwa na zakupy inwestycyjne dla zespołu do spraw 
orzekania o niepełnosprawności </t>
  </si>
  <si>
    <t>udział w dochodach budżetu państwa z tytułu opłat za pobyt w środowiskowych
domach samopomocy</t>
  </si>
  <si>
    <t xml:space="preserve">dotacja celowa z budżetu państwa na prowadzenie środowiskowych domów samopomocy </t>
  </si>
  <si>
    <t xml:space="preserve">dotacja celowa z budżetu państwa na usługi opiekuńcze </t>
  </si>
  <si>
    <t>dotacja celowa z budżetu państwa na sfinansowanie kosztów prowadzenia 
i aktualizacji rejestru wyborców</t>
  </si>
  <si>
    <t>Zadania w zakresie upowszechniania turystyki</t>
  </si>
  <si>
    <t>wpływy z tytułu umieszczenia dziecka z innej gminy w przedszkolu na terenie gminy Lublin</t>
  </si>
  <si>
    <t>udział w dochodach budżetu państwa z tytułu zwrotów nienależnie pobranych świadczeń</t>
  </si>
  <si>
    <t>Część równoważąca subwencji ogólnej dla gmin</t>
  </si>
  <si>
    <t>subwencja równoważąca</t>
  </si>
  <si>
    <t>dotacja celowa z budżetu państwa na sfinansowanie wyprawki szkolnej</t>
  </si>
  <si>
    <t>dotacja celowa z budżetu państwa na dofinansowanie utrzymania Miejskiego Ośrodka Pomocy Rodzinie</t>
  </si>
  <si>
    <t>Kultura i ochrona dziedzictwa narodowego</t>
  </si>
  <si>
    <t>Pozostałe zadania w zakresie kultury</t>
  </si>
  <si>
    <t>dotacja celowa z Gminy Świdnik na refundację wydatków poniesionych na budowę składowiska odpadów komunalnych w Rokitnie</t>
  </si>
  <si>
    <t>Składki na ubezpieczenie zdrowotne opłacane za osoby pobierające niektóre świadczenia 
z pomocy społecznej oraz niektóre świadczenia rodzinne</t>
  </si>
  <si>
    <t>dotacja celowa z budżetu państwa na realizację projektu "Podajmy sobie ręce"</t>
  </si>
  <si>
    <t>opłata za wydanie karty wędkarskiej</t>
  </si>
  <si>
    <t>Licea profilowane specjalne</t>
  </si>
  <si>
    <t>dotacja na dzieci z innych powiatów umieszczone w rodzinach zastępczych na terenie miasta Lublin</t>
  </si>
  <si>
    <t>Uzupełnienie subwencji ogólnej dla jednostek samorządu terytorialnego</t>
  </si>
  <si>
    <t>subwencja ogólna (przeznaczona na inwestycje drogowe)</t>
  </si>
  <si>
    <t>Część równoważąca subwencji ogólnej dla powiatów</t>
  </si>
  <si>
    <t>wpływy z tytułu wynagrodzenia przysługującego płatnikowi za terminowe wpłacanie podatków pobranych na rzecz budżetu państwa i z tytułu wykonywania zadań z ubezpieczenia społecznego</t>
  </si>
  <si>
    <t>Wpływy z podatku rolnego, podatku leśnego, podatku od czynności cywilnoprawnych, podatków i opłat lokalnych od osób prawnych i innych jednostek organizacyjnych</t>
  </si>
  <si>
    <t xml:space="preserve">dotacja celowa z budżetu państwa na składki na ubezpieczenie zdrowotne opłacane za osoby pobierające świadczenia z pomocy społecznej   </t>
  </si>
  <si>
    <t>opłaty z tytułu wydawania tablic rejestracyjnych, praw jazdy, czasowych pozwoleń i innych</t>
  </si>
  <si>
    <t>Wpływy z innych opłat stanowiących dochody jednostek samorządu terytorialnego 
na podstawie ustaw</t>
  </si>
  <si>
    <t>podatek od działalności gospodarczej osób fizycznych opłacany w formie karty podatkowej</t>
  </si>
  <si>
    <t xml:space="preserve">dotacja celowa z budżetu państwa na składki na ubezpieczenie zdrowotne za dzieci i uczniów niepozostających na utrzymaniu osoby ubezpieczonej </t>
  </si>
  <si>
    <t>dotacja celowa z budżetu państwa na składki na ubezpieczenie zdrowotne za osoby bezrobotne bez prawa do zasiłku</t>
  </si>
  <si>
    <t>środki z PHARE na realizację projektu "Promocja wzrostu zatrudnienia wśród młodzieży"</t>
  </si>
  <si>
    <t>wpis do ewidencji działalności gospodarczej</t>
  </si>
  <si>
    <t>Dochody gminy ogółem, z tego:</t>
  </si>
  <si>
    <t>Wpływy z podatku rolnego, podatku leśnego, podatku od spadków i darowizn, podatku 
od czynności cywilnoprawnych oraz podatków i opłat lokalnych od osób fizycznych</t>
  </si>
  <si>
    <t xml:space="preserve">wpłaty społecznych komitetów i innych podmiotów na inwestycje </t>
  </si>
  <si>
    <t>Dochody powiatu ogółem, z tego:</t>
  </si>
  <si>
    <t>udział w dochodach budżetu państwa z tytułu wpływów z najmu i innych</t>
  </si>
  <si>
    <t>85201</t>
  </si>
  <si>
    <t>85204</t>
  </si>
  <si>
    <t>opłata za licencję na wykonywanie transportu drogowego taksówką</t>
  </si>
  <si>
    <t>wpłaty z zysku jednoosobowych spółek</t>
  </si>
  <si>
    <t>Załącznik nr 1</t>
  </si>
  <si>
    <t>Wpłaty z zysku przedsiębiorstw i jednoosobowych spółek</t>
  </si>
  <si>
    <t>dotacja celowa z budżetu państwa na pomoc dla cudzoziemców posiadających 
status uchodźcy</t>
  </si>
  <si>
    <t>środki z programu Wspólnoty Europejskiej Socrates-Comenius na realizację projektów oświatowych</t>
  </si>
  <si>
    <t>udział w dochodach budżetu państwa z tytułu pobranych opłat za wydanie dowodów osobistych, opłat za udostępnianie danych ze zbiorów meldunkowych, zbioru PESEL i innych</t>
  </si>
  <si>
    <t>Dotacje celowe z budżetu państwa na zadania zlecone z zakresu administracji rządowej</t>
  </si>
  <si>
    <t>opłaty za korzystanie z cmentarzy komunalnych i urządzeń cmentarnych</t>
  </si>
  <si>
    <t>darowizna pieniężna na utrzymanie cmentarza żydowskiego przy ul. Walecznych</t>
  </si>
  <si>
    <t>Oddziały przedszkolne w szkołach podstawowych</t>
  </si>
  <si>
    <t>opłaty za pobyt w oddziałach przedszkolnych</t>
  </si>
  <si>
    <t>opłata za wydanie licencji na wykonywanie krajowego transportu drogowego i opłata za wydanie zaświadczenia i wypisu z zaświadczenia na wykonywanie przewozu osób i rzeczy na potrzeby własne</t>
  </si>
  <si>
    <t>Subwencje i dotacja rekompensująca</t>
  </si>
  <si>
    <t xml:space="preserve">Administracja publiczna </t>
  </si>
  <si>
    <t>Drogi publiczne gminne</t>
  </si>
  <si>
    <t>wpływy z dzierżawy gablot reklamowych wiat przystankowych</t>
  </si>
  <si>
    <t>Wpływy i wydatki związane z gromadzeniem środków z opłat produktowych</t>
  </si>
  <si>
    <t>opłata produktowa</t>
  </si>
  <si>
    <t>środki z PHARE na współfinansowanie projektu "Na wspólnej drodze. Podnoszenie standardów współpracy transgranicznej samorządów Lublina i Łucka"</t>
  </si>
  <si>
    <t>dotacja celowa z budżetu państwa na pomoc materialną dla uczniów w ramach Narodowego Programu Stypendialnego</t>
  </si>
  <si>
    <t>środki z Gminy Garbów na prowadzenie doradztwa metodycznego dla nauczycieli</t>
  </si>
  <si>
    <t>Transoprt i łączność</t>
  </si>
  <si>
    <t>opłaty pobierane na podstawie ustawy o drogach publicznych</t>
  </si>
  <si>
    <t>Jednostki specjalistycznego poradnictwa, mieszkania chronione i ośrodki interwencji kryzysowej</t>
  </si>
  <si>
    <t>opłaty za pobyt w mieszkaniach chronionych</t>
  </si>
  <si>
    <t>854</t>
  </si>
  <si>
    <t>85415</t>
  </si>
  <si>
    <t>wpłaty zwaloryzowanych odszkodowań przez byłych właścicieli w związku z przywróceniem prawa własności</t>
  </si>
  <si>
    <t>wpływy z tytułu należności po zlikwidowanym Zespole Opieki Zdrowotnej w Lublinie</t>
  </si>
  <si>
    <t>opłata za zezwolenia i korzystanie z zezwoleń na sprzedaż napojów alkoholowych</t>
  </si>
  <si>
    <t>opłaty za pobyt w Centrum Aktywizacji i Rozwoju Seniorów</t>
  </si>
  <si>
    <t>Euroregiony</t>
  </si>
  <si>
    <t>dotacja z Fundacji EkoFundusz na termomodernizację obiektów szkolnych</t>
  </si>
  <si>
    <t>dotacja celowa z budżetu państwa na inwestycje w środowiskowych domach samopomocy</t>
  </si>
  <si>
    <t>Usuwanie skutków klęsk żywiołowych</t>
  </si>
  <si>
    <t>środki z programu Wspólnoty Europejskiej Socrates-Comenius na realizację projeków oświatowych</t>
  </si>
  <si>
    <t>dotacja z Fundacji Ekofundusz na termomodernizację obiektów szkolnych</t>
  </si>
  <si>
    <t>Dotacje celowe i inne środki na zadania realizowane na podstawie porozumień i umów</t>
  </si>
  <si>
    <t>Fundusz Pracy</t>
  </si>
  <si>
    <t>środki z Funduszu Pracy na finansowanie kosztów wynagrodzenia i składek na ubezpieczenia społeczne pracowników Miejskiego Urzędu Pracy</t>
  </si>
  <si>
    <t>środki z Europejskiego Funduszu Społecznego na realizację projektu "Start Młodych"</t>
  </si>
  <si>
    <t>środki z Europejskiego Funduszu Społecznego na realizację projektu "Aktywny powrót"</t>
  </si>
  <si>
    <t>Obrona narodowa</t>
  </si>
  <si>
    <t>Pozostałe wydatki obronne</t>
  </si>
  <si>
    <t>środki z Europejskiego Funduszu Rozwoju Regionalnego na dofinansowanie inwestycji drogowych</t>
  </si>
  <si>
    <t>wpływy z tytułu uzyskania prawa własności w wyniku przekształcenia lub odpłatnego nabycia</t>
  </si>
  <si>
    <t>środki z PHARE na współfinansowanie projektu "Lubelskie centrum międzynarodowej współpracy gospodarczej"</t>
  </si>
  <si>
    <t xml:space="preserve">odsetki od nieterminowych wpływów </t>
  </si>
  <si>
    <t>Zasiłki i pomoc w naturze oraz składki na ubezpieczenia emerytalne i rentowe</t>
  </si>
  <si>
    <t>dotacja celowa z budżetu państwa na zasiłki i pomoc w naturze oraz na składki na ubezpieczenia emerytalne i rentowe</t>
  </si>
  <si>
    <t>opłaty za pobyt w domach pomocy społecznej</t>
  </si>
  <si>
    <t>dotacja celowa z budżetu państwa na szkolenia z zakresu obrony cywilnej</t>
  </si>
  <si>
    <t>dotacja celowa z budżetu państwa na prowadzenie środowiskowych domów samopomocy 
dla osób z zaburzeniami psychicznymi</t>
  </si>
  <si>
    <t>dotacja celowa z budżetu państwa na inwestycje w środowiskowych domach samopomocy 
dla osób z zaburzeniami psychicznymi</t>
  </si>
  <si>
    <t xml:space="preserve">Zasiłki i pomoc w naturze oraz składki na ubezpieczenia emerytalne i rentowe </t>
  </si>
  <si>
    <t xml:space="preserve">opłaty za składowanie odpadów komunalnych na składowisku w Rokitnie </t>
  </si>
  <si>
    <t>opłaty za pobyt w specjalnych ośrodkach szkolno-wychowawczych</t>
  </si>
  <si>
    <t>opłata za zezwolenia na wykonywanie przewozu osób w krajowym transporcie drogowym</t>
  </si>
  <si>
    <t>środki z Funduszu Rozwoju Kultury Fizycznej na dofinansowanie budowy hali sportowej z krytą pływalnią i zapleczem w Szkole Podstawowej nr 51 w Lublinie</t>
  </si>
  <si>
    <t>środki z Europejskiego Funduszu Społecznego na realizację projektu "Siłaczka"</t>
  </si>
  <si>
    <t>dotacja z Europejskiego Funduszu Społecznego i budżetu państwa na realizację projektu:
"Fundusz stypendialny Miasta Lublin szansą ponadgimnazjalistów z terenów wiejskich"</t>
  </si>
  <si>
    <t>środki z Funduszu Rozwoju Kultury Fizycznej na dofinansowanie budowy sali gimnastycznej 
z zapleczem w Szkole Podstawowej nr 48 w Lublinie</t>
  </si>
  <si>
    <t>dotacja na dzieci z innych powiatów przebywające w placówkach opiekuńczo-wychowawczych 
na terenie miasta Lublin</t>
  </si>
  <si>
    <t>Świadczenia rodzinne, zaliczka alimentacyjna oraz składki na ubezpieczenia emerytalne 
i rentowe z ubezpieczenia społecznego</t>
  </si>
  <si>
    <t>Plan 
na 2006 rok 
wg uchwały budżetowej</t>
  </si>
  <si>
    <t>Plan
na 2006 rok
po zmianach</t>
  </si>
  <si>
    <t>Wykonanie
na 30 czerwca
2006 roku</t>
  </si>
  <si>
    <t>%                            6:5</t>
  </si>
  <si>
    <t xml:space="preserve">Dochody </t>
  </si>
  <si>
    <t xml:space="preserve">środki z Programu Sąsiedztwa Interreg IIIA/Tacis CBC na realizację projektu „Współpraca kulturalna Lublina, Brześcia i Łucka – działania informacyjne i artystyczne” </t>
  </si>
  <si>
    <t>dotacja celowa z budżetu państwa na sfinansowanie dodatku do wynagrodzenia pracownika socjalnego</t>
  </si>
  <si>
    <t>środki z Programu Inicjatywy Wspólnotowej EQUAL na realizację projektu "@lterEgo"</t>
  </si>
  <si>
    <t>środki z Europejskiego Funduszu Społecznego na realizację projektu "Sami sobie - program rozwoju standardów jakości usług dla pracowników socjalnych"</t>
  </si>
  <si>
    <t>środki z Programu Wspólnoty Europejskiej SOCRATES GRUNDTVIG 2 na realizację projektu "EduPart. Partnerstwo na rzecz edukacji i pobudzania aktywności rodzin"</t>
  </si>
  <si>
    <t>środki na projekt "Stereotypy a Rzeczywistość"</t>
  </si>
  <si>
    <t>Zadania w zakresie kultury fizycznej i sportu</t>
  </si>
  <si>
    <t>środki z Funduszu Zajęć Sportowo - Rekreacyjnych dla Uczniów na dofinansowanie zajęć sportowo - rekreacyjnych</t>
  </si>
  <si>
    <t>środki z Programu Sąsiedztwa Interreg IIIA/Tacis CBC na realizację projektu "III Euroregionalne Spotkania Muzyczne &lt;&lt;Skrzypce i Ja&gt;&gt; Lublin 2006"</t>
  </si>
  <si>
    <t>dotacja celowa z budżetu państwa na modernizację budynków mieszkalnych w DPS im. Matki Teresy z Kalkuty celem dostosowania do potrzeb osób niepełnosprawnych</t>
  </si>
  <si>
    <t>środki z Europejskiego Funduszu Społecznego na realizację projektu "Tylko dla orłów"</t>
  </si>
  <si>
    <t>dotacja celowa z budżetu państwa na sfinansowanie kosztów wykonania zastępczego</t>
  </si>
  <si>
    <t>środki z Europejskiego Funduszu Rozwoju Regionalnego na realizację projektu "Zintegrowane oznakowanie turystyczne Lublina"</t>
  </si>
  <si>
    <t>środki z Europejskiego Funduszu Rozwoju Regionalnego na realizację projektu "Wprowadzenie Elektronicznego Systemu Obiegu Dokumentów i informatyzacja Biura Obsługi Mieszkańców"</t>
  </si>
  <si>
    <t>Centra integracji społecznej</t>
  </si>
  <si>
    <t>środki z Europejskiego Funduszu Społecznego na realizację projektu "Od smutku do radości"</t>
  </si>
  <si>
    <t>dotacja celowa z budżetu państwa na dofinansowanie realizacji programu wieloletniego "Pomoc państwa w zakresie dożywiania"</t>
  </si>
  <si>
    <t>dotacja celowa z budżetu państwa na realizację programu wyrównywania szans edukacyjnych dzieci i młodzieży</t>
  </si>
  <si>
    <t>środki z Europejskiego Funduszu Rozwoju Regionalnego na realizację projektu "Rekultywacja składowiska odpadów komunalnych dla Lublina w miejscowości Rokitno"</t>
  </si>
  <si>
    <t>Instytucje kultury fizycznej</t>
  </si>
  <si>
    <t>dotacja celowa z budżetu państwa na sfinansowanie kosztów wydawania decyzji o świadczeniach zdrowotnych</t>
  </si>
  <si>
    <t>dotacja celowa z budżetu państwa na podniesienie standardów w domach pomocy społecznej</t>
  </si>
  <si>
    <t>dotacja celowa z budżetu państwa na pomoc materialną dla uczniów pochodzących z rodzin byłych pracowników państwowych przedsiębiorstw gospodarki rolnej</t>
  </si>
  <si>
    <t>Wpływy do wyjaśnienia</t>
  </si>
  <si>
    <t>opłaty za pobyt w schroniskach dla bezdomnych</t>
  </si>
  <si>
    <t>środki z Programu Sąsiedztwa Interreg IIIA/Tacis CBC na realizację projektu „TURYSTYKA BEZ GRANIC – promocja ośrodków turystycznych Euroregionu Bug”</t>
  </si>
  <si>
    <t>opłata za czasowe wycofanie pojazdu z ruchu drogowego</t>
  </si>
  <si>
    <t>wpłaty z zysku gospodarstw pomocniczych</t>
  </si>
  <si>
    <t>środki z Programu PHARE oraz Europejskiego Funduszu Rozwoju Regionalnego na dofinansowanie inwestycji drogowych</t>
  </si>
  <si>
    <t>wpłata do budżetu z rachunku dochodów własnych "Egzekucja administracyjna"</t>
  </si>
  <si>
    <t>środki z Europejskiego Funduszu Społecznego na realizację projektu "Marketing usług 
pośredniaka - MUP"</t>
  </si>
  <si>
    <t>wpływy do wyjaśnienia</t>
  </si>
  <si>
    <t>wpłata z zysku Centrum Integracji Społecznej "Integro"</t>
  </si>
  <si>
    <t>środki z Europejskiego Funduszu Rozwoju Regionalnego na realizację projektu "Budowa 
i zagospodarowanie wielofunkcyjnej hali sportowo - widowiskowej w Lublinie przy ul. Kazimierza Wielkiego 10"</t>
  </si>
  <si>
    <t>dotacja celowa z budżetu państwa na wydatki związane z wypłatą świadczeń rodzinnych, zaliczki alimentacyjnej</t>
  </si>
  <si>
    <t>dotacja celowa z budżetu państwa na kompleksowe uzupełnienie systemu przyzywowo-alarmowego 
i alarmowo przeciwpożarowego z wymianą instalacji elektrycznej i teleinformatycznej w DPS 
im. W. Michelisowej</t>
  </si>
  <si>
    <t>środki z Państwowego Funduszu Rehabilitacji Osób Niepełnosprawnych na realizację projektów 
w ramach programu "EDUKACJA - program pomocy w dostępnie do nauki dzieci i młodzieży niepełnosprawnej"</t>
  </si>
  <si>
    <t>dotacja celowa z budżetu państwa na wypłaty zasiłków celowych dla rodzin poszkodowanych wskutek powodzi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</si>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</sst>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0.000%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0" fontId="4" fillId="2" borderId="10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0" fontId="4" fillId="2" borderId="13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10" fontId="7" fillId="2" borderId="16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 horizontal="right"/>
    </xf>
    <xf numFmtId="0" fontId="0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3" fontId="4" fillId="2" borderId="18" xfId="0" applyNumberFormat="1" applyFont="1" applyFill="1" applyBorder="1" applyAlignment="1">
      <alignment horizontal="right"/>
    </xf>
    <xf numFmtId="10" fontId="4" fillId="2" borderId="19" xfId="0" applyNumberFormat="1" applyFont="1" applyFill="1" applyBorder="1" applyAlignment="1">
      <alignment horizontal="right" wrapText="1"/>
    </xf>
    <xf numFmtId="0" fontId="4" fillId="3" borderId="16" xfId="0" applyFont="1" applyFill="1" applyBorder="1" applyAlignment="1" quotePrefix="1">
      <alignment horizontal="right"/>
    </xf>
    <xf numFmtId="0" fontId="4" fillId="3" borderId="16" xfId="0" applyFont="1" applyFill="1" applyBorder="1" applyAlignment="1">
      <alignment/>
    </xf>
    <xf numFmtId="0" fontId="4" fillId="3" borderId="20" xfId="0" applyFont="1" applyFill="1" applyBorder="1" applyAlignment="1">
      <alignment wrapText="1"/>
    </xf>
    <xf numFmtId="3" fontId="4" fillId="3" borderId="16" xfId="0" applyNumberFormat="1" applyFont="1" applyFill="1" applyBorder="1" applyAlignment="1">
      <alignment horizontal="right" wrapText="1"/>
    </xf>
    <xf numFmtId="10" fontId="4" fillId="3" borderId="16" xfId="0" applyNumberFormat="1" applyFont="1" applyFill="1" applyBorder="1" applyAlignment="1">
      <alignment horizontal="right" wrapText="1"/>
    </xf>
    <xf numFmtId="0" fontId="4" fillId="2" borderId="21" xfId="0" applyFont="1" applyFill="1" applyBorder="1" applyAlignment="1">
      <alignment horizontal="right"/>
    </xf>
    <xf numFmtId="0" fontId="4" fillId="2" borderId="16" xfId="0" applyFont="1" applyFill="1" applyBorder="1" applyAlignment="1" quotePrefix="1">
      <alignment horizontal="right"/>
    </xf>
    <xf numFmtId="0" fontId="4" fillId="2" borderId="20" xfId="0" applyFont="1" applyFill="1" applyBorder="1" applyAlignment="1">
      <alignment/>
    </xf>
    <xf numFmtId="3" fontId="4" fillId="2" borderId="16" xfId="0" applyNumberFormat="1" applyFont="1" applyFill="1" applyBorder="1" applyAlignment="1">
      <alignment horizontal="right"/>
    </xf>
    <xf numFmtId="10" fontId="4" fillId="2" borderId="22" xfId="0" applyNumberFormat="1" applyFont="1" applyFill="1" applyBorder="1" applyAlignment="1">
      <alignment horizontal="right" wrapText="1"/>
    </xf>
    <xf numFmtId="0" fontId="0" fillId="2" borderId="22" xfId="0" applyFont="1" applyFill="1" applyBorder="1" applyAlignment="1" quotePrefix="1">
      <alignment horizontal="right"/>
    </xf>
    <xf numFmtId="0" fontId="0" fillId="2" borderId="23" xfId="0" applyFont="1" applyFill="1" applyBorder="1" applyAlignment="1">
      <alignment wrapText="1"/>
    </xf>
    <xf numFmtId="3" fontId="0" fillId="2" borderId="22" xfId="0" applyNumberFormat="1" applyFont="1" applyFill="1" applyBorder="1" applyAlignment="1">
      <alignment horizontal="right" wrapText="1"/>
    </xf>
    <xf numFmtId="10" fontId="0" fillId="2" borderId="22" xfId="0" applyNumberFormat="1" applyFont="1" applyFill="1" applyBorder="1" applyAlignment="1">
      <alignment horizontal="right" wrapText="1"/>
    </xf>
    <xf numFmtId="0" fontId="4" fillId="3" borderId="16" xfId="0" applyFont="1" applyFill="1" applyBorder="1" applyAlignment="1">
      <alignment horizontal="right" wrapText="1"/>
    </xf>
    <xf numFmtId="0" fontId="4" fillId="3" borderId="16" xfId="0" applyFont="1" applyFill="1" applyBorder="1" applyAlignment="1">
      <alignment wrapText="1"/>
    </xf>
    <xf numFmtId="0" fontId="4" fillId="3" borderId="2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right" wrapText="1"/>
    </xf>
    <xf numFmtId="0" fontId="4" fillId="2" borderId="16" xfId="0" applyFont="1" applyFill="1" applyBorder="1" applyAlignment="1">
      <alignment wrapText="1"/>
    </xf>
    <xf numFmtId="0" fontId="4" fillId="2" borderId="20" xfId="0" applyFont="1" applyFill="1" applyBorder="1" applyAlignment="1">
      <alignment horizontal="left" wrapText="1"/>
    </xf>
    <xf numFmtId="3" fontId="4" fillId="2" borderId="16" xfId="0" applyNumberFormat="1" applyFont="1" applyFill="1" applyBorder="1" applyAlignment="1">
      <alignment horizontal="right" wrapText="1"/>
    </xf>
    <xf numFmtId="10" fontId="4" fillId="2" borderId="16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left" wrapText="1"/>
    </xf>
    <xf numFmtId="3" fontId="0" fillId="2" borderId="16" xfId="0" applyNumberFormat="1" applyFont="1" applyFill="1" applyBorder="1" applyAlignment="1">
      <alignment horizontal="right" wrapText="1"/>
    </xf>
    <xf numFmtId="10" fontId="0" fillId="2" borderId="1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6" xfId="0" applyFont="1" applyFill="1" applyBorder="1" applyAlignment="1">
      <alignment/>
    </xf>
    <xf numFmtId="0" fontId="4" fillId="2" borderId="23" xfId="0" applyFont="1" applyFill="1" applyBorder="1" applyAlignment="1">
      <alignment wrapText="1"/>
    </xf>
    <xf numFmtId="0" fontId="0" fillId="2" borderId="21" xfId="0" applyFont="1" applyFill="1" applyBorder="1" applyAlignment="1" quotePrefix="1">
      <alignment horizontal="right"/>
    </xf>
    <xf numFmtId="0" fontId="0" fillId="2" borderId="24" xfId="0" applyFont="1" applyFill="1" applyBorder="1" applyAlignment="1">
      <alignment wrapText="1"/>
    </xf>
    <xf numFmtId="3" fontId="0" fillId="2" borderId="25" xfId="0" applyNumberFormat="1" applyFont="1" applyFill="1" applyBorder="1" applyAlignment="1">
      <alignment horizontal="right" wrapText="1"/>
    </xf>
    <xf numFmtId="10" fontId="0" fillId="2" borderId="25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 quotePrefix="1">
      <alignment horizontal="right"/>
    </xf>
    <xf numFmtId="0" fontId="0" fillId="2" borderId="26" xfId="0" applyFont="1" applyFill="1" applyBorder="1" applyAlignment="1">
      <alignment/>
    </xf>
    <xf numFmtId="3" fontId="0" fillId="2" borderId="27" xfId="0" applyNumberFormat="1" applyFont="1" applyFill="1" applyBorder="1" applyAlignment="1">
      <alignment horizontal="right"/>
    </xf>
    <xf numFmtId="10" fontId="0" fillId="2" borderId="27" xfId="0" applyNumberFormat="1" applyFont="1" applyFill="1" applyBorder="1" applyAlignment="1">
      <alignment horizontal="right" wrapText="1"/>
    </xf>
    <xf numFmtId="0" fontId="0" fillId="2" borderId="26" xfId="0" applyFont="1" applyFill="1" applyBorder="1" applyAlignment="1">
      <alignment horizontal="left" wrapText="1"/>
    </xf>
    <xf numFmtId="3" fontId="0" fillId="2" borderId="27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28" xfId="0" applyFont="1" applyFill="1" applyBorder="1" applyAlignment="1">
      <alignment horizontal="left" wrapText="1"/>
    </xf>
    <xf numFmtId="3" fontId="0" fillId="2" borderId="29" xfId="0" applyNumberFormat="1" applyFont="1" applyFill="1" applyBorder="1" applyAlignment="1">
      <alignment horizontal="right" wrapText="1"/>
    </xf>
    <xf numFmtId="10" fontId="0" fillId="2" borderId="29" xfId="0" applyNumberFormat="1" applyFont="1" applyFill="1" applyBorder="1" applyAlignment="1">
      <alignment horizontal="right" wrapText="1"/>
    </xf>
    <xf numFmtId="3" fontId="0" fillId="2" borderId="29" xfId="0" applyNumberFormat="1" applyFont="1" applyFill="1" applyBorder="1" applyAlignment="1">
      <alignment horizontal="right"/>
    </xf>
    <xf numFmtId="0" fontId="0" fillId="2" borderId="16" xfId="0" applyFont="1" applyFill="1" applyBorder="1" applyAlignment="1" quotePrefix="1">
      <alignment horizontal="right"/>
    </xf>
    <xf numFmtId="0" fontId="0" fillId="2" borderId="30" xfId="0" applyFont="1" applyFill="1" applyBorder="1" applyAlignment="1">
      <alignment horizontal="left" wrapText="1"/>
    </xf>
    <xf numFmtId="3" fontId="0" fillId="2" borderId="31" xfId="0" applyNumberFormat="1" applyFont="1" applyFill="1" applyBorder="1" applyAlignment="1">
      <alignment horizontal="right" wrapText="1"/>
    </xf>
    <xf numFmtId="10" fontId="0" fillId="2" borderId="31" xfId="0" applyNumberFormat="1" applyFont="1" applyFill="1" applyBorder="1" applyAlignment="1">
      <alignment horizontal="right" wrapText="1"/>
    </xf>
    <xf numFmtId="10" fontId="4" fillId="2" borderId="22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10" fontId="4" fillId="3" borderId="16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22" xfId="0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0" fontId="0" fillId="2" borderId="24" xfId="0" applyFont="1" applyFill="1" applyBorder="1" applyAlignment="1">
      <alignment horizontal="left" wrapText="1"/>
    </xf>
    <xf numFmtId="10" fontId="0" fillId="2" borderId="25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left" wrapText="1"/>
    </xf>
    <xf numFmtId="3" fontId="0" fillId="2" borderId="11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/>
    </xf>
    <xf numFmtId="0" fontId="4" fillId="3" borderId="22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22" xfId="0" applyNumberFormat="1" applyFont="1" applyFill="1" applyBorder="1" applyAlignment="1">
      <alignment horizontal="right" wrapText="1"/>
    </xf>
    <xf numFmtId="10" fontId="4" fillId="3" borderId="22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3" fontId="4" fillId="4" borderId="16" xfId="0" applyNumberFormat="1" applyFont="1" applyFill="1" applyBorder="1" applyAlignment="1">
      <alignment horizontal="right" wrapText="1"/>
    </xf>
    <xf numFmtId="10" fontId="4" fillId="4" borderId="16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4" borderId="11" xfId="0" applyFont="1" applyFill="1" applyBorder="1" applyAlignment="1">
      <alignment horizontal="right"/>
    </xf>
    <xf numFmtId="0" fontId="0" fillId="4" borderId="16" xfId="0" applyFont="1" applyFill="1" applyBorder="1" applyAlignment="1">
      <alignment/>
    </xf>
    <xf numFmtId="0" fontId="0" fillId="4" borderId="20" xfId="0" applyFont="1" applyFill="1" applyBorder="1" applyAlignment="1">
      <alignment wrapText="1"/>
    </xf>
    <xf numFmtId="3" fontId="0" fillId="4" borderId="16" xfId="0" applyNumberFormat="1" applyFont="1" applyFill="1" applyBorder="1" applyAlignment="1">
      <alignment horizontal="right" wrapText="1"/>
    </xf>
    <xf numFmtId="10" fontId="0" fillId="4" borderId="16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3" fontId="0" fillId="2" borderId="27" xfId="0" applyNumberFormat="1" applyFont="1" applyFill="1" applyBorder="1" applyAlignment="1">
      <alignment wrapText="1"/>
    </xf>
    <xf numFmtId="10" fontId="0" fillId="2" borderId="29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wrapText="1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20" xfId="0" applyFont="1" applyFill="1" applyBorder="1" applyAlignment="1">
      <alignment wrapText="1"/>
    </xf>
    <xf numFmtId="0" fontId="4" fillId="2" borderId="22" xfId="0" applyFont="1" applyFill="1" applyBorder="1" applyAlignment="1">
      <alignment/>
    </xf>
    <xf numFmtId="3" fontId="4" fillId="2" borderId="22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right"/>
    </xf>
    <xf numFmtId="10" fontId="4" fillId="2" borderId="16" xfId="0" applyNumberFormat="1" applyFont="1" applyFill="1" applyBorder="1" applyAlignment="1">
      <alignment horizontal="right" wrapText="1"/>
    </xf>
    <xf numFmtId="10" fontId="0" fillId="2" borderId="16" xfId="0" applyNumberFormat="1" applyFont="1" applyFill="1" applyBorder="1" applyAlignment="1">
      <alignment horizontal="right" wrapText="1"/>
    </xf>
    <xf numFmtId="0" fontId="0" fillId="2" borderId="28" xfId="0" applyFont="1" applyFill="1" applyBorder="1" applyAlignment="1">
      <alignment/>
    </xf>
    <xf numFmtId="10" fontId="0" fillId="2" borderId="27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10" fontId="0" fillId="6" borderId="29" xfId="0" applyNumberFormat="1" applyFont="1" applyFill="1" applyBorder="1" applyAlignment="1">
      <alignment horizontal="right"/>
    </xf>
    <xf numFmtId="3" fontId="0" fillId="2" borderId="27" xfId="0" applyNumberFormat="1" applyFont="1" applyFill="1" applyBorder="1" applyAlignment="1">
      <alignment/>
    </xf>
    <xf numFmtId="10" fontId="0" fillId="6" borderId="27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10" fontId="0" fillId="2" borderId="22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wrapText="1"/>
    </xf>
    <xf numFmtId="0" fontId="4" fillId="3" borderId="20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/>
    </xf>
    <xf numFmtId="3" fontId="4" fillId="2" borderId="22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10" fontId="0" fillId="2" borderId="11" xfId="0" applyNumberFormat="1" applyFont="1" applyFill="1" applyBorder="1" applyAlignment="1">
      <alignment horizontal="right" wrapText="1"/>
    </xf>
    <xf numFmtId="0" fontId="4" fillId="4" borderId="2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/>
    </xf>
    <xf numFmtId="0" fontId="0" fillId="4" borderId="28" xfId="0" applyFont="1" applyFill="1" applyBorder="1" applyAlignment="1">
      <alignment horizontal="left" wrapText="1"/>
    </xf>
    <xf numFmtId="3" fontId="0" fillId="4" borderId="29" xfId="0" applyNumberFormat="1" applyFont="1" applyFill="1" applyBorder="1" applyAlignment="1">
      <alignment horizontal="right" wrapText="1"/>
    </xf>
    <xf numFmtId="3" fontId="0" fillId="4" borderId="27" xfId="0" applyNumberFormat="1" applyFont="1" applyFill="1" applyBorder="1" applyAlignment="1">
      <alignment horizontal="right" wrapText="1"/>
    </xf>
    <xf numFmtId="0" fontId="0" fillId="4" borderId="11" xfId="0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10" fontId="0" fillId="2" borderId="31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/>
    </xf>
    <xf numFmtId="3" fontId="0" fillId="2" borderId="22" xfId="0" applyNumberFormat="1" applyFont="1" applyFill="1" applyBorder="1" applyAlignment="1">
      <alignment horizontal="right"/>
    </xf>
    <xf numFmtId="10" fontId="4" fillId="2" borderId="18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4" fillId="2" borderId="17" xfId="0" applyFont="1" applyFill="1" applyBorder="1" applyAlignment="1">
      <alignment wrapText="1"/>
    </xf>
    <xf numFmtId="0" fontId="4" fillId="4" borderId="11" xfId="0" applyFont="1" applyFill="1" applyBorder="1" applyAlignment="1">
      <alignment horizontal="right"/>
    </xf>
    <xf numFmtId="10" fontId="4" fillId="4" borderId="16" xfId="0" applyNumberFormat="1" applyFont="1" applyFill="1" applyBorder="1" applyAlignment="1">
      <alignment horizontal="right" wrapText="1"/>
    </xf>
    <xf numFmtId="0" fontId="0" fillId="5" borderId="0" xfId="0" applyFont="1" applyFill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wrapText="1"/>
    </xf>
    <xf numFmtId="10" fontId="0" fillId="0" borderId="29" xfId="0" applyNumberFormat="1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10" fontId="0" fillId="0" borderId="22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10" fontId="4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0" fontId="4" fillId="0" borderId="16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 wrapText="1"/>
    </xf>
    <xf numFmtId="10" fontId="4" fillId="2" borderId="18" xfId="0" applyNumberFormat="1" applyFont="1" applyFill="1" applyBorder="1" applyAlignment="1">
      <alignment horizontal="right" wrapText="1"/>
    </xf>
    <xf numFmtId="3" fontId="4" fillId="3" borderId="16" xfId="0" applyNumberFormat="1" applyFont="1" applyFill="1" applyBorder="1" applyAlignment="1">
      <alignment wrapText="1"/>
    </xf>
    <xf numFmtId="10" fontId="4" fillId="3" borderId="16" xfId="0" applyNumberFormat="1" applyFont="1" applyFill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0" fontId="0" fillId="2" borderId="2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30" xfId="0" applyFont="1" applyFill="1" applyBorder="1" applyAlignment="1">
      <alignment wrapText="1"/>
    </xf>
    <xf numFmtId="0" fontId="4" fillId="3" borderId="23" xfId="0" applyFont="1" applyFill="1" applyBorder="1" applyAlignment="1">
      <alignment wrapText="1"/>
    </xf>
    <xf numFmtId="3" fontId="4" fillId="3" borderId="2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7" fillId="2" borderId="15" xfId="0" applyNumberFormat="1" applyFont="1" applyFill="1" applyBorder="1" applyAlignment="1">
      <alignment horizontal="right"/>
    </xf>
    <xf numFmtId="10" fontId="7" fillId="2" borderId="15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4" fillId="3" borderId="22" xfId="0" applyFont="1" applyFill="1" applyBorder="1" applyAlignment="1" quotePrefix="1">
      <alignment horizontal="right"/>
    </xf>
    <xf numFmtId="3" fontId="4" fillId="2" borderId="25" xfId="0" applyNumberFormat="1" applyFont="1" applyFill="1" applyBorder="1" applyAlignment="1">
      <alignment horizontal="right" wrapText="1"/>
    </xf>
    <xf numFmtId="10" fontId="4" fillId="4" borderId="0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4" fillId="3" borderId="23" xfId="0" applyFont="1" applyFill="1" applyBorder="1" applyAlignment="1">
      <alignment horizontal="left" wrapText="1"/>
    </xf>
    <xf numFmtId="10" fontId="0" fillId="2" borderId="29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right" wrapText="1"/>
    </xf>
    <xf numFmtId="0" fontId="0" fillId="2" borderId="16" xfId="0" applyFont="1" applyFill="1" applyBorder="1" applyAlignment="1" quotePrefix="1">
      <alignment horizontal="right" wrapText="1"/>
    </xf>
    <xf numFmtId="3" fontId="0" fillId="2" borderId="16" xfId="0" applyNumberFormat="1" applyFont="1" applyFill="1" applyBorder="1" applyAlignment="1">
      <alignment/>
    </xf>
    <xf numFmtId="10" fontId="0" fillId="2" borderId="31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/>
    </xf>
    <xf numFmtId="0" fontId="4" fillId="6" borderId="21" xfId="0" applyFont="1" applyFill="1" applyBorder="1" applyAlignment="1">
      <alignment horizontal="right" wrapText="1"/>
    </xf>
    <xf numFmtId="0" fontId="4" fillId="6" borderId="22" xfId="0" applyFont="1" applyFill="1" applyBorder="1" applyAlignment="1">
      <alignment wrapText="1"/>
    </xf>
    <xf numFmtId="0" fontId="4" fillId="6" borderId="23" xfId="0" applyFont="1" applyFill="1" applyBorder="1" applyAlignment="1">
      <alignment horizontal="left" wrapText="1"/>
    </xf>
    <xf numFmtId="3" fontId="4" fillId="6" borderId="22" xfId="0" applyNumberFormat="1" applyFont="1" applyFill="1" applyBorder="1" applyAlignment="1">
      <alignment horizontal="right" wrapText="1"/>
    </xf>
    <xf numFmtId="0" fontId="0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4" fillId="6" borderId="11" xfId="0" applyFont="1" applyFill="1" applyBorder="1" applyAlignment="1">
      <alignment horizontal="right" wrapText="1"/>
    </xf>
    <xf numFmtId="0" fontId="4" fillId="6" borderId="11" xfId="0" applyFont="1" applyFill="1" applyBorder="1" applyAlignment="1">
      <alignment wrapText="1"/>
    </xf>
    <xf numFmtId="10" fontId="0" fillId="4" borderId="29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 wrapText="1"/>
    </xf>
    <xf numFmtId="10" fontId="4" fillId="2" borderId="16" xfId="0" applyNumberFormat="1" applyFont="1" applyFill="1" applyBorder="1" applyAlignment="1">
      <alignment/>
    </xf>
    <xf numFmtId="10" fontId="0" fillId="2" borderId="25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10" fontId="4" fillId="3" borderId="22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/>
    </xf>
    <xf numFmtId="10" fontId="0" fillId="2" borderId="27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wrapText="1"/>
    </xf>
    <xf numFmtId="3" fontId="4" fillId="2" borderId="18" xfId="0" applyNumberFormat="1" applyFont="1" applyFill="1" applyBorder="1" applyAlignment="1">
      <alignment/>
    </xf>
    <xf numFmtId="10" fontId="4" fillId="2" borderId="18" xfId="0" applyNumberFormat="1" applyFont="1" applyFill="1" applyBorder="1" applyAlignment="1">
      <alignment/>
    </xf>
    <xf numFmtId="1" fontId="4" fillId="3" borderId="16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 horizontal="left" wrapText="1"/>
    </xf>
    <xf numFmtId="10" fontId="4" fillId="3" borderId="16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wrapText="1"/>
    </xf>
    <xf numFmtId="3" fontId="0" fillId="4" borderId="16" xfId="0" applyNumberFormat="1" applyFont="1" applyFill="1" applyBorder="1" applyAlignment="1">
      <alignment horizontal="right"/>
    </xf>
    <xf numFmtId="1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3" fontId="4" fillId="3" borderId="20" xfId="0" applyNumberFormat="1" applyFont="1" applyFill="1" applyBorder="1" applyAlignment="1">
      <alignment wrapText="1"/>
    </xf>
    <xf numFmtId="3" fontId="4" fillId="4" borderId="21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10" fontId="0" fillId="0" borderId="25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 wrapText="1"/>
    </xf>
    <xf numFmtId="3" fontId="4" fillId="3" borderId="20" xfId="0" applyNumberFormat="1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0" fillId="2" borderId="22" xfId="0" applyNumberFormat="1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0" fontId="4" fillId="0" borderId="17" xfId="0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10" fontId="4" fillId="0" borderId="18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49" fontId="4" fillId="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4" fillId="0" borderId="20" xfId="0" applyFont="1" applyBorder="1" applyAlignment="1">
      <alignment wrapText="1"/>
    </xf>
    <xf numFmtId="49" fontId="0" fillId="0" borderId="21" xfId="0" applyNumberFormat="1" applyFont="1" applyBorder="1" applyAlignment="1">
      <alignment/>
    </xf>
    <xf numFmtId="49" fontId="4" fillId="3" borderId="22" xfId="0" applyNumberFormat="1" applyFont="1" applyFill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3" fontId="0" fillId="0" borderId="31" xfId="0" applyNumberFormat="1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10" fontId="4" fillId="2" borderId="22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6" xfId="0" applyNumberFormat="1" applyFont="1" applyBorder="1" applyAlignment="1">
      <alignment/>
    </xf>
    <xf numFmtId="10" fontId="4" fillId="0" borderId="11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2" xfId="0" applyNumberFormat="1" applyBorder="1" applyAlignment="1">
      <alignment/>
    </xf>
    <xf numFmtId="49" fontId="0" fillId="0" borderId="16" xfId="0" applyNumberFormat="1" applyFont="1" applyBorder="1" applyAlignment="1">
      <alignment/>
    </xf>
    <xf numFmtId="0" fontId="0" fillId="4" borderId="26" xfId="0" applyFont="1" applyFill="1" applyBorder="1" applyAlignment="1">
      <alignment wrapText="1"/>
    </xf>
    <xf numFmtId="0" fontId="0" fillId="4" borderId="21" xfId="0" applyFont="1" applyFill="1" applyBorder="1" applyAlignment="1">
      <alignment/>
    </xf>
    <xf numFmtId="3" fontId="0" fillId="4" borderId="25" xfId="0" applyNumberFormat="1" applyFont="1" applyFill="1" applyBorder="1" applyAlignment="1">
      <alignment horizontal="right" wrapText="1"/>
    </xf>
    <xf numFmtId="10" fontId="0" fillId="4" borderId="25" xfId="0" applyNumberFormat="1" applyFont="1" applyFill="1" applyBorder="1" applyAlignment="1">
      <alignment horizontal="right" wrapText="1"/>
    </xf>
    <xf numFmtId="0" fontId="0" fillId="4" borderId="28" xfId="0" applyFont="1" applyFill="1" applyBorder="1" applyAlignment="1">
      <alignment wrapText="1"/>
    </xf>
    <xf numFmtId="49" fontId="4" fillId="3" borderId="16" xfId="0" applyNumberFormat="1" applyFont="1" applyFill="1" applyBorder="1" applyAlignment="1">
      <alignment/>
    </xf>
    <xf numFmtId="0" fontId="4" fillId="2" borderId="23" xfId="0" applyFont="1" applyFill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0" borderId="0" xfId="0" applyFont="1" applyBorder="1" applyAlignment="1">
      <alignment/>
    </xf>
    <xf numFmtId="3" fontId="0" fillId="7" borderId="22" xfId="0" applyNumberFormat="1" applyFont="1" applyFill="1" applyBorder="1" applyAlignment="1">
      <alignment horizontal="right" wrapText="1"/>
    </xf>
    <xf numFmtId="3" fontId="0" fillId="7" borderId="16" xfId="0" applyNumberFormat="1" applyFont="1" applyFill="1" applyBorder="1" applyAlignment="1">
      <alignment horizontal="right" wrapText="1"/>
    </xf>
    <xf numFmtId="3" fontId="0" fillId="0" borderId="29" xfId="0" applyNumberFormat="1" applyFont="1" applyBorder="1" applyAlignment="1">
      <alignment wrapText="1"/>
    </xf>
    <xf numFmtId="0" fontId="0" fillId="2" borderId="24" xfId="0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1" fontId="0" fillId="0" borderId="21" xfId="0" applyNumberFormat="1" applyFont="1" applyBorder="1" applyAlignment="1">
      <alignment/>
    </xf>
    <xf numFmtId="10" fontId="0" fillId="2" borderId="22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right"/>
    </xf>
    <xf numFmtId="0" fontId="8" fillId="2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0" fontId="0" fillId="4" borderId="29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/>
    </xf>
    <xf numFmtId="3" fontId="0" fillId="7" borderId="25" xfId="0" applyNumberFormat="1" applyFont="1" applyFill="1" applyBorder="1" applyAlignment="1">
      <alignment horizontal="right" wrapText="1"/>
    </xf>
    <xf numFmtId="0" fontId="0" fillId="2" borderId="23" xfId="0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/>
    </xf>
    <xf numFmtId="10" fontId="0" fillId="0" borderId="21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10" fontId="0" fillId="0" borderId="27" xfId="0" applyNumberFormat="1" applyFont="1" applyBorder="1" applyAlignment="1">
      <alignment wrapText="1"/>
    </xf>
    <xf numFmtId="10" fontId="0" fillId="6" borderId="16" xfId="0" applyNumberFormat="1" applyFont="1" applyFill="1" applyBorder="1" applyAlignment="1">
      <alignment horizontal="right"/>
    </xf>
    <xf numFmtId="0" fontId="0" fillId="4" borderId="22" xfId="0" applyFont="1" applyFill="1" applyBorder="1" applyAlignment="1">
      <alignment horizontal="left" wrapText="1"/>
    </xf>
    <xf numFmtId="0" fontId="0" fillId="4" borderId="24" xfId="0" applyFont="1" applyFill="1" applyBorder="1" applyAlignment="1">
      <alignment horizontal="left" wrapText="1"/>
    </xf>
    <xf numFmtId="3" fontId="0" fillId="0" borderId="24" xfId="0" applyNumberFormat="1" applyFont="1" applyBorder="1" applyAlignment="1">
      <alignment wrapText="1"/>
    </xf>
    <xf numFmtId="10" fontId="0" fillId="0" borderId="11" xfId="0" applyNumberFormat="1" applyFont="1" applyBorder="1" applyAlignment="1">
      <alignment wrapText="1"/>
    </xf>
    <xf numFmtId="3" fontId="0" fillId="2" borderId="27" xfId="0" applyNumberFormat="1" applyFont="1" applyFill="1" applyBorder="1" applyAlignment="1">
      <alignment/>
    </xf>
    <xf numFmtId="0" fontId="0" fillId="2" borderId="12" xfId="0" applyFont="1" applyFill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10" fontId="0" fillId="0" borderId="31" xfId="0" applyNumberFormat="1" applyFont="1" applyBorder="1" applyAlignment="1">
      <alignment wrapText="1"/>
    </xf>
    <xf numFmtId="3" fontId="0" fillId="2" borderId="31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10" fontId="0" fillId="2" borderId="21" xfId="0" applyNumberFormat="1" applyFont="1" applyFill="1" applyBorder="1" applyAlignment="1">
      <alignment/>
    </xf>
    <xf numFmtId="0" fontId="0" fillId="2" borderId="22" xfId="0" applyFont="1" applyFill="1" applyBorder="1" applyAlignment="1">
      <alignment horizontal="left" wrapText="1"/>
    </xf>
    <xf numFmtId="3" fontId="0" fillId="0" borderId="27" xfId="0" applyNumberFormat="1" applyFont="1" applyBorder="1" applyAlignment="1">
      <alignment wrapText="1"/>
    </xf>
    <xf numFmtId="3" fontId="0" fillId="2" borderId="11" xfId="0" applyNumberFormat="1" applyFont="1" applyFill="1" applyBorder="1" applyAlignment="1">
      <alignment/>
    </xf>
    <xf numFmtId="10" fontId="0" fillId="2" borderId="11" xfId="0" applyNumberFormat="1" applyFont="1" applyFill="1" applyBorder="1" applyAlignment="1">
      <alignment horizontal="right"/>
    </xf>
    <xf numFmtId="0" fontId="0" fillId="4" borderId="12" xfId="0" applyFont="1" applyFill="1" applyBorder="1" applyAlignment="1">
      <alignment horizontal="left" wrapText="1"/>
    </xf>
    <xf numFmtId="3" fontId="0" fillId="4" borderId="11" xfId="0" applyNumberFormat="1" applyFont="1" applyFill="1" applyBorder="1" applyAlignment="1">
      <alignment horizontal="right" wrapText="1"/>
    </xf>
    <xf numFmtId="10" fontId="0" fillId="4" borderId="11" xfId="0" applyNumberFormat="1" applyFont="1" applyFill="1" applyBorder="1" applyAlignment="1">
      <alignment horizontal="right" wrapText="1"/>
    </xf>
    <xf numFmtId="0" fontId="0" fillId="4" borderId="30" xfId="0" applyFont="1" applyFill="1" applyBorder="1" applyAlignment="1">
      <alignment horizontal="left" wrapText="1"/>
    </xf>
    <xf numFmtId="3" fontId="0" fillId="4" borderId="31" xfId="0" applyNumberFormat="1" applyFont="1" applyFill="1" applyBorder="1" applyAlignment="1">
      <alignment horizontal="right" wrapText="1"/>
    </xf>
    <xf numFmtId="10" fontId="0" fillId="4" borderId="31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/>
    </xf>
    <xf numFmtId="0" fontId="0" fillId="0" borderId="32" xfId="0" applyFont="1" applyBorder="1" applyAlignment="1">
      <alignment wrapText="1"/>
    </xf>
    <xf numFmtId="3" fontId="0" fillId="7" borderId="21" xfId="0" applyNumberFormat="1" applyFont="1" applyFill="1" applyBorder="1" applyAlignment="1">
      <alignment horizontal="right" wrapText="1"/>
    </xf>
    <xf numFmtId="0" fontId="0" fillId="0" borderId="26" xfId="0" applyFont="1" applyBorder="1" applyAlignment="1">
      <alignment wrapText="1"/>
    </xf>
    <xf numFmtId="3" fontId="0" fillId="7" borderId="27" xfId="0" applyNumberFormat="1" applyFont="1" applyFill="1" applyBorder="1" applyAlignment="1">
      <alignment horizontal="right" wrapText="1"/>
    </xf>
    <xf numFmtId="3" fontId="4" fillId="2" borderId="20" xfId="0" applyNumberFormat="1" applyFont="1" applyFill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33" xfId="0" applyFont="1" applyBorder="1" applyAlignment="1">
      <alignment wrapText="1"/>
    </xf>
    <xf numFmtId="4" fontId="0" fillId="2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4" fillId="2" borderId="10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right" wrapText="1"/>
    </xf>
    <xf numFmtId="4" fontId="4" fillId="2" borderId="16" xfId="0" applyNumberFormat="1" applyFont="1" applyFill="1" applyBorder="1" applyAlignment="1">
      <alignment horizontal="right"/>
    </xf>
    <xf numFmtId="4" fontId="0" fillId="2" borderId="22" xfId="0" applyNumberFormat="1" applyFont="1" applyFill="1" applyBorder="1" applyAlignment="1">
      <alignment horizontal="right" wrapText="1"/>
    </xf>
    <xf numFmtId="4" fontId="4" fillId="2" borderId="22" xfId="0" applyNumberFormat="1" applyFont="1" applyFill="1" applyBorder="1" applyAlignment="1">
      <alignment horizontal="right" wrapText="1"/>
    </xf>
    <xf numFmtId="4" fontId="0" fillId="2" borderId="29" xfId="0" applyNumberFormat="1" applyFont="1" applyFill="1" applyBorder="1" applyAlignment="1">
      <alignment horizontal="right" wrapText="1"/>
    </xf>
    <xf numFmtId="4" fontId="0" fillId="2" borderId="27" xfId="0" applyNumberFormat="1" applyFont="1" applyFill="1" applyBorder="1" applyAlignment="1">
      <alignment horizontal="right" wrapText="1"/>
    </xf>
    <xf numFmtId="4" fontId="0" fillId="2" borderId="16" xfId="0" applyNumberFormat="1" applyFont="1" applyFill="1" applyBorder="1" applyAlignment="1">
      <alignment horizontal="right" wrapText="1"/>
    </xf>
    <xf numFmtId="4" fontId="4" fillId="2" borderId="16" xfId="0" applyNumberFormat="1" applyFont="1" applyFill="1" applyBorder="1" applyAlignment="1">
      <alignment horizontal="right" wrapText="1"/>
    </xf>
    <xf numFmtId="4" fontId="0" fillId="2" borderId="25" xfId="0" applyNumberFormat="1" applyFont="1" applyFill="1" applyBorder="1" applyAlignment="1">
      <alignment horizontal="right"/>
    </xf>
    <xf numFmtId="4" fontId="0" fillId="4" borderId="29" xfId="0" applyNumberFormat="1" applyFont="1" applyFill="1" applyBorder="1" applyAlignment="1">
      <alignment horizontal="right" wrapText="1"/>
    </xf>
    <xf numFmtId="4" fontId="0" fillId="2" borderId="16" xfId="0" applyNumberFormat="1" applyFont="1" applyFill="1" applyBorder="1" applyAlignment="1">
      <alignment horizontal="right"/>
    </xf>
    <xf numFmtId="4" fontId="0" fillId="2" borderId="29" xfId="0" applyNumberFormat="1" applyFont="1" applyFill="1" applyBorder="1" applyAlignment="1">
      <alignment horizontal="right"/>
    </xf>
    <xf numFmtId="4" fontId="0" fillId="2" borderId="25" xfId="0" applyNumberFormat="1" applyFont="1" applyFill="1" applyBorder="1" applyAlignment="1">
      <alignment horizontal="right" wrapText="1"/>
    </xf>
    <xf numFmtId="4" fontId="0" fillId="2" borderId="11" xfId="0" applyNumberFormat="1" applyFont="1" applyFill="1" applyBorder="1" applyAlignment="1">
      <alignment horizontal="right" wrapText="1"/>
    </xf>
    <xf numFmtId="4" fontId="4" fillId="3" borderId="22" xfId="0" applyNumberFormat="1" applyFont="1" applyFill="1" applyBorder="1" applyAlignment="1">
      <alignment horizontal="right" wrapText="1"/>
    </xf>
    <xf numFmtId="4" fontId="4" fillId="4" borderId="16" xfId="0" applyNumberFormat="1" applyFont="1" applyFill="1" applyBorder="1" applyAlignment="1">
      <alignment horizontal="right" wrapText="1"/>
    </xf>
    <xf numFmtId="4" fontId="0" fillId="4" borderId="16" xfId="0" applyNumberFormat="1" applyFont="1" applyFill="1" applyBorder="1" applyAlignment="1">
      <alignment horizontal="right" wrapText="1"/>
    </xf>
    <xf numFmtId="4" fontId="0" fillId="2" borderId="27" xfId="0" applyNumberFormat="1" applyFont="1" applyFill="1" applyBorder="1" applyAlignment="1">
      <alignment wrapText="1"/>
    </xf>
    <xf numFmtId="4" fontId="0" fillId="2" borderId="16" xfId="0" applyNumberFormat="1" applyFont="1" applyFill="1" applyBorder="1" applyAlignment="1">
      <alignment wrapText="1"/>
    </xf>
    <xf numFmtId="4" fontId="0" fillId="2" borderId="22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/>
    </xf>
    <xf numFmtId="4" fontId="0" fillId="2" borderId="29" xfId="0" applyNumberFormat="1" applyFont="1" applyFill="1" applyBorder="1" applyAlignment="1">
      <alignment/>
    </xf>
    <xf numFmtId="4" fontId="0" fillId="2" borderId="27" xfId="0" applyNumberFormat="1" applyFont="1" applyFill="1" applyBorder="1" applyAlignment="1">
      <alignment/>
    </xf>
    <xf numFmtId="4" fontId="0" fillId="2" borderId="31" xfId="0" applyNumberFormat="1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 wrapText="1"/>
    </xf>
    <xf numFmtId="4" fontId="0" fillId="2" borderId="31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0" fillId="2" borderId="31" xfId="0" applyNumberFormat="1" applyFont="1" applyFill="1" applyBorder="1" applyAlignment="1">
      <alignment horizontal="right" wrapText="1"/>
    </xf>
    <xf numFmtId="4" fontId="0" fillId="4" borderId="27" xfId="0" applyNumberFormat="1" applyFont="1" applyFill="1" applyBorder="1" applyAlignment="1">
      <alignment horizontal="right" wrapText="1"/>
    </xf>
    <xf numFmtId="4" fontId="0" fillId="2" borderId="27" xfId="0" applyNumberFormat="1" applyFont="1" applyFill="1" applyBorder="1" applyAlignment="1">
      <alignment horizontal="right"/>
    </xf>
    <xf numFmtId="4" fontId="0" fillId="2" borderId="31" xfId="0" applyNumberFormat="1" applyFont="1" applyFill="1" applyBorder="1" applyAlignment="1">
      <alignment wrapText="1"/>
    </xf>
    <xf numFmtId="4" fontId="0" fillId="4" borderId="25" xfId="0" applyNumberFormat="1" applyFont="1" applyFill="1" applyBorder="1" applyAlignment="1">
      <alignment horizontal="right" wrapText="1"/>
    </xf>
    <xf numFmtId="4" fontId="0" fillId="4" borderId="11" xfId="0" applyNumberFormat="1" applyFont="1" applyFill="1" applyBorder="1" applyAlignment="1">
      <alignment horizontal="right" wrapText="1"/>
    </xf>
    <xf numFmtId="4" fontId="0" fillId="4" borderId="31" xfId="0" applyNumberFormat="1" applyFont="1" applyFill="1" applyBorder="1" applyAlignment="1">
      <alignment horizontal="right" wrapText="1"/>
    </xf>
    <xf numFmtId="4" fontId="4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wrapText="1"/>
    </xf>
    <xf numFmtId="4" fontId="0" fillId="7" borderId="25" xfId="0" applyNumberFormat="1" applyFont="1" applyFill="1" applyBorder="1" applyAlignment="1">
      <alignment horizontal="right" wrapText="1"/>
    </xf>
    <xf numFmtId="4" fontId="0" fillId="7" borderId="16" xfId="0" applyNumberFormat="1" applyFont="1" applyFill="1" applyBorder="1" applyAlignment="1">
      <alignment horizontal="right" wrapText="1"/>
    </xf>
    <xf numFmtId="4" fontId="0" fillId="7" borderId="22" xfId="0" applyNumberFormat="1" applyFont="1" applyFill="1" applyBorder="1" applyAlignment="1">
      <alignment horizontal="right" wrapText="1"/>
    </xf>
    <xf numFmtId="4" fontId="0" fillId="7" borderId="21" xfId="0" applyNumberFormat="1" applyFont="1" applyFill="1" applyBorder="1" applyAlignment="1">
      <alignment horizontal="right" wrapText="1"/>
    </xf>
    <xf numFmtId="4" fontId="0" fillId="7" borderId="27" xfId="0" applyNumberFormat="1" applyFont="1" applyFill="1" applyBorder="1" applyAlignment="1">
      <alignment horizontal="right" wrapText="1"/>
    </xf>
    <xf numFmtId="4" fontId="4" fillId="0" borderId="16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horizontal="right" wrapText="1"/>
    </xf>
    <xf numFmtId="4" fontId="4" fillId="3" borderId="16" xfId="0" applyNumberFormat="1" applyFont="1" applyFill="1" applyBorder="1" applyAlignment="1">
      <alignment wrapText="1"/>
    </xf>
    <xf numFmtId="4" fontId="4" fillId="0" borderId="22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22" xfId="0" applyNumberFormat="1" applyFont="1" applyBorder="1" applyAlignment="1">
      <alignment wrapText="1"/>
    </xf>
    <xf numFmtId="4" fontId="4" fillId="3" borderId="22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4" fontId="0" fillId="2" borderId="22" xfId="0" applyNumberFormat="1" applyFont="1" applyFill="1" applyBorder="1" applyAlignment="1">
      <alignment/>
    </xf>
    <xf numFmtId="4" fontId="0" fillId="2" borderId="25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 horizontal="right" wrapText="1"/>
    </xf>
    <xf numFmtId="4" fontId="4" fillId="2" borderId="18" xfId="0" applyNumberFormat="1" applyFont="1" applyFill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4" fillId="2" borderId="22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31" xfId="0" applyNumberFormat="1" applyFont="1" applyBorder="1" applyAlignment="1">
      <alignment wrapText="1"/>
    </xf>
    <xf numFmtId="4" fontId="4" fillId="3" borderId="16" xfId="0" applyNumberFormat="1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4" fontId="0" fillId="2" borderId="27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 wrapText="1"/>
    </xf>
    <xf numFmtId="4" fontId="0" fillId="0" borderId="29" xfId="0" applyNumberFormat="1" applyFont="1" applyBorder="1" applyAlignment="1">
      <alignment wrapText="1"/>
    </xf>
    <xf numFmtId="4" fontId="0" fillId="0" borderId="16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2" borderId="0" xfId="0" applyNumberFormat="1" applyFont="1" applyFill="1" applyBorder="1" applyAlignment="1">
      <alignment/>
    </xf>
    <xf numFmtId="4" fontId="4" fillId="2" borderId="25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 quotePrefix="1">
      <alignment horizontal="right" wrapText="1"/>
    </xf>
    <xf numFmtId="10" fontId="0" fillId="4" borderId="27" xfId="0" applyNumberFormat="1" applyFont="1" applyFill="1" applyBorder="1" applyAlignment="1">
      <alignment horizontal="right"/>
    </xf>
    <xf numFmtId="4" fontId="4" fillId="6" borderId="22" xfId="0" applyNumberFormat="1" applyFont="1" applyFill="1" applyBorder="1" applyAlignment="1">
      <alignment horizontal="right" wrapText="1"/>
    </xf>
    <xf numFmtId="4" fontId="4" fillId="0" borderId="16" xfId="0" applyNumberFormat="1" applyFont="1" applyBorder="1" applyAlignment="1">
      <alignment/>
    </xf>
    <xf numFmtId="0" fontId="0" fillId="4" borderId="16" xfId="0" applyFont="1" applyFill="1" applyBorder="1" applyAlignment="1">
      <alignment horizontal="right"/>
    </xf>
    <xf numFmtId="0" fontId="0" fillId="4" borderId="20" xfId="0" applyFont="1" applyFill="1" applyBorder="1" applyAlignment="1">
      <alignment horizontal="left" wrapText="1"/>
    </xf>
    <xf numFmtId="10" fontId="0" fillId="4" borderId="16" xfId="0" applyNumberFormat="1" applyFont="1" applyFill="1" applyBorder="1" applyAlignment="1">
      <alignment horizontal="right" wrapText="1"/>
    </xf>
    <xf numFmtId="10" fontId="4" fillId="3" borderId="34" xfId="0" applyNumberFormat="1" applyFont="1" applyFill="1" applyBorder="1" applyAlignment="1">
      <alignment horizontal="right"/>
    </xf>
    <xf numFmtId="10" fontId="0" fillId="2" borderId="22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left" wrapText="1"/>
    </xf>
    <xf numFmtId="3" fontId="0" fillId="6" borderId="22" xfId="0" applyNumberFormat="1" applyFont="1" applyFill="1" applyBorder="1" applyAlignment="1">
      <alignment horizontal="right" wrapText="1"/>
    </xf>
    <xf numFmtId="4" fontId="0" fillId="6" borderId="22" xfId="0" applyNumberFormat="1" applyFont="1" applyFill="1" applyBorder="1" applyAlignment="1">
      <alignment horizontal="right" wrapText="1"/>
    </xf>
    <xf numFmtId="3" fontId="0" fillId="2" borderId="16" xfId="0" applyNumberFormat="1" applyFont="1" applyFill="1" applyBorder="1" applyAlignment="1">
      <alignment horizontal="right" wrapText="1"/>
    </xf>
    <xf numFmtId="4" fontId="0" fillId="2" borderId="16" xfId="0" applyNumberFormat="1" applyFont="1" applyFill="1" applyBorder="1" applyAlignment="1">
      <alignment horizontal="right" wrapText="1"/>
    </xf>
    <xf numFmtId="10" fontId="0" fillId="2" borderId="16" xfId="0" applyNumberFormat="1" applyFont="1" applyFill="1" applyBorder="1" applyAlignment="1">
      <alignment/>
    </xf>
    <xf numFmtId="0" fontId="0" fillId="4" borderId="24" xfId="0" applyFont="1" applyFill="1" applyBorder="1" applyAlignment="1">
      <alignment wrapText="1"/>
    </xf>
    <xf numFmtId="167" fontId="4" fillId="0" borderId="16" xfId="0" applyNumberFormat="1" applyFont="1" applyBorder="1" applyAlignment="1">
      <alignment wrapText="1"/>
    </xf>
    <xf numFmtId="3" fontId="0" fillId="2" borderId="16" xfId="0" applyNumberFormat="1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4"/>
  <sheetViews>
    <sheetView tabSelected="1" zoomScale="85" zoomScaleNormal="85" workbookViewId="0" topLeftCell="A1">
      <selection activeCell="B6" sqref="B6"/>
    </sheetView>
  </sheetViews>
  <sheetFormatPr defaultColWidth="9.00390625" defaultRowHeight="12.75"/>
  <cols>
    <col min="1" max="1" width="7.625" style="1" customWidth="1"/>
    <col min="2" max="2" width="9.25390625" style="2" customWidth="1"/>
    <col min="3" max="3" width="81.875" style="2" customWidth="1"/>
    <col min="4" max="4" width="17.00390625" style="2" customWidth="1"/>
    <col min="5" max="5" width="17.125" style="2" customWidth="1"/>
    <col min="6" max="6" width="16.00390625" style="356" customWidth="1"/>
    <col min="7" max="7" width="11.25390625" style="3" customWidth="1"/>
    <col min="8" max="9" width="9.125" style="4" customWidth="1"/>
    <col min="10" max="10" width="13.125" style="4" customWidth="1"/>
    <col min="11" max="11" width="10.375" style="4" customWidth="1"/>
    <col min="12" max="15" width="9.125" style="4" customWidth="1"/>
    <col min="16" max="16384" width="9.125" style="5" customWidth="1"/>
  </cols>
  <sheetData>
    <row r="1" spans="1:7" ht="15" customHeight="1">
      <c r="A1" s="1" t="s">
        <v>0</v>
      </c>
      <c r="G1" s="302"/>
    </row>
    <row r="2" spans="6:7" ht="15">
      <c r="F2" s="356" t="s">
        <v>204</v>
      </c>
      <c r="G2" s="302"/>
    </row>
    <row r="3" spans="1:7" ht="15.75">
      <c r="A3" s="6"/>
      <c r="B3" s="7" t="s">
        <v>271</v>
      </c>
      <c r="C3" s="8"/>
      <c r="D3" s="5"/>
      <c r="E3" s="5"/>
      <c r="F3" s="357"/>
      <c r="G3" s="302"/>
    </row>
    <row r="4" spans="2:7" ht="15" customHeight="1">
      <c r="B4" s="5"/>
      <c r="C4" s="5"/>
      <c r="D4" s="5"/>
      <c r="E4" s="5"/>
      <c r="F4" s="357"/>
      <c r="G4" s="302"/>
    </row>
    <row r="5" spans="1:7" ht="15" thickBot="1">
      <c r="A5" s="9"/>
      <c r="B5" s="10"/>
      <c r="C5" s="10"/>
      <c r="D5" s="10"/>
      <c r="E5" s="10"/>
      <c r="F5" s="11" t="s">
        <v>1</v>
      </c>
      <c r="G5" s="11"/>
    </row>
    <row r="6" spans="1:7" ht="27" customHeight="1" thickTop="1">
      <c r="A6" s="12"/>
      <c r="B6" s="13"/>
      <c r="C6" s="14" t="s">
        <v>2</v>
      </c>
      <c r="D6" s="452" t="s">
        <v>267</v>
      </c>
      <c r="E6" s="452" t="s">
        <v>268</v>
      </c>
      <c r="F6" s="456" t="s">
        <v>269</v>
      </c>
      <c r="G6" s="454" t="s">
        <v>270</v>
      </c>
    </row>
    <row r="7" spans="1:7" ht="40.5" customHeight="1" thickBot="1">
      <c r="A7" s="15" t="s">
        <v>3</v>
      </c>
      <c r="B7" s="16" t="s">
        <v>4</v>
      </c>
      <c r="C7" s="17" t="s">
        <v>5</v>
      </c>
      <c r="D7" s="453"/>
      <c r="E7" s="455"/>
      <c r="F7" s="457"/>
      <c r="G7" s="453"/>
    </row>
    <row r="8" spans="1:15" s="22" customFormat="1" ht="13.5" customHeight="1" thickBot="1" thickTop="1">
      <c r="A8" s="18">
        <v>1</v>
      </c>
      <c r="B8" s="18">
        <v>2</v>
      </c>
      <c r="C8" s="19">
        <v>3</v>
      </c>
      <c r="D8" s="20">
        <v>4</v>
      </c>
      <c r="E8" s="20">
        <v>5</v>
      </c>
      <c r="F8" s="20">
        <v>6</v>
      </c>
      <c r="G8" s="20">
        <v>7</v>
      </c>
      <c r="H8" s="21"/>
      <c r="I8" s="21"/>
      <c r="J8" s="21"/>
      <c r="K8" s="21"/>
      <c r="L8" s="21"/>
      <c r="M8" s="21"/>
      <c r="N8" s="21"/>
      <c r="O8" s="21"/>
    </row>
    <row r="9" spans="1:7" ht="27" customHeight="1" thickBot="1" thickTop="1">
      <c r="A9" s="23"/>
      <c r="B9" s="24"/>
      <c r="C9" s="25" t="s">
        <v>6</v>
      </c>
      <c r="D9" s="26">
        <f>D11+D267</f>
        <v>866984938</v>
      </c>
      <c r="E9" s="26">
        <f>E11+E267</f>
        <v>896581594</v>
      </c>
      <c r="F9" s="358">
        <f>F11+F267</f>
        <v>449709507.95</v>
      </c>
      <c r="G9" s="27">
        <f>F9/E9</f>
        <v>0.5015823556489383</v>
      </c>
    </row>
    <row r="10" spans="1:7" ht="11.25" customHeight="1">
      <c r="A10" s="28"/>
      <c r="B10" s="29"/>
      <c r="C10" s="30" t="s">
        <v>7</v>
      </c>
      <c r="D10" s="157"/>
      <c r="E10" s="157"/>
      <c r="F10" s="359"/>
      <c r="G10" s="31"/>
    </row>
    <row r="11" spans="1:7" ht="16.5" customHeight="1" thickBot="1">
      <c r="A11" s="32"/>
      <c r="B11" s="33"/>
      <c r="C11" s="34" t="s">
        <v>195</v>
      </c>
      <c r="D11" s="35">
        <f>D12+D163+D172+D225+D235</f>
        <v>601191437</v>
      </c>
      <c r="E11" s="35">
        <f>E12+E163+E172+E225+E235</f>
        <v>618787739</v>
      </c>
      <c r="F11" s="360">
        <f>F12+F163+F172+F225+F235</f>
        <v>313758718.57</v>
      </c>
      <c r="G11" s="36">
        <f aca="true" t="shared" si="0" ref="G11:G74">F11/E11</f>
        <v>0.5070538712952747</v>
      </c>
    </row>
    <row r="12" spans="1:7" ht="18.75" customHeight="1" thickBot="1">
      <c r="A12" s="37"/>
      <c r="B12" s="38"/>
      <c r="C12" s="39" t="s">
        <v>8</v>
      </c>
      <c r="D12" s="40">
        <f>D13+D16+D20+D39+D56+D91+D97+D114+D138+D143+D149+D35+D51</f>
        <v>401349803</v>
      </c>
      <c r="E12" s="40">
        <f>E13+E16+E20+E39+E56+E91+E97+E114+E138+E143+E149+E35+E51</f>
        <v>403289173</v>
      </c>
      <c r="F12" s="361">
        <f>F13+F16+F20+F39+F56+F91+F97+F114+F138+F143+F149+F35+F51</f>
        <v>198422355.41</v>
      </c>
      <c r="G12" s="41">
        <f t="shared" si="0"/>
        <v>0.4920101224983791</v>
      </c>
    </row>
    <row r="13" spans="1:7" ht="19.5" customHeight="1" thickTop="1">
      <c r="A13" s="42" t="s">
        <v>9</v>
      </c>
      <c r="B13" s="43"/>
      <c r="C13" s="44" t="s">
        <v>10</v>
      </c>
      <c r="D13" s="45">
        <f aca="true" t="shared" si="1" ref="D13:F14">D14</f>
        <v>200</v>
      </c>
      <c r="E13" s="45">
        <f t="shared" si="1"/>
        <v>200</v>
      </c>
      <c r="F13" s="362">
        <f t="shared" si="1"/>
        <v>113.98</v>
      </c>
      <c r="G13" s="46">
        <f t="shared" si="0"/>
        <v>0.5699000000000001</v>
      </c>
    </row>
    <row r="14" spans="1:7" ht="19.5" customHeight="1">
      <c r="A14" s="47"/>
      <c r="B14" s="48" t="s">
        <v>11</v>
      </c>
      <c r="C14" s="49" t="s">
        <v>12</v>
      </c>
      <c r="D14" s="50">
        <f t="shared" si="1"/>
        <v>200</v>
      </c>
      <c r="E14" s="50">
        <f t="shared" si="1"/>
        <v>200</v>
      </c>
      <c r="F14" s="363">
        <f t="shared" si="1"/>
        <v>113.98</v>
      </c>
      <c r="G14" s="51">
        <f t="shared" si="0"/>
        <v>0.5699000000000001</v>
      </c>
    </row>
    <row r="15" spans="1:7" ht="19.5" customHeight="1">
      <c r="A15" s="37"/>
      <c r="B15" s="52"/>
      <c r="C15" s="53" t="s">
        <v>13</v>
      </c>
      <c r="D15" s="54">
        <v>200</v>
      </c>
      <c r="E15" s="54">
        <v>200</v>
      </c>
      <c r="F15" s="364">
        <v>113.98</v>
      </c>
      <c r="G15" s="55">
        <f t="shared" si="0"/>
        <v>0.5699000000000001</v>
      </c>
    </row>
    <row r="16" spans="1:7" ht="19.5" customHeight="1">
      <c r="A16" s="56">
        <v>600</v>
      </c>
      <c r="B16" s="57"/>
      <c r="C16" s="58" t="s">
        <v>88</v>
      </c>
      <c r="D16" s="45">
        <f>D17</f>
        <v>550000</v>
      </c>
      <c r="E16" s="45">
        <f>E17</f>
        <v>550000</v>
      </c>
      <c r="F16" s="362">
        <f>F17</f>
        <v>335118</v>
      </c>
      <c r="G16" s="46">
        <f t="shared" si="0"/>
        <v>0.6093054545454546</v>
      </c>
    </row>
    <row r="17" spans="1:15" s="2" customFormat="1" ht="19.5" customHeight="1">
      <c r="A17" s="59"/>
      <c r="B17" s="60">
        <v>60016</v>
      </c>
      <c r="C17" s="299" t="s">
        <v>217</v>
      </c>
      <c r="D17" s="124">
        <f>SUM(D18:D19)</f>
        <v>550000</v>
      </c>
      <c r="E17" s="124">
        <f>SUM(E18:E19)</f>
        <v>550000</v>
      </c>
      <c r="F17" s="365">
        <f>SUM(F18:F19)</f>
        <v>335118</v>
      </c>
      <c r="G17" s="89">
        <f t="shared" si="0"/>
        <v>0.6093054545454546</v>
      </c>
      <c r="H17" s="3"/>
      <c r="I17" s="3"/>
      <c r="J17" s="3"/>
      <c r="K17" s="3"/>
      <c r="L17" s="3"/>
      <c r="M17" s="3"/>
      <c r="N17" s="3"/>
      <c r="O17" s="3"/>
    </row>
    <row r="18" spans="1:15" s="2" customFormat="1" ht="19.5" customHeight="1">
      <c r="A18" s="59"/>
      <c r="B18" s="312"/>
      <c r="C18" s="81" t="s">
        <v>225</v>
      </c>
      <c r="D18" s="82">
        <v>550000</v>
      </c>
      <c r="E18" s="82">
        <v>550000</v>
      </c>
      <c r="F18" s="366">
        <v>330896.81</v>
      </c>
      <c r="G18" s="118">
        <f t="shared" si="0"/>
        <v>0.6016305636363636</v>
      </c>
      <c r="H18" s="3"/>
      <c r="I18" s="3"/>
      <c r="J18" s="3"/>
      <c r="K18" s="3"/>
      <c r="L18" s="3"/>
      <c r="M18" s="3"/>
      <c r="N18" s="3"/>
      <c r="O18" s="3"/>
    </row>
    <row r="19" spans="1:15" s="2" customFormat="1" ht="19.5" customHeight="1">
      <c r="A19" s="311"/>
      <c r="B19" s="60"/>
      <c r="C19" s="64" t="s">
        <v>25</v>
      </c>
      <c r="D19" s="65"/>
      <c r="E19" s="65"/>
      <c r="F19" s="368">
        <f>105.6+524.16+2541.43+1050</f>
        <v>4221.19</v>
      </c>
      <c r="G19" s="66"/>
      <c r="H19" s="3"/>
      <c r="I19" s="3"/>
      <c r="J19" s="3"/>
      <c r="K19" s="3"/>
      <c r="L19" s="3"/>
      <c r="M19" s="3"/>
      <c r="N19" s="3"/>
      <c r="O19" s="3"/>
    </row>
    <row r="20" spans="1:7" ht="19.5" customHeight="1">
      <c r="A20" s="56">
        <v>700</v>
      </c>
      <c r="B20" s="57"/>
      <c r="C20" s="58" t="s">
        <v>14</v>
      </c>
      <c r="D20" s="45">
        <f>D21+D23</f>
        <v>36362800</v>
      </c>
      <c r="E20" s="45">
        <f>E21+E23</f>
        <v>36362800</v>
      </c>
      <c r="F20" s="362">
        <f>F21+F23</f>
        <v>22714838.400000002</v>
      </c>
      <c r="G20" s="46">
        <f t="shared" si="0"/>
        <v>0.6246724234657398</v>
      </c>
    </row>
    <row r="21" spans="1:15" s="2" customFormat="1" ht="19.5" customHeight="1">
      <c r="A21" s="59"/>
      <c r="B21" s="60">
        <v>70001</v>
      </c>
      <c r="C21" s="61" t="s">
        <v>15</v>
      </c>
      <c r="D21" s="62">
        <f>D22</f>
        <v>1600</v>
      </c>
      <c r="E21" s="62">
        <f>E22</f>
        <v>1600</v>
      </c>
      <c r="F21" s="369">
        <f>F22</f>
        <v>1720.17</v>
      </c>
      <c r="G21" s="63">
        <f t="shared" si="0"/>
        <v>1.0751062500000002</v>
      </c>
      <c r="H21" s="3"/>
      <c r="I21" s="3"/>
      <c r="J21" s="3"/>
      <c r="K21" s="3"/>
      <c r="L21" s="3"/>
      <c r="M21" s="3"/>
      <c r="N21" s="3"/>
      <c r="O21" s="3"/>
    </row>
    <row r="22" spans="1:15" s="2" customFormat="1" ht="19.5" customHeight="1">
      <c r="A22" s="59"/>
      <c r="B22" s="60"/>
      <c r="C22" s="64" t="s">
        <v>16</v>
      </c>
      <c r="D22" s="65">
        <v>1600</v>
      </c>
      <c r="E22" s="65">
        <v>1600</v>
      </c>
      <c r="F22" s="368">
        <v>1720.17</v>
      </c>
      <c r="G22" s="66">
        <f t="shared" si="0"/>
        <v>1.0751062500000002</v>
      </c>
      <c r="H22" s="3"/>
      <c r="I22" s="3"/>
      <c r="J22" s="3"/>
      <c r="K22" s="3"/>
      <c r="L22" s="3"/>
      <c r="M22" s="3"/>
      <c r="N22" s="3"/>
      <c r="O22" s="3"/>
    </row>
    <row r="23" spans="1:7" ht="19.5" customHeight="1">
      <c r="A23" s="67"/>
      <c r="B23" s="68">
        <v>70005</v>
      </c>
      <c r="C23" s="69" t="s">
        <v>92</v>
      </c>
      <c r="D23" s="62">
        <f>SUM(D24:D34)</f>
        <v>36361200</v>
      </c>
      <c r="E23" s="62">
        <f>SUM(E24:E34)</f>
        <v>36361200</v>
      </c>
      <c r="F23" s="369">
        <f>SUM(F24:F34)</f>
        <v>22713118.23</v>
      </c>
      <c r="G23" s="51">
        <f t="shared" si="0"/>
        <v>0.6246526030494043</v>
      </c>
    </row>
    <row r="24" spans="1:7" ht="21" customHeight="1">
      <c r="A24" s="67"/>
      <c r="B24" s="70"/>
      <c r="C24" s="71" t="s">
        <v>17</v>
      </c>
      <c r="D24" s="155">
        <f>8000000+100000</f>
        <v>8100000</v>
      </c>
      <c r="E24" s="155">
        <v>8100000</v>
      </c>
      <c r="F24" s="370">
        <v>5612003.27</v>
      </c>
      <c r="G24" s="73">
        <f t="shared" si="0"/>
        <v>0.6928399098765432</v>
      </c>
    </row>
    <row r="25" spans="1:7" ht="21" customHeight="1">
      <c r="A25" s="67"/>
      <c r="B25" s="74"/>
      <c r="C25" s="75" t="s">
        <v>18</v>
      </c>
      <c r="D25" s="79">
        <v>3600000</v>
      </c>
      <c r="E25" s="79">
        <v>3600000</v>
      </c>
      <c r="F25" s="367">
        <v>1726716.73</v>
      </c>
      <c r="G25" s="77">
        <f t="shared" si="0"/>
        <v>0.4796435361111111</v>
      </c>
    </row>
    <row r="26" spans="1:7" ht="21" customHeight="1">
      <c r="A26" s="28"/>
      <c r="B26" s="74"/>
      <c r="C26" s="78" t="s">
        <v>19</v>
      </c>
      <c r="D26" s="79">
        <v>2700000</v>
      </c>
      <c r="E26" s="79">
        <v>2700000</v>
      </c>
      <c r="F26" s="367">
        <v>1505286.79</v>
      </c>
      <c r="G26" s="77">
        <f t="shared" si="0"/>
        <v>0.5575136259259259</v>
      </c>
    </row>
    <row r="27" spans="1:7" ht="21" customHeight="1">
      <c r="A27" s="80"/>
      <c r="B27" s="74"/>
      <c r="C27" s="81" t="s">
        <v>248</v>
      </c>
      <c r="D27" s="152">
        <v>750000</v>
      </c>
      <c r="E27" s="152">
        <v>750000</v>
      </c>
      <c r="F27" s="371">
        <f>175720.6+96413.11</f>
        <v>272133.71</v>
      </c>
      <c r="G27" s="83">
        <f t="shared" si="0"/>
        <v>0.36284494666666667</v>
      </c>
    </row>
    <row r="28" spans="1:7" ht="25.5" customHeight="1">
      <c r="A28" s="80" t="s">
        <v>0</v>
      </c>
      <c r="B28" s="74"/>
      <c r="C28" s="78" t="s">
        <v>230</v>
      </c>
      <c r="D28" s="79">
        <v>20000</v>
      </c>
      <c r="E28" s="79">
        <v>20000</v>
      </c>
      <c r="F28" s="367">
        <v>108522.91</v>
      </c>
      <c r="G28" s="77">
        <f t="shared" si="0"/>
        <v>5.4261455000000005</v>
      </c>
    </row>
    <row r="29" spans="1:19" s="4" customFormat="1" ht="19.5" customHeight="1">
      <c r="A29" s="80"/>
      <c r="B29" s="74"/>
      <c r="C29" s="81" t="s">
        <v>20</v>
      </c>
      <c r="D29" s="84">
        <v>4000000</v>
      </c>
      <c r="E29" s="84">
        <v>4000000</v>
      </c>
      <c r="F29" s="373">
        <v>1435640.97</v>
      </c>
      <c r="G29" s="83">
        <f t="shared" si="0"/>
        <v>0.3589102425</v>
      </c>
      <c r="P29" s="5"/>
      <c r="Q29" s="5"/>
      <c r="R29" s="5"/>
      <c r="S29" s="5"/>
    </row>
    <row r="30" spans="1:19" s="4" customFormat="1" ht="19.5" customHeight="1">
      <c r="A30" s="214"/>
      <c r="B30" s="85"/>
      <c r="C30" s="64" t="s">
        <v>21</v>
      </c>
      <c r="D30" s="65">
        <v>4000000</v>
      </c>
      <c r="E30" s="65">
        <v>4000000</v>
      </c>
      <c r="F30" s="368">
        <v>1973161.59</v>
      </c>
      <c r="G30" s="127">
        <f t="shared" si="0"/>
        <v>0.49329039750000003</v>
      </c>
      <c r="P30" s="5"/>
      <c r="Q30" s="5"/>
      <c r="R30" s="5"/>
      <c r="S30" s="5"/>
    </row>
    <row r="31" spans="1:7" ht="19.5" customHeight="1">
      <c r="A31" s="80"/>
      <c r="B31" s="74"/>
      <c r="C31" s="81" t="s">
        <v>22</v>
      </c>
      <c r="D31" s="82">
        <v>13000000</v>
      </c>
      <c r="E31" s="82">
        <v>13000000</v>
      </c>
      <c r="F31" s="366">
        <v>9944000</v>
      </c>
      <c r="G31" s="83">
        <f t="shared" si="0"/>
        <v>0.7649230769230769</v>
      </c>
    </row>
    <row r="32" spans="1:7" ht="19.5" customHeight="1">
      <c r="A32" s="28"/>
      <c r="B32" s="74"/>
      <c r="C32" s="78" t="s">
        <v>23</v>
      </c>
      <c r="D32" s="84">
        <v>1200</v>
      </c>
      <c r="E32" s="84">
        <v>1200</v>
      </c>
      <c r="F32" s="373">
        <v>1107.05</v>
      </c>
      <c r="G32" s="83">
        <f t="shared" si="0"/>
        <v>0.9225416666666666</v>
      </c>
    </row>
    <row r="33" spans="1:7" ht="18" customHeight="1">
      <c r="A33" s="28"/>
      <c r="B33" s="74"/>
      <c r="C33" s="78" t="s">
        <v>24</v>
      </c>
      <c r="D33" s="79">
        <v>190000</v>
      </c>
      <c r="E33" s="79">
        <v>190000</v>
      </c>
      <c r="F33" s="367">
        <v>94189.44</v>
      </c>
      <c r="G33" s="77">
        <f t="shared" si="0"/>
        <v>0.4957338947368421</v>
      </c>
    </row>
    <row r="34" spans="1:7" ht="19.5" customHeight="1">
      <c r="A34" s="37"/>
      <c r="B34" s="85"/>
      <c r="C34" s="64" t="s">
        <v>25</v>
      </c>
      <c r="D34" s="65"/>
      <c r="E34" s="65"/>
      <c r="F34" s="368">
        <v>40355.77</v>
      </c>
      <c r="G34" s="63"/>
    </row>
    <row r="35" spans="1:7" s="92" customFormat="1" ht="19.5" customHeight="1">
      <c r="A35" s="90">
        <v>710</v>
      </c>
      <c r="B35" s="42"/>
      <c r="C35" s="58" t="s">
        <v>26</v>
      </c>
      <c r="D35" s="45">
        <f>SUM(D36)</f>
        <v>1114000</v>
      </c>
      <c r="E35" s="45">
        <f>SUM(E36)</f>
        <v>1114000</v>
      </c>
      <c r="F35" s="362">
        <f>SUM(F36)</f>
        <v>400630.86</v>
      </c>
      <c r="G35" s="91">
        <f t="shared" si="0"/>
        <v>0.3596327289048474</v>
      </c>
    </row>
    <row r="36" spans="1:7" s="94" customFormat="1" ht="19.5" customHeight="1">
      <c r="A36" s="67"/>
      <c r="B36" s="93">
        <v>71035</v>
      </c>
      <c r="C36" s="299" t="s">
        <v>27</v>
      </c>
      <c r="D36" s="124">
        <f>SUM(D37:D38)</f>
        <v>1114000</v>
      </c>
      <c r="E36" s="124">
        <f>SUM(E37:E38)</f>
        <v>1114000</v>
      </c>
      <c r="F36" s="365">
        <f>SUM(F37:F38)</f>
        <v>400630.86</v>
      </c>
      <c r="G36" s="63">
        <f t="shared" si="0"/>
        <v>0.3596327289048474</v>
      </c>
    </row>
    <row r="37" spans="1:7" ht="16.5" customHeight="1">
      <c r="A37" s="28"/>
      <c r="B37" s="74"/>
      <c r="C37" s="95" t="s">
        <v>210</v>
      </c>
      <c r="D37" s="72">
        <v>1100000</v>
      </c>
      <c r="E37" s="72">
        <v>1100000</v>
      </c>
      <c r="F37" s="374">
        <v>400630.86</v>
      </c>
      <c r="G37" s="96">
        <f t="shared" si="0"/>
        <v>0.36420987272727273</v>
      </c>
    </row>
    <row r="38" spans="1:7" ht="19.5" customHeight="1">
      <c r="A38" s="28"/>
      <c r="B38" s="74"/>
      <c r="C38" s="97" t="s">
        <v>211</v>
      </c>
      <c r="D38" s="98">
        <v>14000</v>
      </c>
      <c r="E38" s="98">
        <v>14000</v>
      </c>
      <c r="F38" s="375"/>
      <c r="G38" s="66"/>
    </row>
    <row r="39" spans="1:7" ht="19.5" customHeight="1">
      <c r="A39" s="99">
        <v>750</v>
      </c>
      <c r="B39" s="100"/>
      <c r="C39" s="101" t="s">
        <v>28</v>
      </c>
      <c r="D39" s="102">
        <f>D40+D42</f>
        <v>472000</v>
      </c>
      <c r="E39" s="102">
        <f>E40+E42</f>
        <v>490856</v>
      </c>
      <c r="F39" s="376">
        <f>F40+F42+F49</f>
        <v>282874.09</v>
      </c>
      <c r="G39" s="103">
        <f t="shared" si="0"/>
        <v>0.5762873225548838</v>
      </c>
    </row>
    <row r="40" spans="1:7" s="108" customFormat="1" ht="19.5" customHeight="1">
      <c r="A40" s="308"/>
      <c r="B40" s="104">
        <v>75011</v>
      </c>
      <c r="C40" s="105" t="s">
        <v>29</v>
      </c>
      <c r="D40" s="106">
        <f>D41</f>
        <v>65000</v>
      </c>
      <c r="E40" s="106">
        <f>E41</f>
        <v>65000</v>
      </c>
      <c r="F40" s="377">
        <f>F41</f>
        <v>33327.94</v>
      </c>
      <c r="G40" s="107">
        <f t="shared" si="0"/>
        <v>0.5127375384615385</v>
      </c>
    </row>
    <row r="41" spans="1:7" s="108" customFormat="1" ht="30" customHeight="1">
      <c r="A41" s="109"/>
      <c r="B41" s="110"/>
      <c r="C41" s="111" t="s">
        <v>208</v>
      </c>
      <c r="D41" s="112">
        <v>65000</v>
      </c>
      <c r="E41" s="112">
        <v>65000</v>
      </c>
      <c r="F41" s="378">
        <v>33327.94</v>
      </c>
      <c r="G41" s="113">
        <f t="shared" si="0"/>
        <v>0.5127375384615385</v>
      </c>
    </row>
    <row r="42" spans="1:7" ht="19.5" customHeight="1">
      <c r="A42" s="67"/>
      <c r="B42" s="123">
        <v>75023</v>
      </c>
      <c r="C42" s="69" t="s">
        <v>30</v>
      </c>
      <c r="D42" s="124">
        <f>SUM(D43:D48)</f>
        <v>407000</v>
      </c>
      <c r="E42" s="124">
        <f>SUM(E43:E48)</f>
        <v>425856</v>
      </c>
      <c r="F42" s="365">
        <f>SUM(F43:F48)</f>
        <v>248937.12</v>
      </c>
      <c r="G42" s="89">
        <f t="shared" si="0"/>
        <v>0.5845570333633904</v>
      </c>
    </row>
    <row r="43" spans="1:7" ht="18.75" customHeight="1">
      <c r="A43" s="28"/>
      <c r="B43" s="74"/>
      <c r="C43" s="116" t="s">
        <v>31</v>
      </c>
      <c r="D43" s="117">
        <f>60000+16000</f>
        <v>76000</v>
      </c>
      <c r="E43" s="117">
        <f>60000+16000</f>
        <v>76000</v>
      </c>
      <c r="F43" s="379">
        <v>41443.98</v>
      </c>
      <c r="G43" s="77">
        <f t="shared" si="0"/>
        <v>0.5453155263157895</v>
      </c>
    </row>
    <row r="44" spans="1:7" ht="18.75" customHeight="1">
      <c r="A44" s="28"/>
      <c r="B44" s="74"/>
      <c r="C44" s="78" t="s">
        <v>32</v>
      </c>
      <c r="D44" s="117">
        <v>20000</v>
      </c>
      <c r="E44" s="117">
        <v>20000</v>
      </c>
      <c r="F44" s="379">
        <v>9617.58</v>
      </c>
      <c r="G44" s="83">
        <f t="shared" si="0"/>
        <v>0.480879</v>
      </c>
    </row>
    <row r="45" spans="1:7" ht="25.5" customHeight="1">
      <c r="A45" s="28"/>
      <c r="B45" s="74"/>
      <c r="C45" s="116" t="s">
        <v>185</v>
      </c>
      <c r="D45" s="117">
        <v>11000</v>
      </c>
      <c r="E45" s="117">
        <v>11000</v>
      </c>
      <c r="F45" s="379">
        <v>5090.36</v>
      </c>
      <c r="G45" s="129">
        <f t="shared" si="0"/>
        <v>0.46275999999999995</v>
      </c>
    </row>
    <row r="46" spans="1:7" ht="19.5" customHeight="1">
      <c r="A46" s="28"/>
      <c r="B46" s="74"/>
      <c r="C46" s="116" t="s">
        <v>231</v>
      </c>
      <c r="D46" s="117">
        <v>300000</v>
      </c>
      <c r="E46" s="117">
        <v>300000</v>
      </c>
      <c r="F46" s="379">
        <v>137480.34</v>
      </c>
      <c r="G46" s="129">
        <f t="shared" si="0"/>
        <v>0.4582678</v>
      </c>
    </row>
    <row r="47" spans="1:7" ht="19.5" customHeight="1">
      <c r="A47" s="28"/>
      <c r="B47" s="74"/>
      <c r="C47" s="116" t="s">
        <v>301</v>
      </c>
      <c r="D47" s="117"/>
      <c r="E47" s="117">
        <v>18856</v>
      </c>
      <c r="F47" s="379">
        <v>18855.96</v>
      </c>
      <c r="G47" s="129">
        <f t="shared" si="0"/>
        <v>0.9999978786593127</v>
      </c>
    </row>
    <row r="48" spans="1:7" ht="18.75" customHeight="1">
      <c r="A48" s="28"/>
      <c r="B48" s="85"/>
      <c r="C48" s="64" t="s">
        <v>25</v>
      </c>
      <c r="D48" s="119"/>
      <c r="E48" s="119"/>
      <c r="F48" s="380">
        <v>36448.9</v>
      </c>
      <c r="G48" s="66"/>
    </row>
    <row r="49" spans="1:7" ht="19.5" customHeight="1">
      <c r="A49" s="67"/>
      <c r="B49" s="123">
        <v>75095</v>
      </c>
      <c r="C49" s="69" t="s">
        <v>12</v>
      </c>
      <c r="D49" s="124"/>
      <c r="E49" s="124"/>
      <c r="F49" s="365">
        <f>F50</f>
        <v>609.03</v>
      </c>
      <c r="G49" s="89"/>
    </row>
    <row r="50" spans="1:7" ht="19.5" customHeight="1">
      <c r="A50" s="37"/>
      <c r="B50" s="85"/>
      <c r="C50" s="64" t="s">
        <v>25</v>
      </c>
      <c r="D50" s="119"/>
      <c r="E50" s="119"/>
      <c r="F50" s="380">
        <v>609.03</v>
      </c>
      <c r="G50" s="66"/>
    </row>
    <row r="51" spans="1:15" s="120" customFormat="1" ht="19.5" customHeight="1">
      <c r="A51" s="90">
        <v>754</v>
      </c>
      <c r="B51" s="42"/>
      <c r="C51" s="44" t="s">
        <v>33</v>
      </c>
      <c r="D51" s="45">
        <f>D52</f>
        <v>1000700</v>
      </c>
      <c r="E51" s="45">
        <f>E52</f>
        <v>1000700</v>
      </c>
      <c r="F51" s="362">
        <f>F52</f>
        <v>454392.88</v>
      </c>
      <c r="G51" s="91">
        <f t="shared" si="0"/>
        <v>0.45407502748076345</v>
      </c>
      <c r="H51" s="92"/>
      <c r="I51" s="92"/>
      <c r="J51" s="92"/>
      <c r="K51" s="92"/>
      <c r="L51" s="92"/>
      <c r="M51" s="92"/>
      <c r="N51" s="92"/>
      <c r="O51" s="92"/>
    </row>
    <row r="52" spans="1:15" s="121" customFormat="1" ht="19.5" customHeight="1">
      <c r="A52" s="47"/>
      <c r="B52" s="48">
        <v>75416</v>
      </c>
      <c r="C52" s="114" t="s">
        <v>34</v>
      </c>
      <c r="D52" s="62">
        <f>SUM(D53:D55)</f>
        <v>1000700</v>
      </c>
      <c r="E52" s="62">
        <f>SUM(E53:E55)</f>
        <v>1000700</v>
      </c>
      <c r="F52" s="369">
        <f>SUM(F53:F55)</f>
        <v>454392.88</v>
      </c>
      <c r="G52" s="63">
        <f t="shared" si="0"/>
        <v>0.45407502748076345</v>
      </c>
      <c r="H52" s="94"/>
      <c r="I52" s="94"/>
      <c r="J52" s="94"/>
      <c r="K52" s="94"/>
      <c r="L52" s="94"/>
      <c r="M52" s="94"/>
      <c r="N52" s="94"/>
      <c r="O52" s="94"/>
    </row>
    <row r="53" spans="1:7" ht="19.5" customHeight="1">
      <c r="A53" s="28"/>
      <c r="B53" s="74"/>
      <c r="C53" s="71" t="s">
        <v>35</v>
      </c>
      <c r="D53" s="72">
        <v>1000000</v>
      </c>
      <c r="E53" s="72">
        <v>1000000</v>
      </c>
      <c r="F53" s="374">
        <v>453781.04</v>
      </c>
      <c r="G53" s="96">
        <f t="shared" si="0"/>
        <v>0.45378103999999997</v>
      </c>
    </row>
    <row r="54" spans="1:7" ht="30" customHeight="1">
      <c r="A54" s="28"/>
      <c r="B54" s="74"/>
      <c r="C54" s="115" t="s">
        <v>185</v>
      </c>
      <c r="D54" s="82">
        <v>700</v>
      </c>
      <c r="E54" s="82">
        <v>700</v>
      </c>
      <c r="F54" s="366">
        <v>403.84</v>
      </c>
      <c r="G54" s="118">
        <f t="shared" si="0"/>
        <v>0.5769142857142857</v>
      </c>
    </row>
    <row r="55" spans="1:7" ht="19.5" customHeight="1">
      <c r="A55" s="37"/>
      <c r="B55" s="85"/>
      <c r="C55" s="122" t="s">
        <v>25</v>
      </c>
      <c r="D55" s="65"/>
      <c r="E55" s="65"/>
      <c r="F55" s="368">
        <v>208</v>
      </c>
      <c r="G55" s="66"/>
    </row>
    <row r="56" spans="1:7" ht="28.5" customHeight="1">
      <c r="A56" s="90">
        <v>756</v>
      </c>
      <c r="B56" s="43"/>
      <c r="C56" s="58" t="s">
        <v>36</v>
      </c>
      <c r="D56" s="45">
        <f>D57+D60+D62+D69+D80+D88</f>
        <v>341953603</v>
      </c>
      <c r="E56" s="45">
        <f>E57+E60+E62+E69+E80+E88</f>
        <v>343874117</v>
      </c>
      <c r="F56" s="362">
        <f>F57+F60+F62+F69+F80+F88</f>
        <v>163600308.05</v>
      </c>
      <c r="G56" s="91">
        <f t="shared" si="0"/>
        <v>0.4757563886379969</v>
      </c>
    </row>
    <row r="57" spans="1:7" ht="21" customHeight="1">
      <c r="A57" s="47"/>
      <c r="B57" s="123">
        <v>75601</v>
      </c>
      <c r="C57" s="69" t="s">
        <v>37</v>
      </c>
      <c r="D57" s="124">
        <f>D58+D59</f>
        <v>1460000</v>
      </c>
      <c r="E57" s="124">
        <f>E58+E59</f>
        <v>1460000</v>
      </c>
      <c r="F57" s="365">
        <f>F58+F59</f>
        <v>603648.38</v>
      </c>
      <c r="G57" s="51">
        <f t="shared" si="0"/>
        <v>0.4134577945205479</v>
      </c>
    </row>
    <row r="58" spans="1:7" ht="19.5" customHeight="1">
      <c r="A58" s="37"/>
      <c r="B58" s="85"/>
      <c r="C58" s="53" t="s">
        <v>190</v>
      </c>
      <c r="D58" s="160">
        <v>1400000</v>
      </c>
      <c r="E58" s="160">
        <v>1400000</v>
      </c>
      <c r="F58" s="381">
        <v>585558.01</v>
      </c>
      <c r="G58" s="55">
        <f t="shared" si="0"/>
        <v>0.4182557214285714</v>
      </c>
    </row>
    <row r="59" spans="1:7" ht="18.75" customHeight="1">
      <c r="A59" s="28"/>
      <c r="B59" s="85"/>
      <c r="C59" s="122" t="s">
        <v>38</v>
      </c>
      <c r="D59" s="156">
        <v>60000</v>
      </c>
      <c r="E59" s="156">
        <v>60000</v>
      </c>
      <c r="F59" s="372">
        <v>18090.37</v>
      </c>
      <c r="G59" s="66">
        <f t="shared" si="0"/>
        <v>0.30150616666666663</v>
      </c>
    </row>
    <row r="60" spans="1:7" ht="18.75" customHeight="1">
      <c r="A60" s="67"/>
      <c r="B60" s="125">
        <v>75605</v>
      </c>
      <c r="C60" s="114" t="s">
        <v>205</v>
      </c>
      <c r="D60" s="62">
        <f>D61</f>
        <v>1000000</v>
      </c>
      <c r="E60" s="62">
        <f>E61</f>
        <v>1000000</v>
      </c>
      <c r="F60" s="369"/>
      <c r="G60" s="126"/>
    </row>
    <row r="61" spans="1:7" ht="18.75" customHeight="1">
      <c r="A61" s="67"/>
      <c r="B61" s="85"/>
      <c r="C61" s="199" t="s">
        <v>203</v>
      </c>
      <c r="D61" s="87">
        <v>1000000</v>
      </c>
      <c r="E61" s="87">
        <v>1000000</v>
      </c>
      <c r="F61" s="391"/>
      <c r="G61" s="140"/>
    </row>
    <row r="62" spans="1:7" ht="25.5" customHeight="1">
      <c r="A62" s="67"/>
      <c r="B62" s="68">
        <v>75615</v>
      </c>
      <c r="C62" s="61" t="s">
        <v>186</v>
      </c>
      <c r="D62" s="62">
        <f>SUM(D63:D68)</f>
        <v>100224000</v>
      </c>
      <c r="E62" s="62">
        <f>SUM(E63:E68)</f>
        <v>100224000</v>
      </c>
      <c r="F62" s="369">
        <f>SUM(F63:F68)</f>
        <v>51904465.57</v>
      </c>
      <c r="G62" s="126">
        <f t="shared" si="0"/>
        <v>0.5178845942089719</v>
      </c>
    </row>
    <row r="63" spans="1:7" ht="18.75" customHeight="1">
      <c r="A63" s="67"/>
      <c r="B63" s="74"/>
      <c r="C63" s="128" t="s">
        <v>39</v>
      </c>
      <c r="D63" s="79">
        <v>92500000</v>
      </c>
      <c r="E63" s="79">
        <v>92500000</v>
      </c>
      <c r="F63" s="367">
        <v>46818262.84</v>
      </c>
      <c r="G63" s="77">
        <f t="shared" si="0"/>
        <v>0.5061433820540541</v>
      </c>
    </row>
    <row r="64" spans="1:7" ht="18.75" customHeight="1">
      <c r="A64" s="67"/>
      <c r="B64" s="74"/>
      <c r="C64" s="75" t="s">
        <v>40</v>
      </c>
      <c r="D64" s="79">
        <v>8000</v>
      </c>
      <c r="E64" s="79">
        <v>8000</v>
      </c>
      <c r="F64" s="367">
        <v>8093.39</v>
      </c>
      <c r="G64" s="129">
        <f t="shared" si="0"/>
        <v>1.0116737500000001</v>
      </c>
    </row>
    <row r="65" spans="1:7" ht="18.75" customHeight="1">
      <c r="A65" s="67"/>
      <c r="B65" s="74"/>
      <c r="C65" s="75" t="s">
        <v>41</v>
      </c>
      <c r="D65" s="79">
        <v>16000</v>
      </c>
      <c r="E65" s="79">
        <v>16000</v>
      </c>
      <c r="F65" s="367">
        <v>8948</v>
      </c>
      <c r="G65" s="129">
        <f t="shared" si="0"/>
        <v>0.55925</v>
      </c>
    </row>
    <row r="66" spans="1:7" ht="18.75" customHeight="1">
      <c r="A66" s="67"/>
      <c r="B66" s="74"/>
      <c r="C66" s="30" t="s">
        <v>42</v>
      </c>
      <c r="D66" s="98">
        <v>4100000</v>
      </c>
      <c r="E66" s="98">
        <v>4100000</v>
      </c>
      <c r="F66" s="375">
        <v>2495265.03</v>
      </c>
      <c r="G66" s="148">
        <f t="shared" si="0"/>
        <v>0.6086012268292682</v>
      </c>
    </row>
    <row r="67" spans="1:7" ht="18.75" customHeight="1">
      <c r="A67" s="67"/>
      <c r="B67" s="74"/>
      <c r="C67" s="75" t="s">
        <v>47</v>
      </c>
      <c r="D67" s="79">
        <v>1800000</v>
      </c>
      <c r="E67" s="79">
        <v>1800000</v>
      </c>
      <c r="F67" s="367">
        <v>1858037.4</v>
      </c>
      <c r="G67" s="129">
        <f t="shared" si="0"/>
        <v>1.032243</v>
      </c>
    </row>
    <row r="68" spans="1:7" ht="18.75" customHeight="1">
      <c r="A68" s="67"/>
      <c r="B68" s="85"/>
      <c r="C68" s="130" t="s">
        <v>48</v>
      </c>
      <c r="D68" s="87">
        <v>1800000</v>
      </c>
      <c r="E68" s="87">
        <v>1800000</v>
      </c>
      <c r="F68" s="391">
        <v>715858.91</v>
      </c>
      <c r="G68" s="127">
        <f t="shared" si="0"/>
        <v>0.39769939444444447</v>
      </c>
    </row>
    <row r="69" spans="1:15" s="121" customFormat="1" ht="25.5" customHeight="1">
      <c r="A69" s="67"/>
      <c r="B69" s="93">
        <v>75616</v>
      </c>
      <c r="C69" s="69" t="s">
        <v>196</v>
      </c>
      <c r="D69" s="124">
        <f>SUM(D70:D79)</f>
        <v>32221000</v>
      </c>
      <c r="E69" s="124">
        <f>SUM(E70:E79)</f>
        <v>32221000</v>
      </c>
      <c r="F69" s="365">
        <f>SUM(F70:F79)</f>
        <v>19193876.87</v>
      </c>
      <c r="G69" s="51">
        <f t="shared" si="0"/>
        <v>0.5956946361068869</v>
      </c>
      <c r="H69" s="94"/>
      <c r="I69" s="94"/>
      <c r="J69" s="94"/>
      <c r="K69" s="94"/>
      <c r="L69" s="94"/>
      <c r="M69" s="94"/>
      <c r="N69" s="94"/>
      <c r="O69" s="94"/>
    </row>
    <row r="70" spans="1:7" ht="19.5" customHeight="1">
      <c r="A70" s="67"/>
      <c r="B70" s="74"/>
      <c r="C70" s="128" t="s">
        <v>39</v>
      </c>
      <c r="D70" s="79">
        <f>14500000+500000</f>
        <v>15000000</v>
      </c>
      <c r="E70" s="79">
        <f>14500000+500000</f>
        <v>15000000</v>
      </c>
      <c r="F70" s="367">
        <v>8971277.85</v>
      </c>
      <c r="G70" s="77">
        <f t="shared" si="0"/>
        <v>0.5980851899999999</v>
      </c>
    </row>
    <row r="71" spans="1:7" ht="19.5" customHeight="1">
      <c r="A71" s="67"/>
      <c r="B71" s="74"/>
      <c r="C71" s="75" t="s">
        <v>40</v>
      </c>
      <c r="D71" s="79">
        <v>500000</v>
      </c>
      <c r="E71" s="79">
        <v>500000</v>
      </c>
      <c r="F71" s="367">
        <v>351453.86</v>
      </c>
      <c r="G71" s="129">
        <f t="shared" si="0"/>
        <v>0.70290772</v>
      </c>
    </row>
    <row r="72" spans="1:7" ht="19.5" customHeight="1">
      <c r="A72" s="67"/>
      <c r="B72" s="74"/>
      <c r="C72" s="75" t="s">
        <v>41</v>
      </c>
      <c r="D72" s="79">
        <v>6000</v>
      </c>
      <c r="E72" s="79">
        <v>6000</v>
      </c>
      <c r="F72" s="367">
        <v>5867.47</v>
      </c>
      <c r="G72" s="129">
        <f t="shared" si="0"/>
        <v>0.9779116666666667</v>
      </c>
    </row>
    <row r="73" spans="1:7" ht="19.5" customHeight="1">
      <c r="A73" s="67"/>
      <c r="B73" s="74"/>
      <c r="C73" s="128" t="s">
        <v>42</v>
      </c>
      <c r="D73" s="82">
        <f>2300000+155000</f>
        <v>2455000</v>
      </c>
      <c r="E73" s="82">
        <f>2300000+155000</f>
        <v>2455000</v>
      </c>
      <c r="F73" s="366">
        <v>1504245.68</v>
      </c>
      <c r="G73" s="83">
        <f t="shared" si="0"/>
        <v>0.6127273645621181</v>
      </c>
    </row>
    <row r="74" spans="1:7" ht="19.5" customHeight="1">
      <c r="A74" s="67"/>
      <c r="B74" s="74"/>
      <c r="C74" s="128" t="s">
        <v>43</v>
      </c>
      <c r="D74" s="82">
        <v>3000000</v>
      </c>
      <c r="E74" s="82">
        <v>3000000</v>
      </c>
      <c r="F74" s="366">
        <v>1655450.68</v>
      </c>
      <c r="G74" s="83">
        <f t="shared" si="0"/>
        <v>0.5518168933333333</v>
      </c>
    </row>
    <row r="75" spans="1:7" ht="19.5" customHeight="1">
      <c r="A75" s="67"/>
      <c r="B75" s="74"/>
      <c r="C75" s="128" t="s">
        <v>44</v>
      </c>
      <c r="D75" s="82">
        <v>330000</v>
      </c>
      <c r="E75" s="82">
        <v>330000</v>
      </c>
      <c r="F75" s="366">
        <v>259281.37</v>
      </c>
      <c r="G75" s="83">
        <f aca="true" t="shared" si="2" ref="G75:G139">F75/E75</f>
        <v>0.7857011212121212</v>
      </c>
    </row>
    <row r="76" spans="1:7" ht="19.5" customHeight="1">
      <c r="A76" s="67"/>
      <c r="B76" s="74"/>
      <c r="C76" s="128" t="s">
        <v>45</v>
      </c>
      <c r="D76" s="82">
        <v>1600000</v>
      </c>
      <c r="E76" s="82">
        <v>1600000</v>
      </c>
      <c r="F76" s="366">
        <v>655678.8</v>
      </c>
      <c r="G76" s="83">
        <f t="shared" si="2"/>
        <v>0.40979925</v>
      </c>
    </row>
    <row r="77" spans="1:7" ht="19.5" customHeight="1">
      <c r="A77" s="67"/>
      <c r="B77" s="74"/>
      <c r="C77" s="75" t="s">
        <v>46</v>
      </c>
      <c r="D77" s="79">
        <v>30000</v>
      </c>
      <c r="E77" s="79">
        <v>30000</v>
      </c>
      <c r="F77" s="367">
        <v>18210.64</v>
      </c>
      <c r="G77" s="77">
        <f t="shared" si="2"/>
        <v>0.6070213333333333</v>
      </c>
    </row>
    <row r="78" spans="1:7" ht="19.5" customHeight="1">
      <c r="A78" s="67"/>
      <c r="B78" s="74"/>
      <c r="C78" s="128" t="s">
        <v>47</v>
      </c>
      <c r="D78" s="82">
        <v>8300000</v>
      </c>
      <c r="E78" s="82">
        <v>8300000</v>
      </c>
      <c r="F78" s="366">
        <v>5330741.57</v>
      </c>
      <c r="G78" s="118">
        <f t="shared" si="2"/>
        <v>0.6422580204819277</v>
      </c>
    </row>
    <row r="79" spans="1:7" ht="19.5" customHeight="1">
      <c r="A79" s="67"/>
      <c r="B79" s="85"/>
      <c r="C79" s="130" t="s">
        <v>48</v>
      </c>
      <c r="D79" s="87">
        <v>1000000</v>
      </c>
      <c r="E79" s="87">
        <v>1000000</v>
      </c>
      <c r="F79" s="391">
        <v>441668.95</v>
      </c>
      <c r="G79" s="127">
        <f t="shared" si="2"/>
        <v>0.44166895</v>
      </c>
    </row>
    <row r="80" spans="1:7" ht="25.5" customHeight="1">
      <c r="A80" s="67"/>
      <c r="B80" s="68">
        <v>75618</v>
      </c>
      <c r="C80" s="114" t="s">
        <v>189</v>
      </c>
      <c r="D80" s="131">
        <f>SUM(D81:D86)</f>
        <v>15178000</v>
      </c>
      <c r="E80" s="131">
        <f>SUM(E81:E86)</f>
        <v>15178000</v>
      </c>
      <c r="F80" s="382">
        <f>SUM(F81:F87)</f>
        <v>8007728.13</v>
      </c>
      <c r="G80" s="63">
        <f t="shared" si="2"/>
        <v>0.5275878330478324</v>
      </c>
    </row>
    <row r="81" spans="1:7" ht="19.5" customHeight="1">
      <c r="A81" s="28"/>
      <c r="B81" s="74"/>
      <c r="C81" s="128" t="s">
        <v>49</v>
      </c>
      <c r="D81" s="134">
        <v>9500000</v>
      </c>
      <c r="E81" s="134">
        <v>9500000</v>
      </c>
      <c r="F81" s="383">
        <v>3949565.45</v>
      </c>
      <c r="G81" s="135">
        <f t="shared" si="2"/>
        <v>0.4157437315789474</v>
      </c>
    </row>
    <row r="82" spans="1:7" ht="19.5" customHeight="1">
      <c r="A82" s="28"/>
      <c r="B82" s="74"/>
      <c r="C82" s="75" t="s">
        <v>232</v>
      </c>
      <c r="D82" s="136">
        <v>5100000</v>
      </c>
      <c r="E82" s="136">
        <v>5100000</v>
      </c>
      <c r="F82" s="384">
        <v>3773722.04</v>
      </c>
      <c r="G82" s="137">
        <f t="shared" si="2"/>
        <v>0.7399454980392157</v>
      </c>
    </row>
    <row r="83" spans="1:7" ht="19.5" customHeight="1">
      <c r="A83" s="28"/>
      <c r="B83" s="74"/>
      <c r="C83" s="116" t="s">
        <v>202</v>
      </c>
      <c r="D83" s="136">
        <v>20000</v>
      </c>
      <c r="E83" s="136">
        <v>20000</v>
      </c>
      <c r="F83" s="384">
        <v>11890</v>
      </c>
      <c r="G83" s="137">
        <f t="shared" si="2"/>
        <v>0.5945</v>
      </c>
    </row>
    <row r="84" spans="1:7" ht="19.5" customHeight="1">
      <c r="A84" s="28"/>
      <c r="B84" s="74"/>
      <c r="C84" s="128" t="s">
        <v>194</v>
      </c>
      <c r="D84" s="134">
        <v>550000</v>
      </c>
      <c r="E84" s="134">
        <v>550000</v>
      </c>
      <c r="F84" s="383">
        <v>263750</v>
      </c>
      <c r="G84" s="135">
        <f t="shared" si="2"/>
        <v>0.47954545454545455</v>
      </c>
    </row>
    <row r="85" spans="1:7" ht="19.5" customHeight="1">
      <c r="A85" s="28"/>
      <c r="B85" s="74"/>
      <c r="C85" s="116" t="s">
        <v>260</v>
      </c>
      <c r="D85" s="136">
        <v>3000</v>
      </c>
      <c r="E85" s="136">
        <v>3000</v>
      </c>
      <c r="F85" s="384">
        <v>7403.05</v>
      </c>
      <c r="G85" s="137">
        <f t="shared" si="2"/>
        <v>2.4676833333333335</v>
      </c>
    </row>
    <row r="86" spans="1:7" ht="19.5" customHeight="1">
      <c r="A86" s="28"/>
      <c r="B86" s="74"/>
      <c r="C86" s="75" t="s">
        <v>50</v>
      </c>
      <c r="D86" s="136">
        <v>5000</v>
      </c>
      <c r="E86" s="136">
        <v>5000</v>
      </c>
      <c r="F86" s="384">
        <v>2267.41</v>
      </c>
      <c r="G86" s="137">
        <f t="shared" si="2"/>
        <v>0.453482</v>
      </c>
    </row>
    <row r="87" spans="1:7" ht="18.75" customHeight="1">
      <c r="A87" s="37"/>
      <c r="B87" s="85"/>
      <c r="C87" s="159" t="s">
        <v>25</v>
      </c>
      <c r="D87" s="216"/>
      <c r="E87" s="216"/>
      <c r="F87" s="386">
        <v>-869.82</v>
      </c>
      <c r="G87" s="325"/>
    </row>
    <row r="88" spans="1:7" ht="17.25" customHeight="1">
      <c r="A88" s="67"/>
      <c r="B88" s="68">
        <v>75621</v>
      </c>
      <c r="C88" s="114" t="s">
        <v>51</v>
      </c>
      <c r="D88" s="141">
        <f>D89+D90</f>
        <v>191870603</v>
      </c>
      <c r="E88" s="141">
        <f>E89+E90</f>
        <v>193791117</v>
      </c>
      <c r="F88" s="387">
        <f>F89+F90</f>
        <v>83890589.1</v>
      </c>
      <c r="G88" s="126">
        <f t="shared" si="2"/>
        <v>0.43289181877206473</v>
      </c>
    </row>
    <row r="89" spans="1:7" ht="19.5" customHeight="1">
      <c r="A89" s="28"/>
      <c r="B89" s="74"/>
      <c r="C89" s="71" t="s">
        <v>52</v>
      </c>
      <c r="D89" s="72">
        <v>176870603</v>
      </c>
      <c r="E89" s="72">
        <v>178791117</v>
      </c>
      <c r="F89" s="374">
        <v>75641556</v>
      </c>
      <c r="G89" s="73">
        <f t="shared" si="2"/>
        <v>0.4230722267930123</v>
      </c>
    </row>
    <row r="90" spans="1:7" ht="19.5" customHeight="1">
      <c r="A90" s="37"/>
      <c r="B90" s="85"/>
      <c r="C90" s="130" t="s">
        <v>53</v>
      </c>
      <c r="D90" s="146">
        <v>15000000</v>
      </c>
      <c r="E90" s="146">
        <v>15000000</v>
      </c>
      <c r="F90" s="388">
        <v>8249033.1</v>
      </c>
      <c r="G90" s="158">
        <f t="shared" si="2"/>
        <v>0.54993554</v>
      </c>
    </row>
    <row r="91" spans="1:7" ht="20.25" customHeight="1">
      <c r="A91" s="90">
        <v>758</v>
      </c>
      <c r="B91" s="43"/>
      <c r="C91" s="142" t="s">
        <v>54</v>
      </c>
      <c r="D91" s="143">
        <f>D92</f>
        <v>800000</v>
      </c>
      <c r="E91" s="143">
        <f>E92</f>
        <v>800000</v>
      </c>
      <c r="F91" s="389">
        <f>F92+F95</f>
        <v>806136.07</v>
      </c>
      <c r="G91" s="91">
        <f t="shared" si="2"/>
        <v>1.0076700875</v>
      </c>
    </row>
    <row r="92" spans="1:7" ht="21.75" customHeight="1">
      <c r="A92" s="67"/>
      <c r="B92" s="123">
        <v>75814</v>
      </c>
      <c r="C92" s="144" t="s">
        <v>55</v>
      </c>
      <c r="D92" s="145">
        <f>D93</f>
        <v>800000</v>
      </c>
      <c r="E92" s="145">
        <f>E93</f>
        <v>800000</v>
      </c>
      <c r="F92" s="390">
        <f>SUM(F93:F94)</f>
        <v>807942.96</v>
      </c>
      <c r="G92" s="89">
        <f t="shared" si="2"/>
        <v>1.0099287</v>
      </c>
    </row>
    <row r="93" spans="1:19" s="4" customFormat="1" ht="19.5" customHeight="1">
      <c r="A93" s="28"/>
      <c r="B93" s="70"/>
      <c r="C93" s="71" t="s">
        <v>56</v>
      </c>
      <c r="D93" s="72">
        <v>800000</v>
      </c>
      <c r="E93" s="72">
        <v>800000</v>
      </c>
      <c r="F93" s="374">
        <v>764259.98</v>
      </c>
      <c r="G93" s="96">
        <f t="shared" si="2"/>
        <v>0.955324975</v>
      </c>
      <c r="P93" s="5"/>
      <c r="Q93" s="5"/>
      <c r="R93" s="5"/>
      <c r="S93" s="5"/>
    </row>
    <row r="94" spans="1:19" s="4" customFormat="1" ht="19.5" customHeight="1">
      <c r="A94" s="28"/>
      <c r="B94" s="85"/>
      <c r="C94" s="122" t="s">
        <v>25</v>
      </c>
      <c r="D94" s="65"/>
      <c r="E94" s="65"/>
      <c r="F94" s="368">
        <f>20268.3+497.55+1383.07+18684.19+2849.87</f>
        <v>43682.98</v>
      </c>
      <c r="G94" s="66"/>
      <c r="P94" s="5"/>
      <c r="Q94" s="5"/>
      <c r="R94" s="5"/>
      <c r="S94" s="5"/>
    </row>
    <row r="95" spans="1:7" ht="21.75" customHeight="1">
      <c r="A95" s="67"/>
      <c r="B95" s="123">
        <v>75815</v>
      </c>
      <c r="C95" s="144" t="s">
        <v>295</v>
      </c>
      <c r="D95" s="145"/>
      <c r="E95" s="145"/>
      <c r="F95" s="390">
        <f>F96</f>
        <v>-1806.89</v>
      </c>
      <c r="G95" s="89"/>
    </row>
    <row r="96" spans="1:19" s="4" customFormat="1" ht="19.5" customHeight="1">
      <c r="A96" s="37"/>
      <c r="B96" s="85"/>
      <c r="C96" s="122" t="s">
        <v>303</v>
      </c>
      <c r="D96" s="65"/>
      <c r="E96" s="65"/>
      <c r="F96" s="368">
        <v>-1806.89</v>
      </c>
      <c r="G96" s="66"/>
      <c r="P96" s="5"/>
      <c r="Q96" s="5"/>
      <c r="R96" s="5"/>
      <c r="S96" s="5"/>
    </row>
    <row r="97" spans="1:7" ht="19.5" customHeight="1">
      <c r="A97" s="90">
        <v>801</v>
      </c>
      <c r="B97" s="43"/>
      <c r="C97" s="58" t="s">
        <v>57</v>
      </c>
      <c r="D97" s="45">
        <f>D98+D101+D104+D109+D111</f>
        <v>6744000</v>
      </c>
      <c r="E97" s="45">
        <f>E98+E101+E104+E109+E111</f>
        <v>6744000</v>
      </c>
      <c r="F97" s="362">
        <f>F98+F101+F104+F109+F111</f>
        <v>4002445.6300000004</v>
      </c>
      <c r="G97" s="46">
        <f t="shared" si="2"/>
        <v>0.5934824481020167</v>
      </c>
    </row>
    <row r="98" spans="1:7" ht="19.5" customHeight="1">
      <c r="A98" s="67"/>
      <c r="B98" s="68">
        <v>80101</v>
      </c>
      <c r="C98" s="61" t="s">
        <v>58</v>
      </c>
      <c r="D98" s="62">
        <f>SUM(D99:D100)</f>
        <v>14400</v>
      </c>
      <c r="E98" s="62">
        <f>SUM(E99:E100)</f>
        <v>14400</v>
      </c>
      <c r="F98" s="369">
        <f>SUM(F99:F100)</f>
        <v>22603.260000000002</v>
      </c>
      <c r="G98" s="126">
        <f t="shared" si="2"/>
        <v>1.5696708333333336</v>
      </c>
    </row>
    <row r="99" spans="1:7" ht="30" customHeight="1">
      <c r="A99" s="67"/>
      <c r="B99" s="147"/>
      <c r="C99" s="116" t="s">
        <v>185</v>
      </c>
      <c r="D99" s="79">
        <v>14400</v>
      </c>
      <c r="E99" s="79">
        <v>14400</v>
      </c>
      <c r="F99" s="367">
        <v>7100.58</v>
      </c>
      <c r="G99" s="129">
        <f t="shared" si="2"/>
        <v>0.49309583333333334</v>
      </c>
    </row>
    <row r="100" spans="1:7" ht="19.5" customHeight="1">
      <c r="A100" s="28"/>
      <c r="B100" s="85"/>
      <c r="C100" s="64" t="s">
        <v>25</v>
      </c>
      <c r="D100" s="65"/>
      <c r="E100" s="65"/>
      <c r="F100" s="368">
        <v>15502.68</v>
      </c>
      <c r="G100" s="66"/>
    </row>
    <row r="101" spans="1:7" ht="19.5" customHeight="1">
      <c r="A101" s="67"/>
      <c r="B101" s="68">
        <v>80103</v>
      </c>
      <c r="C101" s="61" t="s">
        <v>212</v>
      </c>
      <c r="D101" s="62">
        <f>SUM(D102:D103)</f>
        <v>140400</v>
      </c>
      <c r="E101" s="62">
        <f>SUM(E102:E103)</f>
        <v>140400</v>
      </c>
      <c r="F101" s="369">
        <f>SUM(F102:F103)</f>
        <v>59340.49</v>
      </c>
      <c r="G101" s="126">
        <f t="shared" si="2"/>
        <v>0.4226530626780627</v>
      </c>
    </row>
    <row r="102" spans="1:7" ht="19.5" customHeight="1">
      <c r="A102" s="28"/>
      <c r="B102" s="70"/>
      <c r="C102" s="95" t="s">
        <v>213</v>
      </c>
      <c r="D102" s="72">
        <v>140000</v>
      </c>
      <c r="E102" s="72">
        <v>140000</v>
      </c>
      <c r="F102" s="374">
        <v>59186.2</v>
      </c>
      <c r="G102" s="73">
        <f t="shared" si="2"/>
        <v>0.42275857142857143</v>
      </c>
    </row>
    <row r="103" spans="1:7" ht="30" customHeight="1">
      <c r="A103" s="28"/>
      <c r="B103" s="38"/>
      <c r="C103" s="199" t="s">
        <v>185</v>
      </c>
      <c r="D103" s="87">
        <v>400</v>
      </c>
      <c r="E103" s="87">
        <v>400</v>
      </c>
      <c r="F103" s="391">
        <v>154.29</v>
      </c>
      <c r="G103" s="88">
        <f t="shared" si="2"/>
        <v>0.385725</v>
      </c>
    </row>
    <row r="104" spans="1:7" ht="19.5" customHeight="1">
      <c r="A104" s="67"/>
      <c r="B104" s="68">
        <v>80104</v>
      </c>
      <c r="C104" s="61" t="s">
        <v>59</v>
      </c>
      <c r="D104" s="62">
        <f>SUM(D105:D108)</f>
        <v>6580900</v>
      </c>
      <c r="E104" s="62">
        <f>SUM(E105:E108)</f>
        <v>6580900</v>
      </c>
      <c r="F104" s="369">
        <f>SUM(F105:F108)</f>
        <v>3910926.81</v>
      </c>
      <c r="G104" s="126">
        <f t="shared" si="2"/>
        <v>0.5942844914829278</v>
      </c>
    </row>
    <row r="105" spans="1:7" ht="19.5" customHeight="1">
      <c r="A105" s="28"/>
      <c r="B105" s="70"/>
      <c r="C105" s="95" t="s">
        <v>60</v>
      </c>
      <c r="D105" s="72">
        <v>6500000</v>
      </c>
      <c r="E105" s="72">
        <v>6500000</v>
      </c>
      <c r="F105" s="374">
        <v>3874500.1</v>
      </c>
      <c r="G105" s="73">
        <f t="shared" si="2"/>
        <v>0.5960769384615385</v>
      </c>
    </row>
    <row r="106" spans="1:7" s="4" customFormat="1" ht="19.5" customHeight="1">
      <c r="A106" s="28"/>
      <c r="B106" s="74"/>
      <c r="C106" s="78" t="s">
        <v>24</v>
      </c>
      <c r="D106" s="79">
        <v>23000</v>
      </c>
      <c r="E106" s="79">
        <v>23000</v>
      </c>
      <c r="F106" s="367">
        <v>12489</v>
      </c>
      <c r="G106" s="129">
        <f t="shared" si="2"/>
        <v>0.543</v>
      </c>
    </row>
    <row r="107" spans="1:7" ht="30" customHeight="1">
      <c r="A107" s="28"/>
      <c r="B107" s="29"/>
      <c r="C107" s="115" t="s">
        <v>185</v>
      </c>
      <c r="D107" s="82">
        <v>6900</v>
      </c>
      <c r="E107" s="82">
        <v>6900</v>
      </c>
      <c r="F107" s="366">
        <v>3437.81</v>
      </c>
      <c r="G107" s="83">
        <f t="shared" si="2"/>
        <v>0.4982333333333333</v>
      </c>
    </row>
    <row r="108" spans="1:7" ht="19.5" customHeight="1">
      <c r="A108" s="28"/>
      <c r="B108" s="38"/>
      <c r="C108" s="122" t="s">
        <v>25</v>
      </c>
      <c r="D108" s="65">
        <v>51000</v>
      </c>
      <c r="E108" s="65">
        <v>51000</v>
      </c>
      <c r="F108" s="368">
        <v>20499.9</v>
      </c>
      <c r="G108" s="127">
        <f t="shared" si="2"/>
        <v>0.4019588235294118</v>
      </c>
    </row>
    <row r="109" spans="1:15" s="121" customFormat="1" ht="19.5" customHeight="1">
      <c r="A109" s="67"/>
      <c r="B109" s="68">
        <v>80105</v>
      </c>
      <c r="C109" s="114" t="s">
        <v>61</v>
      </c>
      <c r="D109" s="62">
        <f>SUM(D110:D110)</f>
        <v>300</v>
      </c>
      <c r="E109" s="62">
        <f>SUM(E110:E110)</f>
        <v>300</v>
      </c>
      <c r="F109" s="369">
        <f>F110</f>
        <v>181.33</v>
      </c>
      <c r="G109" s="126">
        <f t="shared" si="2"/>
        <v>0.6044333333333334</v>
      </c>
      <c r="H109" s="94"/>
      <c r="I109" s="94"/>
      <c r="J109" s="94"/>
      <c r="K109" s="94"/>
      <c r="L109" s="94"/>
      <c r="M109" s="94"/>
      <c r="N109" s="94"/>
      <c r="O109" s="94"/>
    </row>
    <row r="110" spans="1:7" ht="30" customHeight="1">
      <c r="A110" s="28"/>
      <c r="B110" s="163"/>
      <c r="C110" s="53" t="s">
        <v>185</v>
      </c>
      <c r="D110" s="54">
        <v>300</v>
      </c>
      <c r="E110" s="54">
        <v>300</v>
      </c>
      <c r="F110" s="364">
        <v>181.33</v>
      </c>
      <c r="G110" s="55">
        <f t="shared" si="2"/>
        <v>0.6044333333333334</v>
      </c>
    </row>
    <row r="111" spans="1:7" ht="19.5" customHeight="1">
      <c r="A111" s="67"/>
      <c r="B111" s="68">
        <v>80110</v>
      </c>
      <c r="C111" s="61" t="s">
        <v>62</v>
      </c>
      <c r="D111" s="62">
        <f>SUM(D112:D113)</f>
        <v>8000</v>
      </c>
      <c r="E111" s="62">
        <f>SUM(E112:E113)</f>
        <v>8000</v>
      </c>
      <c r="F111" s="369">
        <f>SUM(F112:F113)</f>
        <v>9393.74</v>
      </c>
      <c r="G111" s="126">
        <f t="shared" si="2"/>
        <v>1.1742175</v>
      </c>
    </row>
    <row r="112" spans="1:7" ht="30" customHeight="1">
      <c r="A112" s="28"/>
      <c r="B112" s="74"/>
      <c r="C112" s="116" t="s">
        <v>185</v>
      </c>
      <c r="D112" s="79">
        <v>8000</v>
      </c>
      <c r="E112" s="79">
        <v>8000</v>
      </c>
      <c r="F112" s="367">
        <v>4448.3</v>
      </c>
      <c r="G112" s="77">
        <f t="shared" si="2"/>
        <v>0.5560375000000001</v>
      </c>
    </row>
    <row r="113" spans="1:7" ht="19.5" customHeight="1">
      <c r="A113" s="37"/>
      <c r="B113" s="85"/>
      <c r="C113" s="64" t="s">
        <v>25</v>
      </c>
      <c r="D113" s="65"/>
      <c r="E113" s="65"/>
      <c r="F113" s="368">
        <v>4945.44</v>
      </c>
      <c r="G113" s="127"/>
    </row>
    <row r="114" spans="1:7" ht="19.5" customHeight="1">
      <c r="A114" s="90">
        <v>852</v>
      </c>
      <c r="B114" s="43"/>
      <c r="C114" s="58" t="s">
        <v>63</v>
      </c>
      <c r="D114" s="45">
        <f>D115+D121+D123+D125+D127+D131</f>
        <v>2788600</v>
      </c>
      <c r="E114" s="45">
        <f>E115+E121+E123+E125+E127+E131</f>
        <v>2788600</v>
      </c>
      <c r="F114" s="362">
        <f>F115+F121+F123+F125+F127+F131+F135</f>
        <v>1086902.3499999999</v>
      </c>
      <c r="G114" s="46">
        <f t="shared" si="2"/>
        <v>0.38976631643118403</v>
      </c>
    </row>
    <row r="115" spans="1:7" ht="18.75" customHeight="1">
      <c r="A115" s="28"/>
      <c r="B115" s="104">
        <v>85203</v>
      </c>
      <c r="C115" s="149" t="s">
        <v>64</v>
      </c>
      <c r="D115" s="106">
        <f>SUM(D116:D120)</f>
        <v>74900</v>
      </c>
      <c r="E115" s="106">
        <f>SUM(E116:E120)</f>
        <v>74900</v>
      </c>
      <c r="F115" s="377">
        <f>SUM(F116:F120)</f>
        <v>43781.9</v>
      </c>
      <c r="G115" s="63">
        <f t="shared" si="2"/>
        <v>0.5845380507343124</v>
      </c>
    </row>
    <row r="116" spans="1:7" ht="18.75" customHeight="1">
      <c r="A116" s="28"/>
      <c r="B116" s="150"/>
      <c r="C116" s="151" t="s">
        <v>65</v>
      </c>
      <c r="D116" s="152">
        <v>73000</v>
      </c>
      <c r="E116" s="152">
        <v>73000</v>
      </c>
      <c r="F116" s="371">
        <v>39495.65</v>
      </c>
      <c r="G116" s="118">
        <f t="shared" si="2"/>
        <v>0.541036301369863</v>
      </c>
    </row>
    <row r="117" spans="1:7" ht="18.75" customHeight="1">
      <c r="A117" s="28"/>
      <c r="B117" s="150"/>
      <c r="C117" s="151" t="s">
        <v>296</v>
      </c>
      <c r="D117" s="152"/>
      <c r="E117" s="152"/>
      <c r="F117" s="371">
        <v>2195.39</v>
      </c>
      <c r="G117" s="118"/>
    </row>
    <row r="118" spans="1:7" ht="30" customHeight="1">
      <c r="A118" s="28"/>
      <c r="B118" s="150"/>
      <c r="C118" s="116" t="s">
        <v>185</v>
      </c>
      <c r="D118" s="153">
        <v>400</v>
      </c>
      <c r="E118" s="153">
        <v>400</v>
      </c>
      <c r="F118" s="392">
        <v>228.12</v>
      </c>
      <c r="G118" s="129">
        <f t="shared" si="2"/>
        <v>0.5703</v>
      </c>
    </row>
    <row r="119" spans="1:7" ht="28.5" customHeight="1">
      <c r="A119" s="28"/>
      <c r="B119" s="154"/>
      <c r="C119" s="297" t="s">
        <v>163</v>
      </c>
      <c r="D119" s="152">
        <v>1500</v>
      </c>
      <c r="E119" s="152">
        <v>1500</v>
      </c>
      <c r="F119" s="371">
        <v>1165.54</v>
      </c>
      <c r="G119" s="118">
        <f t="shared" si="2"/>
        <v>0.7770266666666666</v>
      </c>
    </row>
    <row r="120" spans="1:7" ht="19.5" customHeight="1">
      <c r="A120" s="28"/>
      <c r="B120" s="110"/>
      <c r="C120" s="159" t="s">
        <v>25</v>
      </c>
      <c r="D120" s="112"/>
      <c r="E120" s="112"/>
      <c r="F120" s="378">
        <v>697.2</v>
      </c>
      <c r="G120" s="158"/>
    </row>
    <row r="121" spans="1:15" s="121" customFormat="1" ht="25.5" customHeight="1">
      <c r="A121" s="67"/>
      <c r="B121" s="104">
        <v>85212</v>
      </c>
      <c r="C121" s="114" t="s">
        <v>266</v>
      </c>
      <c r="D121" s="106"/>
      <c r="E121" s="106"/>
      <c r="F121" s="377">
        <f>F122</f>
        <v>11620.73</v>
      </c>
      <c r="G121" s="63"/>
      <c r="H121" s="94"/>
      <c r="I121" s="94"/>
      <c r="J121" s="94"/>
      <c r="K121" s="94"/>
      <c r="L121" s="94"/>
      <c r="M121" s="94"/>
      <c r="N121" s="94"/>
      <c r="O121" s="94"/>
    </row>
    <row r="122" spans="1:7" ht="19.5" customHeight="1">
      <c r="A122" s="28"/>
      <c r="B122" s="110"/>
      <c r="C122" s="122" t="s">
        <v>169</v>
      </c>
      <c r="D122" s="112"/>
      <c r="E122" s="112"/>
      <c r="F122" s="378">
        <v>11620.73</v>
      </c>
      <c r="G122" s="66"/>
    </row>
    <row r="123" spans="1:7" ht="20.25" customHeight="1">
      <c r="A123" s="67"/>
      <c r="B123" s="68">
        <v>85214</v>
      </c>
      <c r="C123" s="114" t="s">
        <v>257</v>
      </c>
      <c r="D123" s="50"/>
      <c r="E123" s="50"/>
      <c r="F123" s="363">
        <f>F124</f>
        <v>6695.43</v>
      </c>
      <c r="G123" s="63"/>
    </row>
    <row r="124" spans="1:7" ht="19.5" customHeight="1">
      <c r="A124" s="28"/>
      <c r="B124" s="163"/>
      <c r="C124" s="53" t="s">
        <v>66</v>
      </c>
      <c r="D124" s="160"/>
      <c r="E124" s="160"/>
      <c r="F124" s="381">
        <v>6695.43</v>
      </c>
      <c r="G124" s="140"/>
    </row>
    <row r="125" spans="1:7" ht="19.5" customHeight="1">
      <c r="A125" s="67"/>
      <c r="B125" s="68">
        <v>85215</v>
      </c>
      <c r="C125" s="61" t="s">
        <v>67</v>
      </c>
      <c r="D125" s="62">
        <f>D126</f>
        <v>1000</v>
      </c>
      <c r="E125" s="62">
        <f>E126</f>
        <v>1000</v>
      </c>
      <c r="F125" s="369">
        <f>F126</f>
        <v>347.21</v>
      </c>
      <c r="G125" s="126">
        <f t="shared" si="2"/>
        <v>0.34720999999999996</v>
      </c>
    </row>
    <row r="126" spans="1:7" ht="19.5" customHeight="1">
      <c r="A126" s="28"/>
      <c r="B126" s="163"/>
      <c r="C126" s="320" t="s">
        <v>68</v>
      </c>
      <c r="D126" s="160">
        <v>1000</v>
      </c>
      <c r="E126" s="160">
        <v>1000</v>
      </c>
      <c r="F126" s="381">
        <v>347.21</v>
      </c>
      <c r="G126" s="140">
        <f t="shared" si="2"/>
        <v>0.34720999999999996</v>
      </c>
    </row>
    <row r="127" spans="1:7" ht="22.5" customHeight="1">
      <c r="A127" s="67"/>
      <c r="B127" s="68">
        <v>85219</v>
      </c>
      <c r="C127" s="114" t="s">
        <v>69</v>
      </c>
      <c r="D127" s="62">
        <f>SUM(D128:D130)</f>
        <v>5700</v>
      </c>
      <c r="E127" s="62">
        <f>SUM(E128:E130)</f>
        <v>5700</v>
      </c>
      <c r="F127" s="369">
        <f>SUM(F128:F130)</f>
        <v>6550.38</v>
      </c>
      <c r="G127" s="126">
        <f t="shared" si="2"/>
        <v>1.1491894736842105</v>
      </c>
    </row>
    <row r="128" spans="1:7" ht="27" customHeight="1">
      <c r="A128" s="28"/>
      <c r="B128" s="74"/>
      <c r="C128" s="116" t="s">
        <v>185</v>
      </c>
      <c r="D128" s="79">
        <v>1700</v>
      </c>
      <c r="E128" s="79">
        <v>1700</v>
      </c>
      <c r="F128" s="367">
        <v>1008.73</v>
      </c>
      <c r="G128" s="77">
        <f t="shared" si="2"/>
        <v>0.5933705882352941</v>
      </c>
    </row>
    <row r="129" spans="1:7" ht="19.5" customHeight="1">
      <c r="A129" s="28"/>
      <c r="B129" s="74"/>
      <c r="C129" s="116" t="s">
        <v>233</v>
      </c>
      <c r="D129" s="79">
        <v>4000</v>
      </c>
      <c r="E129" s="79">
        <v>4000</v>
      </c>
      <c r="F129" s="367">
        <v>2391.53</v>
      </c>
      <c r="G129" s="77">
        <f t="shared" si="2"/>
        <v>0.5978825000000001</v>
      </c>
    </row>
    <row r="130" spans="1:7" ht="19.5" customHeight="1">
      <c r="A130" s="28"/>
      <c r="B130" s="85"/>
      <c r="C130" s="122" t="s">
        <v>25</v>
      </c>
      <c r="D130" s="65"/>
      <c r="E130" s="65"/>
      <c r="F130" s="368">
        <v>3150.12</v>
      </c>
      <c r="G130" s="127"/>
    </row>
    <row r="131" spans="1:7" ht="19.5" customHeight="1">
      <c r="A131" s="67"/>
      <c r="B131" s="68">
        <v>85228</v>
      </c>
      <c r="C131" s="114" t="s">
        <v>70</v>
      </c>
      <c r="D131" s="50">
        <f>D132+D134+D133</f>
        <v>2707000</v>
      </c>
      <c r="E131" s="50">
        <f>E132+E134+E133</f>
        <v>2707000</v>
      </c>
      <c r="F131" s="363">
        <f>SUM(F132:F134)</f>
        <v>989172.9199999999</v>
      </c>
      <c r="G131" s="63">
        <f t="shared" si="2"/>
        <v>0.36541297377170295</v>
      </c>
    </row>
    <row r="132" spans="1:7" ht="19.5" customHeight="1">
      <c r="A132" s="28"/>
      <c r="B132" s="70"/>
      <c r="C132" s="306" t="s">
        <v>71</v>
      </c>
      <c r="D132" s="155">
        <v>2700000</v>
      </c>
      <c r="E132" s="155">
        <v>2700000</v>
      </c>
      <c r="F132" s="370">
        <v>987187.44</v>
      </c>
      <c r="G132" s="96">
        <f t="shared" si="2"/>
        <v>0.36562497777777775</v>
      </c>
    </row>
    <row r="133" spans="1:7" ht="19.5" customHeight="1">
      <c r="A133" s="28"/>
      <c r="B133" s="74"/>
      <c r="C133" s="293" t="s">
        <v>72</v>
      </c>
      <c r="D133" s="76">
        <v>7000</v>
      </c>
      <c r="E133" s="76">
        <v>7000</v>
      </c>
      <c r="F133" s="393">
        <v>1649.48</v>
      </c>
      <c r="G133" s="129">
        <f t="shared" si="2"/>
        <v>0.23564000000000002</v>
      </c>
    </row>
    <row r="134" spans="1:7" ht="19.5" customHeight="1">
      <c r="A134" s="28"/>
      <c r="B134" s="85"/>
      <c r="C134" s="159" t="s">
        <v>25</v>
      </c>
      <c r="D134" s="156"/>
      <c r="E134" s="156"/>
      <c r="F134" s="372">
        <v>336</v>
      </c>
      <c r="G134" s="66"/>
    </row>
    <row r="135" spans="1:7" ht="19.5" customHeight="1">
      <c r="A135" s="67"/>
      <c r="B135" s="68">
        <v>85232</v>
      </c>
      <c r="C135" s="114" t="s">
        <v>286</v>
      </c>
      <c r="D135" s="50"/>
      <c r="E135" s="50"/>
      <c r="F135" s="363">
        <f>SUM(F136:F137)</f>
        <v>28733.78</v>
      </c>
      <c r="G135" s="63"/>
    </row>
    <row r="136" spans="1:7" ht="19.5" customHeight="1">
      <c r="A136" s="28"/>
      <c r="B136" s="74"/>
      <c r="C136" s="306" t="s">
        <v>56</v>
      </c>
      <c r="D136" s="155"/>
      <c r="E136" s="155"/>
      <c r="F136" s="370">
        <v>555.91</v>
      </c>
      <c r="G136" s="96"/>
    </row>
    <row r="137" spans="1:7" ht="19.5" customHeight="1">
      <c r="A137" s="37"/>
      <c r="B137" s="85"/>
      <c r="C137" s="159" t="s">
        <v>304</v>
      </c>
      <c r="D137" s="156"/>
      <c r="E137" s="156"/>
      <c r="F137" s="372">
        <v>28177.87</v>
      </c>
      <c r="G137" s="66"/>
    </row>
    <row r="138" spans="1:15" s="121" customFormat="1" ht="21.75" customHeight="1">
      <c r="A138" s="90">
        <v>853</v>
      </c>
      <c r="B138" s="42"/>
      <c r="C138" s="44" t="s">
        <v>73</v>
      </c>
      <c r="D138" s="143">
        <f>D139</f>
        <v>502200</v>
      </c>
      <c r="E138" s="143">
        <f>E139</f>
        <v>502200</v>
      </c>
      <c r="F138" s="389">
        <f>F139</f>
        <v>284708.67</v>
      </c>
      <c r="G138" s="91">
        <f t="shared" si="2"/>
        <v>0.5669228793309438</v>
      </c>
      <c r="H138" s="94"/>
      <c r="I138" s="94"/>
      <c r="J138" s="94"/>
      <c r="K138" s="94"/>
      <c r="L138" s="94"/>
      <c r="M138" s="94"/>
      <c r="N138" s="94"/>
      <c r="O138" s="94"/>
    </row>
    <row r="139" spans="1:15" s="121" customFormat="1" ht="18.75" customHeight="1">
      <c r="A139" s="47"/>
      <c r="B139" s="93">
        <v>85305</v>
      </c>
      <c r="C139" s="69" t="s">
        <v>74</v>
      </c>
      <c r="D139" s="145">
        <f>SUM(D140:D142)</f>
        <v>502200</v>
      </c>
      <c r="E139" s="145">
        <f>SUM(E140:E142)</f>
        <v>502200</v>
      </c>
      <c r="F139" s="390">
        <f>SUM(F140:F142)</f>
        <v>284708.67</v>
      </c>
      <c r="G139" s="89">
        <f t="shared" si="2"/>
        <v>0.5669228793309438</v>
      </c>
      <c r="H139" s="94"/>
      <c r="I139" s="94"/>
      <c r="J139" s="94"/>
      <c r="K139" s="94"/>
      <c r="L139" s="94"/>
      <c r="M139" s="94"/>
      <c r="N139" s="94"/>
      <c r="O139" s="94"/>
    </row>
    <row r="140" spans="1:7" ht="19.5" customHeight="1">
      <c r="A140" s="37"/>
      <c r="B140" s="85"/>
      <c r="C140" s="320" t="s">
        <v>75</v>
      </c>
      <c r="D140" s="160">
        <v>500000</v>
      </c>
      <c r="E140" s="160">
        <v>500000</v>
      </c>
      <c r="F140" s="381">
        <v>283501.06</v>
      </c>
      <c r="G140" s="140">
        <f aca="true" t="shared" si="3" ref="G140:G198">F140/E140</f>
        <v>0.5670021199999999</v>
      </c>
    </row>
    <row r="141" spans="1:7" s="4" customFormat="1" ht="30" customHeight="1">
      <c r="A141" s="28"/>
      <c r="B141" s="74"/>
      <c r="C141" s="115" t="s">
        <v>185</v>
      </c>
      <c r="D141" s="84">
        <v>700</v>
      </c>
      <c r="E141" s="84">
        <v>700</v>
      </c>
      <c r="F141" s="373">
        <v>366.47</v>
      </c>
      <c r="G141" s="118">
        <f t="shared" si="3"/>
        <v>0.5235285714285715</v>
      </c>
    </row>
    <row r="142" spans="1:7" ht="19.5" customHeight="1">
      <c r="A142" s="37"/>
      <c r="B142" s="85"/>
      <c r="C142" s="159" t="s">
        <v>24</v>
      </c>
      <c r="D142" s="156">
        <v>1500</v>
      </c>
      <c r="E142" s="156">
        <v>1500</v>
      </c>
      <c r="F142" s="372">
        <v>841.14</v>
      </c>
      <c r="G142" s="66">
        <f t="shared" si="3"/>
        <v>0.56076</v>
      </c>
    </row>
    <row r="143" spans="1:7" ht="19.5" customHeight="1">
      <c r="A143" s="90">
        <v>854</v>
      </c>
      <c r="B143" s="43"/>
      <c r="C143" s="58" t="s">
        <v>76</v>
      </c>
      <c r="D143" s="45">
        <f>D144+D147</f>
        <v>1700</v>
      </c>
      <c r="E143" s="45">
        <f>E144+E147</f>
        <v>1700</v>
      </c>
      <c r="F143" s="362">
        <f>F144+F147</f>
        <v>1201.28</v>
      </c>
      <c r="G143" s="46">
        <f t="shared" si="3"/>
        <v>0.706635294117647</v>
      </c>
    </row>
    <row r="144" spans="1:7" ht="19.5" customHeight="1">
      <c r="A144" s="67"/>
      <c r="B144" s="68">
        <v>85401</v>
      </c>
      <c r="C144" s="61" t="s">
        <v>77</v>
      </c>
      <c r="D144" s="62">
        <f>SUM(D145:D145)</f>
        <v>1200</v>
      </c>
      <c r="E144" s="62">
        <f>SUM(E145:E145)</f>
        <v>1200</v>
      </c>
      <c r="F144" s="369">
        <f>SUM(F145:F146)</f>
        <v>943.27</v>
      </c>
      <c r="G144" s="126">
        <f t="shared" si="3"/>
        <v>0.7860583333333333</v>
      </c>
    </row>
    <row r="145" spans="1:7" s="4" customFormat="1" ht="30" customHeight="1">
      <c r="A145" s="67"/>
      <c r="B145" s="70"/>
      <c r="C145" s="71" t="s">
        <v>185</v>
      </c>
      <c r="D145" s="72">
        <v>1200</v>
      </c>
      <c r="E145" s="72">
        <v>1200</v>
      </c>
      <c r="F145" s="374">
        <v>616.1</v>
      </c>
      <c r="G145" s="73">
        <f t="shared" si="3"/>
        <v>0.5134166666666666</v>
      </c>
    </row>
    <row r="146" spans="1:7" s="4" customFormat="1" ht="21.75" customHeight="1">
      <c r="A146" s="67"/>
      <c r="B146" s="85"/>
      <c r="C146" s="122" t="s">
        <v>25</v>
      </c>
      <c r="D146" s="65"/>
      <c r="E146" s="65"/>
      <c r="F146" s="368">
        <v>327.17</v>
      </c>
      <c r="G146" s="127"/>
    </row>
    <row r="147" spans="1:7" ht="19.5" customHeight="1">
      <c r="A147" s="28"/>
      <c r="B147" s="48">
        <v>85495</v>
      </c>
      <c r="C147" s="61" t="s">
        <v>12</v>
      </c>
      <c r="D147" s="62">
        <f>SUM(D148:D148)</f>
        <v>500</v>
      </c>
      <c r="E147" s="62">
        <f>SUM(E148:E148)</f>
        <v>500</v>
      </c>
      <c r="F147" s="369">
        <f>SUM(F148:F148)</f>
        <v>258.01</v>
      </c>
      <c r="G147" s="63">
        <f t="shared" si="3"/>
        <v>0.51602</v>
      </c>
    </row>
    <row r="148" spans="1:7" ht="30" customHeight="1">
      <c r="A148" s="37"/>
      <c r="B148" s="85"/>
      <c r="C148" s="199" t="s">
        <v>185</v>
      </c>
      <c r="D148" s="87">
        <v>500</v>
      </c>
      <c r="E148" s="87">
        <v>500</v>
      </c>
      <c r="F148" s="391">
        <v>258.01</v>
      </c>
      <c r="G148" s="158">
        <f t="shared" si="3"/>
        <v>0.51602</v>
      </c>
    </row>
    <row r="149" spans="1:7" ht="21.75" customHeight="1">
      <c r="A149" s="90">
        <v>900</v>
      </c>
      <c r="B149" s="43"/>
      <c r="C149" s="44" t="s">
        <v>78</v>
      </c>
      <c r="D149" s="143">
        <f>D150+D153+D155+D157</f>
        <v>9060000</v>
      </c>
      <c r="E149" s="143">
        <f>E150+E153+E155+E157</f>
        <v>9060000</v>
      </c>
      <c r="F149" s="389">
        <f>F150+F153+F155+F157</f>
        <v>4452685.15</v>
      </c>
      <c r="G149" s="91">
        <f t="shared" si="3"/>
        <v>0.4914663520971303</v>
      </c>
    </row>
    <row r="150" spans="1:7" ht="19.5" customHeight="1">
      <c r="A150" s="67"/>
      <c r="B150" s="68">
        <v>90002</v>
      </c>
      <c r="C150" s="114" t="s">
        <v>145</v>
      </c>
      <c r="D150" s="50">
        <f>D151+D152</f>
        <v>7505000</v>
      </c>
      <c r="E150" s="50">
        <f>E151+E152</f>
        <v>7505000</v>
      </c>
      <c r="F150" s="363">
        <f>F151+F152</f>
        <v>4160698.01</v>
      </c>
      <c r="G150" s="89">
        <f t="shared" si="3"/>
        <v>0.5543901412391739</v>
      </c>
    </row>
    <row r="151" spans="1:7" ht="19.5" customHeight="1">
      <c r="A151" s="28"/>
      <c r="B151" s="70"/>
      <c r="C151" s="71" t="s">
        <v>258</v>
      </c>
      <c r="D151" s="155">
        <v>7500000</v>
      </c>
      <c r="E151" s="155">
        <v>7500000</v>
      </c>
      <c r="F151" s="370">
        <v>4158346.19</v>
      </c>
      <c r="G151" s="96">
        <f t="shared" si="3"/>
        <v>0.5544461586666667</v>
      </c>
    </row>
    <row r="152" spans="1:19" s="4" customFormat="1" ht="19.5" customHeight="1">
      <c r="A152" s="28"/>
      <c r="B152" s="85"/>
      <c r="C152" s="122" t="s">
        <v>24</v>
      </c>
      <c r="D152" s="146">
        <v>5000</v>
      </c>
      <c r="E152" s="146">
        <v>5000</v>
      </c>
      <c r="F152" s="388">
        <v>2351.82</v>
      </c>
      <c r="G152" s="158">
        <f t="shared" si="3"/>
        <v>0.47036400000000006</v>
      </c>
      <c r="P152" s="5"/>
      <c r="Q152" s="5"/>
      <c r="R152" s="5"/>
      <c r="S152" s="5"/>
    </row>
    <row r="153" spans="1:7" ht="19.5" customHeight="1">
      <c r="A153" s="67"/>
      <c r="B153" s="68">
        <v>90013</v>
      </c>
      <c r="C153" s="114" t="s">
        <v>79</v>
      </c>
      <c r="D153" s="50">
        <f>SUM(D154)</f>
        <v>12000</v>
      </c>
      <c r="E153" s="50">
        <f>SUM(E154)</f>
        <v>12000</v>
      </c>
      <c r="F153" s="363">
        <f>F154</f>
        <v>6274.66</v>
      </c>
      <c r="G153" s="63">
        <f t="shared" si="3"/>
        <v>0.5228883333333333</v>
      </c>
    </row>
    <row r="154" spans="1:7" ht="19.5" customHeight="1">
      <c r="A154" s="28"/>
      <c r="B154" s="52"/>
      <c r="C154" s="53" t="s">
        <v>80</v>
      </c>
      <c r="D154" s="160">
        <v>12000</v>
      </c>
      <c r="E154" s="160">
        <v>12000</v>
      </c>
      <c r="F154" s="381">
        <v>6274.66</v>
      </c>
      <c r="G154" s="140">
        <f t="shared" si="3"/>
        <v>0.5228883333333333</v>
      </c>
    </row>
    <row r="155" spans="1:7" ht="19.5" customHeight="1">
      <c r="A155" s="28"/>
      <c r="B155" s="48">
        <v>90020</v>
      </c>
      <c r="C155" s="114" t="s">
        <v>219</v>
      </c>
      <c r="D155" s="50">
        <f>D156</f>
        <v>80000</v>
      </c>
      <c r="E155" s="50">
        <f>E156</f>
        <v>80000</v>
      </c>
      <c r="F155" s="363">
        <f>F156</f>
        <v>8869.72</v>
      </c>
      <c r="G155" s="63">
        <f t="shared" si="3"/>
        <v>0.1108715</v>
      </c>
    </row>
    <row r="156" spans="1:7" ht="19.5" customHeight="1">
      <c r="A156" s="28"/>
      <c r="B156" s="52"/>
      <c r="C156" s="53" t="s">
        <v>220</v>
      </c>
      <c r="D156" s="160">
        <v>80000</v>
      </c>
      <c r="E156" s="160">
        <v>80000</v>
      </c>
      <c r="F156" s="381">
        <v>8869.72</v>
      </c>
      <c r="G156" s="439">
        <f t="shared" si="3"/>
        <v>0.1108715</v>
      </c>
    </row>
    <row r="157" spans="1:7" ht="19.5" customHeight="1">
      <c r="A157" s="67"/>
      <c r="B157" s="68">
        <v>90095</v>
      </c>
      <c r="C157" s="61" t="s">
        <v>12</v>
      </c>
      <c r="D157" s="62">
        <f>SUM(D158:D162)</f>
        <v>1463000</v>
      </c>
      <c r="E157" s="62">
        <f>SUM(E158:E162)</f>
        <v>1463000</v>
      </c>
      <c r="F157" s="369">
        <f>SUM(F158:F162)</f>
        <v>276842.76</v>
      </c>
      <c r="G157" s="63">
        <f t="shared" si="3"/>
        <v>0.18922950102529051</v>
      </c>
    </row>
    <row r="158" spans="1:7" ht="19.5" customHeight="1">
      <c r="A158" s="28"/>
      <c r="B158" s="70"/>
      <c r="C158" s="95" t="s">
        <v>81</v>
      </c>
      <c r="D158" s="72">
        <v>72000</v>
      </c>
      <c r="E158" s="72">
        <v>72000</v>
      </c>
      <c r="F158" s="374">
        <v>44598.62</v>
      </c>
      <c r="G158" s="73">
        <f t="shared" si="3"/>
        <v>0.6194252777777778</v>
      </c>
    </row>
    <row r="159" spans="1:7" ht="19.5" customHeight="1">
      <c r="A159" s="28"/>
      <c r="B159" s="74"/>
      <c r="C159" s="81" t="s">
        <v>82</v>
      </c>
      <c r="D159" s="82">
        <v>865000</v>
      </c>
      <c r="E159" s="82">
        <v>865000</v>
      </c>
      <c r="F159" s="366">
        <v>26573.7</v>
      </c>
      <c r="G159" s="83">
        <f t="shared" si="3"/>
        <v>0.030721040462427747</v>
      </c>
    </row>
    <row r="160" spans="1:19" s="4" customFormat="1" ht="19.5" customHeight="1">
      <c r="A160" s="28"/>
      <c r="B160" s="29"/>
      <c r="C160" s="116" t="s">
        <v>197</v>
      </c>
      <c r="D160" s="76">
        <v>500000</v>
      </c>
      <c r="E160" s="76">
        <v>500000</v>
      </c>
      <c r="F160" s="393">
        <v>203281.25</v>
      </c>
      <c r="G160" s="77">
        <f t="shared" si="3"/>
        <v>0.4065625</v>
      </c>
      <c r="P160" s="5"/>
      <c r="Q160" s="5"/>
      <c r="R160" s="5"/>
      <c r="S160" s="5"/>
    </row>
    <row r="161" spans="1:7" s="4" customFormat="1" ht="19.5" customHeight="1">
      <c r="A161" s="28"/>
      <c r="B161" s="29"/>
      <c r="C161" s="116" t="s">
        <v>218</v>
      </c>
      <c r="D161" s="76">
        <v>21000</v>
      </c>
      <c r="E161" s="76">
        <v>21000</v>
      </c>
      <c r="F161" s="393"/>
      <c r="G161" s="77"/>
    </row>
    <row r="162" spans="1:19" s="315" customFormat="1" ht="19.5" customHeight="1">
      <c r="A162" s="313"/>
      <c r="B162" s="314"/>
      <c r="C162" s="199" t="s">
        <v>24</v>
      </c>
      <c r="D162" s="334">
        <v>5000</v>
      </c>
      <c r="E162" s="334">
        <v>5000</v>
      </c>
      <c r="F162" s="394">
        <v>2389.19</v>
      </c>
      <c r="G162" s="88">
        <f t="shared" si="3"/>
        <v>0.477838</v>
      </c>
      <c r="P162" s="316"/>
      <c r="Q162" s="316"/>
      <c r="R162" s="316"/>
      <c r="S162" s="316"/>
    </row>
    <row r="163" spans="1:7" s="94" customFormat="1" ht="24" customHeight="1" thickBot="1">
      <c r="A163" s="125"/>
      <c r="B163" s="68"/>
      <c r="C163" s="39" t="s">
        <v>215</v>
      </c>
      <c r="D163" s="40">
        <f>D164+D167</f>
        <v>108202678</v>
      </c>
      <c r="E163" s="40">
        <f>E164+E167</f>
        <v>107503206</v>
      </c>
      <c r="F163" s="361">
        <f>F164+F167</f>
        <v>65591729</v>
      </c>
      <c r="G163" s="161">
        <f t="shared" si="3"/>
        <v>0.6101374223202236</v>
      </c>
    </row>
    <row r="164" spans="1:7" s="94" customFormat="1" ht="25.5" customHeight="1" thickTop="1">
      <c r="A164" s="90">
        <v>756</v>
      </c>
      <c r="B164" s="43"/>
      <c r="C164" s="58" t="s">
        <v>36</v>
      </c>
      <c r="D164" s="143">
        <f aca="true" t="shared" si="4" ref="D164:F165">D165</f>
        <v>1000000</v>
      </c>
      <c r="E164" s="143">
        <f t="shared" si="4"/>
        <v>1000000</v>
      </c>
      <c r="F164" s="389">
        <f t="shared" si="4"/>
        <v>578137</v>
      </c>
      <c r="G164" s="91">
        <f t="shared" si="3"/>
        <v>0.578137</v>
      </c>
    </row>
    <row r="165" spans="1:7" s="94" customFormat="1" ht="27.75" customHeight="1">
      <c r="A165" s="47"/>
      <c r="B165" s="123">
        <v>75615</v>
      </c>
      <c r="C165" s="61" t="s">
        <v>186</v>
      </c>
      <c r="D165" s="145">
        <f t="shared" si="4"/>
        <v>1000000</v>
      </c>
      <c r="E165" s="145">
        <f t="shared" si="4"/>
        <v>1000000</v>
      </c>
      <c r="F165" s="390">
        <f t="shared" si="4"/>
        <v>578137</v>
      </c>
      <c r="G165" s="89">
        <f t="shared" si="3"/>
        <v>0.578137</v>
      </c>
    </row>
    <row r="166" spans="1:7" s="4" customFormat="1" ht="21.75" customHeight="1">
      <c r="A166" s="37"/>
      <c r="B166" s="38"/>
      <c r="C166" s="162" t="s">
        <v>84</v>
      </c>
      <c r="D166" s="160">
        <v>1000000</v>
      </c>
      <c r="E166" s="160">
        <v>1000000</v>
      </c>
      <c r="F166" s="381">
        <v>578137</v>
      </c>
      <c r="G166" s="140">
        <f t="shared" si="3"/>
        <v>0.578137</v>
      </c>
    </row>
    <row r="167" spans="1:7" s="4" customFormat="1" ht="19.5" customHeight="1">
      <c r="A167" s="90">
        <v>758</v>
      </c>
      <c r="B167" s="43"/>
      <c r="C167" s="44" t="s">
        <v>54</v>
      </c>
      <c r="D167" s="45">
        <f>D168+D170</f>
        <v>107202678</v>
      </c>
      <c r="E167" s="45">
        <f>E168+E170</f>
        <v>106503206</v>
      </c>
      <c r="F167" s="362">
        <f>F168+F170</f>
        <v>65013592</v>
      </c>
      <c r="G167" s="46">
        <f t="shared" si="3"/>
        <v>0.6104378867242738</v>
      </c>
    </row>
    <row r="168" spans="1:7" s="4" customFormat="1" ht="19.5" customHeight="1">
      <c r="A168" s="47"/>
      <c r="B168" s="123">
        <v>75801</v>
      </c>
      <c r="C168" s="69" t="s">
        <v>85</v>
      </c>
      <c r="D168" s="124">
        <f>D169</f>
        <v>102636725</v>
      </c>
      <c r="E168" s="124">
        <f>E169</f>
        <v>101937253</v>
      </c>
      <c r="F168" s="365">
        <f>F169</f>
        <v>62730616</v>
      </c>
      <c r="G168" s="51">
        <f t="shared" si="3"/>
        <v>0.615384603310823</v>
      </c>
    </row>
    <row r="169" spans="1:7" s="4" customFormat="1" ht="19.5" customHeight="1">
      <c r="A169" s="28"/>
      <c r="B169" s="163"/>
      <c r="C169" s="53" t="s">
        <v>86</v>
      </c>
      <c r="D169" s="160">
        <v>102636725</v>
      </c>
      <c r="E169" s="160">
        <v>101937253</v>
      </c>
      <c r="F169" s="381">
        <v>62730616</v>
      </c>
      <c r="G169" s="140">
        <f t="shared" si="3"/>
        <v>0.615384603310823</v>
      </c>
    </row>
    <row r="170" spans="1:7" s="94" customFormat="1" ht="19.5" customHeight="1">
      <c r="A170" s="67"/>
      <c r="B170" s="68">
        <v>75831</v>
      </c>
      <c r="C170" s="114" t="s">
        <v>170</v>
      </c>
      <c r="D170" s="50">
        <f>D171</f>
        <v>4565953</v>
      </c>
      <c r="E170" s="50">
        <f>E171</f>
        <v>4565953</v>
      </c>
      <c r="F170" s="363">
        <f>F171</f>
        <v>2282976</v>
      </c>
      <c r="G170" s="63">
        <f t="shared" si="3"/>
        <v>0.4999998904938356</v>
      </c>
    </row>
    <row r="171" spans="1:7" s="4" customFormat="1" ht="19.5" customHeight="1">
      <c r="A171" s="28"/>
      <c r="B171" s="29"/>
      <c r="C171" s="53" t="s">
        <v>171</v>
      </c>
      <c r="D171" s="160">
        <v>4565953</v>
      </c>
      <c r="E171" s="160">
        <v>4565953</v>
      </c>
      <c r="F171" s="381">
        <v>2282976</v>
      </c>
      <c r="G171" s="140">
        <f t="shared" si="3"/>
        <v>0.4999998904938356</v>
      </c>
    </row>
    <row r="172" spans="1:7" ht="24" customHeight="1" thickBot="1">
      <c r="A172" s="37"/>
      <c r="B172" s="38"/>
      <c r="C172" s="164" t="s">
        <v>87</v>
      </c>
      <c r="D172" s="40">
        <f>D173+D176+D179+D182+D188+D197+D210+D217+D220</f>
        <v>13632460</v>
      </c>
      <c r="E172" s="40">
        <f>E173+E176+E179+E182+E188+E197+E210+E214+E217+E220</f>
        <v>29917631</v>
      </c>
      <c r="F172" s="361">
        <f>F173+F176+F179+F182+F188+F197+F210+F214+F217+F220</f>
        <v>8127453.08</v>
      </c>
      <c r="G172" s="161">
        <f t="shared" si="3"/>
        <v>0.27166098412003276</v>
      </c>
    </row>
    <row r="173" spans="1:7" ht="19.5" customHeight="1" thickTop="1">
      <c r="A173" s="90">
        <v>600</v>
      </c>
      <c r="B173" s="43"/>
      <c r="C173" s="44" t="s">
        <v>88</v>
      </c>
      <c r="D173" s="143">
        <f aca="true" t="shared" si="5" ref="D173:F174">D174</f>
        <v>3500860</v>
      </c>
      <c r="E173" s="143">
        <f t="shared" si="5"/>
        <v>3500860</v>
      </c>
      <c r="F173" s="389">
        <f t="shared" si="5"/>
        <v>1978576.34</v>
      </c>
      <c r="G173" s="438">
        <f t="shared" si="3"/>
        <v>0.5651686557017419</v>
      </c>
    </row>
    <row r="174" spans="1:15" s="121" customFormat="1" ht="19.5" customHeight="1">
      <c r="A174" s="47"/>
      <c r="B174" s="68">
        <v>60016</v>
      </c>
      <c r="C174" s="114" t="s">
        <v>217</v>
      </c>
      <c r="D174" s="50">
        <f t="shared" si="5"/>
        <v>3500860</v>
      </c>
      <c r="E174" s="50">
        <f t="shared" si="5"/>
        <v>3500860</v>
      </c>
      <c r="F174" s="363">
        <f t="shared" si="5"/>
        <v>1978576.34</v>
      </c>
      <c r="G174" s="89">
        <f t="shared" si="3"/>
        <v>0.5651686557017419</v>
      </c>
      <c r="H174" s="94"/>
      <c r="I174" s="94"/>
      <c r="J174" s="94"/>
      <c r="K174" s="94"/>
      <c r="L174" s="94"/>
      <c r="M174" s="94"/>
      <c r="N174" s="94"/>
      <c r="O174" s="94"/>
    </row>
    <row r="175" spans="1:7" ht="19.5" customHeight="1">
      <c r="A175" s="37"/>
      <c r="B175" s="38"/>
      <c r="C175" s="122" t="s">
        <v>247</v>
      </c>
      <c r="D175" s="156">
        <v>3500860</v>
      </c>
      <c r="E175" s="156">
        <v>3500860</v>
      </c>
      <c r="F175" s="372">
        <v>1978576.34</v>
      </c>
      <c r="G175" s="439">
        <f t="shared" si="3"/>
        <v>0.5651686557017419</v>
      </c>
    </row>
    <row r="176" spans="1:7" ht="19.5" customHeight="1">
      <c r="A176" s="90">
        <v>630</v>
      </c>
      <c r="B176" s="43"/>
      <c r="C176" s="44" t="s">
        <v>102</v>
      </c>
      <c r="D176" s="143"/>
      <c r="E176" s="143">
        <f>E177</f>
        <v>123682</v>
      </c>
      <c r="F176" s="389"/>
      <c r="G176" s="91"/>
    </row>
    <row r="177" spans="1:15" s="121" customFormat="1" ht="19.5" customHeight="1">
      <c r="A177" s="47"/>
      <c r="B177" s="68">
        <v>63003</v>
      </c>
      <c r="C177" s="114" t="s">
        <v>167</v>
      </c>
      <c r="D177" s="50"/>
      <c r="E177" s="50">
        <f>E178</f>
        <v>123682</v>
      </c>
      <c r="F177" s="363"/>
      <c r="G177" s="63"/>
      <c r="H177" s="94"/>
      <c r="I177" s="94"/>
      <c r="J177" s="94"/>
      <c r="K177" s="94"/>
      <c r="L177" s="94"/>
      <c r="M177" s="94"/>
      <c r="N177" s="94"/>
      <c r="O177" s="94"/>
    </row>
    <row r="178" spans="1:7" ht="27" customHeight="1">
      <c r="A178" s="37"/>
      <c r="B178" s="38"/>
      <c r="C178" s="122" t="s">
        <v>284</v>
      </c>
      <c r="D178" s="156"/>
      <c r="E178" s="156">
        <v>123682</v>
      </c>
      <c r="F178" s="372"/>
      <c r="G178" s="66"/>
    </row>
    <row r="179" spans="1:7" ht="19.5" customHeight="1">
      <c r="A179" s="90">
        <v>750</v>
      </c>
      <c r="B179" s="43"/>
      <c r="C179" s="44" t="s">
        <v>216</v>
      </c>
      <c r="D179" s="143"/>
      <c r="E179" s="143">
        <f>E180</f>
        <v>188908</v>
      </c>
      <c r="F179" s="389"/>
      <c r="G179" s="91"/>
    </row>
    <row r="180" spans="1:15" s="121" customFormat="1" ht="19.5" customHeight="1">
      <c r="A180" s="47"/>
      <c r="B180" s="68">
        <v>75023</v>
      </c>
      <c r="C180" s="114" t="s">
        <v>30</v>
      </c>
      <c r="D180" s="50"/>
      <c r="E180" s="50">
        <f>E181</f>
        <v>188908</v>
      </c>
      <c r="F180" s="363"/>
      <c r="G180" s="63"/>
      <c r="H180" s="94"/>
      <c r="I180" s="94"/>
      <c r="J180" s="94"/>
      <c r="K180" s="94"/>
      <c r="L180" s="94"/>
      <c r="M180" s="94"/>
      <c r="N180" s="94"/>
      <c r="O180" s="94"/>
    </row>
    <row r="181" spans="1:7" ht="24.75" customHeight="1">
      <c r="A181" s="28"/>
      <c r="B181" s="163"/>
      <c r="C181" s="53" t="s">
        <v>285</v>
      </c>
      <c r="D181" s="160"/>
      <c r="E181" s="160">
        <v>188908</v>
      </c>
      <c r="F181" s="381"/>
      <c r="G181" s="140"/>
    </row>
    <row r="182" spans="1:7" ht="19.5" customHeight="1">
      <c r="A182" s="99">
        <v>758</v>
      </c>
      <c r="B182" s="43"/>
      <c r="C182" s="44" t="s">
        <v>54</v>
      </c>
      <c r="D182" s="143">
        <f>D183</f>
        <v>83000</v>
      </c>
      <c r="E182" s="143">
        <f>E183</f>
        <v>203724</v>
      </c>
      <c r="F182" s="389">
        <f>F183</f>
        <v>13.58</v>
      </c>
      <c r="G182" s="91">
        <f t="shared" si="3"/>
        <v>6.66588129037325E-05</v>
      </c>
    </row>
    <row r="183" spans="1:15" s="121" customFormat="1" ht="19.5" customHeight="1">
      <c r="A183" s="47"/>
      <c r="B183" s="68">
        <v>75860</v>
      </c>
      <c r="C183" s="114" t="s">
        <v>234</v>
      </c>
      <c r="D183" s="50">
        <f>SUM(D184:D187)</f>
        <v>83000</v>
      </c>
      <c r="E183" s="50">
        <f>SUM(E184:E187)</f>
        <v>203724</v>
      </c>
      <c r="F183" s="363">
        <f>SUM(F184:F187)</f>
        <v>13.58</v>
      </c>
      <c r="G183" s="63">
        <f t="shared" si="3"/>
        <v>6.66588129037325E-05</v>
      </c>
      <c r="H183" s="94"/>
      <c r="I183" s="94"/>
      <c r="J183" s="94"/>
      <c r="K183" s="94"/>
      <c r="L183" s="94"/>
      <c r="M183" s="94"/>
      <c r="N183" s="94"/>
      <c r="O183" s="94"/>
    </row>
    <row r="184" spans="1:7" ht="27" customHeight="1">
      <c r="A184" s="28"/>
      <c r="B184" s="29"/>
      <c r="C184" s="71" t="s">
        <v>249</v>
      </c>
      <c r="D184" s="155">
        <v>43000</v>
      </c>
      <c r="E184" s="155">
        <v>43000</v>
      </c>
      <c r="F184" s="370">
        <v>6.37</v>
      </c>
      <c r="G184" s="96">
        <f t="shared" si="3"/>
        <v>0.00014813953488372093</v>
      </c>
    </row>
    <row r="185" spans="1:7" ht="27" customHeight="1">
      <c r="A185" s="28"/>
      <c r="B185" s="29"/>
      <c r="C185" s="331" t="s">
        <v>221</v>
      </c>
      <c r="D185" s="157">
        <v>40000</v>
      </c>
      <c r="E185" s="157">
        <v>40000</v>
      </c>
      <c r="F185" s="359">
        <v>7.21</v>
      </c>
      <c r="G185" s="340">
        <f t="shared" si="3"/>
        <v>0.00018025</v>
      </c>
    </row>
    <row r="186" spans="1:7" ht="27" customHeight="1">
      <c r="A186" s="28"/>
      <c r="B186" s="29"/>
      <c r="C186" s="116" t="s">
        <v>297</v>
      </c>
      <c r="D186" s="76"/>
      <c r="E186" s="76">
        <v>30536</v>
      </c>
      <c r="F186" s="393"/>
      <c r="G186" s="129"/>
    </row>
    <row r="187" spans="1:7" ht="25.5">
      <c r="A187" s="37"/>
      <c r="B187" s="38"/>
      <c r="C187" s="122" t="s">
        <v>272</v>
      </c>
      <c r="D187" s="156"/>
      <c r="E187" s="156">
        <v>90188</v>
      </c>
      <c r="F187" s="372"/>
      <c r="G187" s="66"/>
    </row>
    <row r="188" spans="1:7" ht="19.5" customHeight="1">
      <c r="A188" s="90">
        <v>801</v>
      </c>
      <c r="B188" s="43"/>
      <c r="C188" s="58" t="s">
        <v>57</v>
      </c>
      <c r="D188" s="45">
        <f>D189+D195</f>
        <v>1114600</v>
      </c>
      <c r="E188" s="45">
        <f>E189+E195</f>
        <v>1148148</v>
      </c>
      <c r="F188" s="362">
        <f>F189+F195</f>
        <v>40828.17</v>
      </c>
      <c r="G188" s="46">
        <f t="shared" si="3"/>
        <v>0.03556002362064821</v>
      </c>
    </row>
    <row r="189" spans="1:15" s="167" customFormat="1" ht="19.5" customHeight="1">
      <c r="A189" s="165"/>
      <c r="B189" s="104">
        <v>80101</v>
      </c>
      <c r="C189" s="149" t="s">
        <v>58</v>
      </c>
      <c r="D189" s="106">
        <f>SUM(D190:D194)</f>
        <v>1109800</v>
      </c>
      <c r="E189" s="106">
        <f>SUM(E190:E194)</f>
        <v>1143348</v>
      </c>
      <c r="F189" s="377">
        <f>SUM(F190:F194)</f>
        <v>40718.38</v>
      </c>
      <c r="G189" s="166">
        <f t="shared" si="3"/>
        <v>0.03561328659340813</v>
      </c>
      <c r="H189" s="108"/>
      <c r="I189" s="108"/>
      <c r="J189" s="108"/>
      <c r="K189" s="108"/>
      <c r="L189" s="108"/>
      <c r="M189" s="108"/>
      <c r="N189" s="108"/>
      <c r="O189" s="108"/>
    </row>
    <row r="190" spans="1:15" s="167" customFormat="1" ht="19.5" customHeight="1">
      <c r="A190" s="109"/>
      <c r="B190" s="294"/>
      <c r="C190" s="327" t="s">
        <v>235</v>
      </c>
      <c r="D190" s="295">
        <v>600000</v>
      </c>
      <c r="E190" s="295">
        <v>600000</v>
      </c>
      <c r="F190" s="395"/>
      <c r="G190" s="296"/>
      <c r="H190" s="108"/>
      <c r="I190" s="108"/>
      <c r="J190" s="108"/>
      <c r="K190" s="108"/>
      <c r="L190" s="108"/>
      <c r="M190" s="108"/>
      <c r="N190" s="108"/>
      <c r="O190" s="108"/>
    </row>
    <row r="191" spans="1:15" s="167" customFormat="1" ht="25.5">
      <c r="A191" s="109"/>
      <c r="B191" s="154"/>
      <c r="C191" s="151" t="s">
        <v>264</v>
      </c>
      <c r="D191" s="152">
        <v>200000</v>
      </c>
      <c r="E191" s="152">
        <v>200000</v>
      </c>
      <c r="F191" s="371"/>
      <c r="G191" s="317"/>
      <c r="H191" s="108"/>
      <c r="I191" s="108"/>
      <c r="J191" s="108"/>
      <c r="K191" s="108"/>
      <c r="L191" s="108"/>
      <c r="M191" s="108"/>
      <c r="N191" s="108"/>
      <c r="O191" s="108"/>
    </row>
    <row r="192" spans="1:15" s="167" customFormat="1" ht="25.5">
      <c r="A192" s="435"/>
      <c r="B192" s="110"/>
      <c r="C192" s="436" t="s">
        <v>261</v>
      </c>
      <c r="D192" s="112">
        <v>300000</v>
      </c>
      <c r="E192" s="112">
        <v>300000</v>
      </c>
      <c r="F192" s="378"/>
      <c r="G192" s="437"/>
      <c r="H192" s="108"/>
      <c r="I192" s="108"/>
      <c r="J192" s="108"/>
      <c r="K192" s="108"/>
      <c r="L192" s="108"/>
      <c r="M192" s="108"/>
      <c r="N192" s="108"/>
      <c r="O192" s="108"/>
    </row>
    <row r="193" spans="1:15" s="167" customFormat="1" ht="25.5">
      <c r="A193" s="109"/>
      <c r="B193" s="154"/>
      <c r="C193" s="341" t="s">
        <v>207</v>
      </c>
      <c r="D193" s="342">
        <v>9800</v>
      </c>
      <c r="E193" s="342">
        <v>9800</v>
      </c>
      <c r="F193" s="396">
        <v>206.38</v>
      </c>
      <c r="G193" s="343">
        <f t="shared" si="3"/>
        <v>0.021059183673469387</v>
      </c>
      <c r="H193" s="108"/>
      <c r="I193" s="108"/>
      <c r="J193" s="108"/>
      <c r="K193" s="108"/>
      <c r="L193" s="108"/>
      <c r="M193" s="108"/>
      <c r="N193" s="108"/>
      <c r="O193" s="108"/>
    </row>
    <row r="194" spans="1:15" s="167" customFormat="1" ht="19.5" customHeight="1">
      <c r="A194" s="109"/>
      <c r="B194" s="110"/>
      <c r="C194" s="344" t="s">
        <v>172</v>
      </c>
      <c r="D194" s="345"/>
      <c r="E194" s="345">
        <v>33548</v>
      </c>
      <c r="F194" s="397">
        <v>40512</v>
      </c>
      <c r="G194" s="346">
        <f t="shared" si="3"/>
        <v>1.207583164421128</v>
      </c>
      <c r="H194" s="108"/>
      <c r="I194" s="108"/>
      <c r="J194" s="108"/>
      <c r="K194" s="108"/>
      <c r="L194" s="108"/>
      <c r="M194" s="108"/>
      <c r="N194" s="108"/>
      <c r="O194" s="108"/>
    </row>
    <row r="195" spans="1:7" ht="19.5" customHeight="1">
      <c r="A195" s="168"/>
      <c r="B195" s="169">
        <v>80110</v>
      </c>
      <c r="C195" s="170" t="s">
        <v>62</v>
      </c>
      <c r="D195" s="171">
        <f>D196</f>
        <v>4800</v>
      </c>
      <c r="E195" s="171">
        <f>E196</f>
        <v>4800</v>
      </c>
      <c r="F195" s="398">
        <f>F196</f>
        <v>109.79</v>
      </c>
      <c r="G195" s="172">
        <f t="shared" si="3"/>
        <v>0.022872916666666666</v>
      </c>
    </row>
    <row r="196" spans="1:7" s="4" customFormat="1" ht="25.5">
      <c r="A196" s="173"/>
      <c r="B196" s="174"/>
      <c r="C196" s="326" t="s">
        <v>207</v>
      </c>
      <c r="D196" s="181">
        <v>4800</v>
      </c>
      <c r="E196" s="181">
        <v>4800</v>
      </c>
      <c r="F196" s="399">
        <v>109.79</v>
      </c>
      <c r="G196" s="182">
        <f t="shared" si="3"/>
        <v>0.022872916666666666</v>
      </c>
    </row>
    <row r="197" spans="1:7" ht="18.75" customHeight="1">
      <c r="A197" s="90">
        <v>852</v>
      </c>
      <c r="B197" s="43"/>
      <c r="C197" s="58" t="s">
        <v>63</v>
      </c>
      <c r="D197" s="45">
        <f>D198+D200+D206+D208</f>
        <v>8934000</v>
      </c>
      <c r="E197" s="45">
        <f>E198+E200+E206+E208</f>
        <v>11411116</v>
      </c>
      <c r="F197" s="362">
        <f>F198+F200+F206+F208</f>
        <v>5044517.99</v>
      </c>
      <c r="G197" s="46">
        <f t="shared" si="3"/>
        <v>0.44207052053453844</v>
      </c>
    </row>
    <row r="198" spans="1:7" ht="19.5" customHeight="1">
      <c r="A198" s="168"/>
      <c r="B198" s="169">
        <v>85214</v>
      </c>
      <c r="C198" s="170" t="s">
        <v>257</v>
      </c>
      <c r="D198" s="171">
        <f>D199</f>
        <v>3643000</v>
      </c>
      <c r="E198" s="171">
        <f>E199</f>
        <v>3643000</v>
      </c>
      <c r="F198" s="398">
        <f>F199</f>
        <v>1406501</v>
      </c>
      <c r="G198" s="172">
        <f t="shared" si="3"/>
        <v>0.3860831732088938</v>
      </c>
    </row>
    <row r="199" spans="1:7" s="4" customFormat="1" ht="27" customHeight="1">
      <c r="A199" s="168"/>
      <c r="B199" s="194"/>
      <c r="C199" s="183" t="s">
        <v>252</v>
      </c>
      <c r="D199" s="303">
        <v>3643000</v>
      </c>
      <c r="E199" s="303">
        <v>3643000</v>
      </c>
      <c r="F199" s="402">
        <v>1406501</v>
      </c>
      <c r="G199" s="185">
        <f aca="true" t="shared" si="6" ref="G199:G262">F199/E199</f>
        <v>0.3860831732088938</v>
      </c>
    </row>
    <row r="200" spans="1:7" ht="19.5" customHeight="1">
      <c r="A200" s="168"/>
      <c r="B200" s="169">
        <v>85219</v>
      </c>
      <c r="C200" s="170" t="s">
        <v>69</v>
      </c>
      <c r="D200" s="171">
        <f>SUM(D201:D205)</f>
        <v>3682000</v>
      </c>
      <c r="E200" s="171">
        <f>SUM(E201:E205)</f>
        <v>4433633</v>
      </c>
      <c r="F200" s="398">
        <f>SUM(F201:F205)</f>
        <v>2238106.99</v>
      </c>
      <c r="G200" s="172">
        <f t="shared" si="6"/>
        <v>0.5048020415762875</v>
      </c>
    </row>
    <row r="201" spans="1:7" s="4" customFormat="1" ht="25.5" customHeight="1">
      <c r="A201" s="168"/>
      <c r="B201" s="318"/>
      <c r="C201" s="348" t="s">
        <v>173</v>
      </c>
      <c r="D201" s="349">
        <v>3682000</v>
      </c>
      <c r="E201" s="349">
        <v>3682000</v>
      </c>
      <c r="F201" s="403">
        <v>2037995</v>
      </c>
      <c r="G201" s="322">
        <f t="shared" si="6"/>
        <v>0.5535021727322108</v>
      </c>
    </row>
    <row r="202" spans="1:7" s="4" customFormat="1" ht="25.5" customHeight="1">
      <c r="A202" s="168"/>
      <c r="B202" s="347"/>
      <c r="C202" s="350" t="s">
        <v>273</v>
      </c>
      <c r="D202" s="351"/>
      <c r="E202" s="351">
        <v>408750</v>
      </c>
      <c r="F202" s="404">
        <v>136250</v>
      </c>
      <c r="G202" s="324">
        <f>F202/E202</f>
        <v>0.3333333333333333</v>
      </c>
    </row>
    <row r="203" spans="1:7" s="4" customFormat="1" ht="18" customHeight="1">
      <c r="A203" s="168"/>
      <c r="B203" s="347"/>
      <c r="C203" s="350" t="s">
        <v>274</v>
      </c>
      <c r="D203" s="351"/>
      <c r="E203" s="351">
        <v>107438</v>
      </c>
      <c r="F203" s="404">
        <f>9905.06+87.62</f>
        <v>9992.68</v>
      </c>
      <c r="G203" s="324">
        <f>F203/E203</f>
        <v>0.0930088050782777</v>
      </c>
    </row>
    <row r="204" spans="1:7" s="4" customFormat="1" ht="25.5" customHeight="1">
      <c r="A204" s="168"/>
      <c r="B204" s="347"/>
      <c r="C204" s="350" t="s">
        <v>275</v>
      </c>
      <c r="D204" s="351"/>
      <c r="E204" s="351">
        <v>227190</v>
      </c>
      <c r="F204" s="404">
        <f>53851.4+13.56</f>
        <v>53864.96</v>
      </c>
      <c r="G204" s="324">
        <f>F204/E204</f>
        <v>0.23709212553369427</v>
      </c>
    </row>
    <row r="205" spans="1:7" s="4" customFormat="1" ht="26.25" customHeight="1">
      <c r="A205" s="168"/>
      <c r="B205" s="169"/>
      <c r="C205" s="180" t="s">
        <v>276</v>
      </c>
      <c r="D205" s="304"/>
      <c r="E205" s="304">
        <v>8255</v>
      </c>
      <c r="F205" s="401">
        <v>4.35</v>
      </c>
      <c r="G205" s="182">
        <f>F205/E205</f>
        <v>0.0005269533615990308</v>
      </c>
    </row>
    <row r="206" spans="1:7" ht="18.75" customHeight="1">
      <c r="A206" s="168"/>
      <c r="B206" s="169">
        <v>85232</v>
      </c>
      <c r="C206" s="170" t="s">
        <v>286</v>
      </c>
      <c r="D206" s="171"/>
      <c r="E206" s="171">
        <f>E207</f>
        <v>578566</v>
      </c>
      <c r="F206" s="398"/>
      <c r="G206" s="172"/>
    </row>
    <row r="207" spans="1:7" s="4" customFormat="1" ht="18.75" customHeight="1">
      <c r="A207" s="168"/>
      <c r="B207" s="169"/>
      <c r="C207" s="180" t="s">
        <v>287</v>
      </c>
      <c r="D207" s="304"/>
      <c r="E207" s="304">
        <v>578566</v>
      </c>
      <c r="F207" s="401"/>
      <c r="G207" s="182"/>
    </row>
    <row r="208" spans="1:7" ht="19.5" customHeight="1">
      <c r="A208" s="175"/>
      <c r="B208" s="169">
        <v>85295</v>
      </c>
      <c r="C208" s="170" t="s">
        <v>12</v>
      </c>
      <c r="D208" s="186">
        <f>D209</f>
        <v>1609000</v>
      </c>
      <c r="E208" s="186">
        <f>E209</f>
        <v>2755917</v>
      </c>
      <c r="F208" s="405">
        <f>F209</f>
        <v>1399910</v>
      </c>
      <c r="G208" s="253">
        <f t="shared" si="6"/>
        <v>0.5079652253678176</v>
      </c>
    </row>
    <row r="209" spans="1:19" s="4" customFormat="1" ht="25.5" customHeight="1">
      <c r="A209" s="173"/>
      <c r="B209" s="179"/>
      <c r="C209" s="183" t="s">
        <v>288</v>
      </c>
      <c r="D209" s="304">
        <v>1609000</v>
      </c>
      <c r="E209" s="304">
        <v>2755917</v>
      </c>
      <c r="F209" s="401">
        <v>1399910</v>
      </c>
      <c r="G209" s="185">
        <f t="shared" si="6"/>
        <v>0.5079652253678176</v>
      </c>
      <c r="P209" s="5"/>
      <c r="Q209" s="5"/>
      <c r="R209" s="5"/>
      <c r="S209" s="5"/>
    </row>
    <row r="210" spans="1:7" ht="19.5" customHeight="1">
      <c r="A210" s="90">
        <v>854</v>
      </c>
      <c r="B210" s="43"/>
      <c r="C210" s="44" t="s">
        <v>76</v>
      </c>
      <c r="D210" s="45"/>
      <c r="E210" s="45">
        <f>E211</f>
        <v>1123517</v>
      </c>
      <c r="F210" s="362">
        <f>F211</f>
        <v>1063517</v>
      </c>
      <c r="G210" s="46">
        <f t="shared" si="6"/>
        <v>0.9465962686812928</v>
      </c>
    </row>
    <row r="211" spans="1:7" ht="19.5" customHeight="1">
      <c r="A211" s="168"/>
      <c r="B211" s="169">
        <v>85415</v>
      </c>
      <c r="C211" s="69" t="s">
        <v>144</v>
      </c>
      <c r="D211" s="171"/>
      <c r="E211" s="171">
        <f>E212+E213</f>
        <v>1123517</v>
      </c>
      <c r="F211" s="398">
        <f>F212</f>
        <v>1063517</v>
      </c>
      <c r="G211" s="172">
        <f t="shared" si="6"/>
        <v>0.9465962686812928</v>
      </c>
    </row>
    <row r="212" spans="1:7" ht="25.5" customHeight="1">
      <c r="A212" s="175"/>
      <c r="B212" s="176"/>
      <c r="C212" s="71" t="s">
        <v>222</v>
      </c>
      <c r="D212" s="319"/>
      <c r="E212" s="319">
        <v>1063517</v>
      </c>
      <c r="F212" s="400">
        <v>1063517</v>
      </c>
      <c r="G212" s="255">
        <f t="shared" si="6"/>
        <v>1</v>
      </c>
    </row>
    <row r="213" spans="1:7" ht="25.5" customHeight="1">
      <c r="A213" s="173"/>
      <c r="B213" s="179"/>
      <c r="C213" s="122" t="s">
        <v>289</v>
      </c>
      <c r="D213" s="304"/>
      <c r="E213" s="304">
        <v>60000</v>
      </c>
      <c r="F213" s="401"/>
      <c r="G213" s="182"/>
    </row>
    <row r="214" spans="1:7" ht="18.75" customHeight="1">
      <c r="A214" s="90">
        <v>900</v>
      </c>
      <c r="B214" s="43"/>
      <c r="C214" s="44" t="s">
        <v>78</v>
      </c>
      <c r="D214" s="45"/>
      <c r="E214" s="45">
        <f>E215</f>
        <v>5906209</v>
      </c>
      <c r="F214" s="362"/>
      <c r="G214" s="46"/>
    </row>
    <row r="215" spans="1:7" ht="18.75" customHeight="1">
      <c r="A215" s="168"/>
      <c r="B215" s="169">
        <v>90002</v>
      </c>
      <c r="C215" s="69" t="s">
        <v>145</v>
      </c>
      <c r="D215" s="171"/>
      <c r="E215" s="171">
        <f>E216</f>
        <v>5906209</v>
      </c>
      <c r="F215" s="398"/>
      <c r="G215" s="172"/>
    </row>
    <row r="216" spans="1:7" ht="25.5" customHeight="1">
      <c r="A216" s="173"/>
      <c r="B216" s="179"/>
      <c r="C216" s="122" t="s">
        <v>290</v>
      </c>
      <c r="D216" s="304"/>
      <c r="E216" s="304">
        <v>5906209</v>
      </c>
      <c r="F216" s="401"/>
      <c r="G216" s="182"/>
    </row>
    <row r="217" spans="1:7" ht="18.75" customHeight="1">
      <c r="A217" s="90">
        <v>921</v>
      </c>
      <c r="B217" s="43"/>
      <c r="C217" s="44" t="s">
        <v>174</v>
      </c>
      <c r="D217" s="45"/>
      <c r="E217" s="45">
        <f>E218</f>
        <v>12353</v>
      </c>
      <c r="F217" s="362"/>
      <c r="G217" s="46"/>
    </row>
    <row r="218" spans="1:7" ht="18.75" customHeight="1">
      <c r="A218" s="168"/>
      <c r="B218" s="169">
        <v>92105</v>
      </c>
      <c r="C218" s="69" t="s">
        <v>175</v>
      </c>
      <c r="D218" s="171"/>
      <c r="E218" s="171">
        <f>E219</f>
        <v>12353</v>
      </c>
      <c r="F218" s="398"/>
      <c r="G218" s="172"/>
    </row>
    <row r="219" spans="1:7" ht="18.75" customHeight="1">
      <c r="A219" s="173"/>
      <c r="B219" s="179"/>
      <c r="C219" s="122" t="s">
        <v>277</v>
      </c>
      <c r="D219" s="304"/>
      <c r="E219" s="304">
        <v>12353</v>
      </c>
      <c r="F219" s="401"/>
      <c r="G219" s="182"/>
    </row>
    <row r="220" spans="1:7" ht="19.5" customHeight="1">
      <c r="A220" s="90">
        <v>926</v>
      </c>
      <c r="B220" s="43"/>
      <c r="C220" s="44" t="s">
        <v>90</v>
      </c>
      <c r="D220" s="45"/>
      <c r="E220" s="45">
        <f>E221+E223</f>
        <v>6299114</v>
      </c>
      <c r="F220" s="362"/>
      <c r="G220" s="46"/>
    </row>
    <row r="221" spans="1:7" ht="19.5" customHeight="1">
      <c r="A221" s="47"/>
      <c r="B221" s="123">
        <v>92604</v>
      </c>
      <c r="C221" s="69" t="s">
        <v>291</v>
      </c>
      <c r="D221" s="124"/>
      <c r="E221" s="124">
        <f>E222</f>
        <v>6249114</v>
      </c>
      <c r="F221" s="365"/>
      <c r="G221" s="172"/>
    </row>
    <row r="222" spans="1:7" ht="36.75" customHeight="1">
      <c r="A222" s="28"/>
      <c r="B222" s="38"/>
      <c r="C222" s="337" t="s">
        <v>305</v>
      </c>
      <c r="D222" s="160"/>
      <c r="E222" s="160">
        <v>6249114</v>
      </c>
      <c r="F222" s="381"/>
      <c r="G222" s="140"/>
    </row>
    <row r="223" spans="1:7" ht="19.5" customHeight="1">
      <c r="A223" s="67"/>
      <c r="B223" s="123">
        <v>92605</v>
      </c>
      <c r="C223" s="69" t="s">
        <v>278</v>
      </c>
      <c r="D223" s="124"/>
      <c r="E223" s="124">
        <f>E224</f>
        <v>50000</v>
      </c>
      <c r="F223" s="365"/>
      <c r="G223" s="172"/>
    </row>
    <row r="224" spans="1:7" ht="27" customHeight="1">
      <c r="A224" s="28"/>
      <c r="B224" s="29"/>
      <c r="C224" s="337" t="s">
        <v>279</v>
      </c>
      <c r="D224" s="160"/>
      <c r="E224" s="160">
        <v>50000</v>
      </c>
      <c r="F224" s="381"/>
      <c r="G224" s="140"/>
    </row>
    <row r="225" spans="1:7" ht="22.5" customHeight="1" thickBot="1">
      <c r="A225" s="189"/>
      <c r="B225" s="169"/>
      <c r="C225" s="335" t="s">
        <v>240</v>
      </c>
      <c r="D225" s="190">
        <f>D226+D232</f>
        <v>821200</v>
      </c>
      <c r="E225" s="190">
        <f>E226+E232</f>
        <v>821200</v>
      </c>
      <c r="F225" s="406">
        <f>F226+F232</f>
        <v>260895.08</v>
      </c>
      <c r="G225" s="191">
        <f t="shared" si="6"/>
        <v>0.3176998051631758</v>
      </c>
    </row>
    <row r="226" spans="1:7" ht="19.5" customHeight="1" thickTop="1">
      <c r="A226" s="90">
        <v>801</v>
      </c>
      <c r="B226" s="43"/>
      <c r="C226" s="44" t="s">
        <v>57</v>
      </c>
      <c r="D226" s="192">
        <f>D227+D230</f>
        <v>394200</v>
      </c>
      <c r="E226" s="192">
        <f>E227+E230</f>
        <v>394200</v>
      </c>
      <c r="F226" s="407">
        <f>F227+F230</f>
        <v>100831.25</v>
      </c>
      <c r="G226" s="193">
        <f t="shared" si="6"/>
        <v>0.25578703703703703</v>
      </c>
    </row>
    <row r="227" spans="1:7" ht="19.5" customHeight="1">
      <c r="A227" s="307"/>
      <c r="B227" s="194">
        <v>80104</v>
      </c>
      <c r="C227" s="195" t="s">
        <v>59</v>
      </c>
      <c r="D227" s="196">
        <f>SUM(D228:D229)</f>
        <v>377000</v>
      </c>
      <c r="E227" s="196">
        <f>SUM(E228:E229)</f>
        <v>377000</v>
      </c>
      <c r="F227" s="408">
        <f>SUM(F228:F229)</f>
        <v>92191.25</v>
      </c>
      <c r="G227" s="187">
        <f t="shared" si="6"/>
        <v>0.24453912466843503</v>
      </c>
    </row>
    <row r="228" spans="1:7" ht="19.5" customHeight="1">
      <c r="A228" s="175"/>
      <c r="B228" s="176"/>
      <c r="C228" s="300" t="s">
        <v>168</v>
      </c>
      <c r="D228" s="254">
        <v>377000</v>
      </c>
      <c r="E228" s="254">
        <v>377000</v>
      </c>
      <c r="F228" s="409">
        <v>90894</v>
      </c>
      <c r="G228" s="96">
        <f t="shared" si="6"/>
        <v>0.24109814323607426</v>
      </c>
    </row>
    <row r="229" spans="1:7" ht="19.5" customHeight="1">
      <c r="A229" s="175"/>
      <c r="B229" s="179"/>
      <c r="C229" s="180" t="s">
        <v>250</v>
      </c>
      <c r="D229" s="181"/>
      <c r="E229" s="181"/>
      <c r="F229" s="399">
        <v>1297.25</v>
      </c>
      <c r="G229" s="66"/>
    </row>
    <row r="230" spans="1:7" ht="18.75" customHeight="1">
      <c r="A230" s="168"/>
      <c r="B230" s="194">
        <v>80195</v>
      </c>
      <c r="C230" s="195" t="s">
        <v>12</v>
      </c>
      <c r="D230" s="196">
        <f>D231</f>
        <v>17200</v>
      </c>
      <c r="E230" s="196">
        <f>E231</f>
        <v>17200</v>
      </c>
      <c r="F230" s="408">
        <f>F231</f>
        <v>8640</v>
      </c>
      <c r="G230" s="187">
        <f t="shared" si="6"/>
        <v>0.5023255813953489</v>
      </c>
    </row>
    <row r="231" spans="1:7" ht="19.5" customHeight="1">
      <c r="A231" s="173"/>
      <c r="B231" s="179"/>
      <c r="C231" s="183" t="s">
        <v>223</v>
      </c>
      <c r="D231" s="188">
        <v>17200</v>
      </c>
      <c r="E231" s="188">
        <v>17200</v>
      </c>
      <c r="F231" s="410">
        <v>8640</v>
      </c>
      <c r="G231" s="140">
        <f t="shared" si="6"/>
        <v>0.5023255813953489</v>
      </c>
    </row>
    <row r="232" spans="1:7" s="94" customFormat="1" ht="19.5" customHeight="1">
      <c r="A232" s="90">
        <v>900</v>
      </c>
      <c r="B232" s="43"/>
      <c r="C232" s="44" t="s">
        <v>78</v>
      </c>
      <c r="D232" s="192">
        <f aca="true" t="shared" si="7" ref="D232:F233">D233</f>
        <v>427000</v>
      </c>
      <c r="E232" s="192">
        <f t="shared" si="7"/>
        <v>427000</v>
      </c>
      <c r="F232" s="407">
        <f t="shared" si="7"/>
        <v>160063.83</v>
      </c>
      <c r="G232" s="193">
        <f t="shared" si="6"/>
        <v>0.37485674473067915</v>
      </c>
    </row>
    <row r="233" spans="1:7" s="94" customFormat="1" ht="19.5" customHeight="1">
      <c r="A233" s="168"/>
      <c r="B233" s="194">
        <v>90002</v>
      </c>
      <c r="C233" s="195" t="s">
        <v>145</v>
      </c>
      <c r="D233" s="196">
        <f t="shared" si="7"/>
        <v>427000</v>
      </c>
      <c r="E233" s="196">
        <f t="shared" si="7"/>
        <v>427000</v>
      </c>
      <c r="F233" s="408">
        <f t="shared" si="7"/>
        <v>160063.83</v>
      </c>
      <c r="G233" s="187">
        <f t="shared" si="6"/>
        <v>0.37485674473067915</v>
      </c>
    </row>
    <row r="234" spans="1:7" ht="26.25" customHeight="1">
      <c r="A234" s="175"/>
      <c r="B234" s="176"/>
      <c r="C234" s="183" t="s">
        <v>176</v>
      </c>
      <c r="D234" s="188">
        <v>427000</v>
      </c>
      <c r="E234" s="188">
        <v>427000</v>
      </c>
      <c r="F234" s="410">
        <v>160063.83</v>
      </c>
      <c r="G234" s="185">
        <f t="shared" si="6"/>
        <v>0.37485674473067915</v>
      </c>
    </row>
    <row r="235" spans="1:7" ht="25.5" customHeight="1" thickBot="1">
      <c r="A235" s="37"/>
      <c r="B235" s="38"/>
      <c r="C235" s="164" t="s">
        <v>209</v>
      </c>
      <c r="D235" s="40">
        <f>D236+D239+D242+D249+D263</f>
        <v>77185296</v>
      </c>
      <c r="E235" s="40">
        <f>E236+E239+E242+E246+E249+E263</f>
        <v>77256529</v>
      </c>
      <c r="F235" s="361">
        <f>F236+F239+F242+F246+F249+F263</f>
        <v>41356286</v>
      </c>
      <c r="G235" s="161">
        <f t="shared" si="6"/>
        <v>0.5353112097490168</v>
      </c>
    </row>
    <row r="236" spans="1:7" ht="19.5" customHeight="1" thickTop="1">
      <c r="A236" s="99">
        <v>750</v>
      </c>
      <c r="B236" s="100"/>
      <c r="C236" s="44" t="s">
        <v>28</v>
      </c>
      <c r="D236" s="143">
        <f>D237</f>
        <v>1567696</v>
      </c>
      <c r="E236" s="143">
        <f>E237</f>
        <v>1567696</v>
      </c>
      <c r="F236" s="389">
        <f>F237</f>
        <v>867000</v>
      </c>
      <c r="G236" s="91">
        <f t="shared" si="6"/>
        <v>0.5530408956838571</v>
      </c>
    </row>
    <row r="237" spans="1:7" ht="19.5" customHeight="1">
      <c r="A237" s="28"/>
      <c r="B237" s="123">
        <v>75011</v>
      </c>
      <c r="C237" s="69" t="s">
        <v>29</v>
      </c>
      <c r="D237" s="124">
        <f>SUM(D238:D238)</f>
        <v>1567696</v>
      </c>
      <c r="E237" s="124">
        <f>SUM(E238:E238)</f>
        <v>1567696</v>
      </c>
      <c r="F237" s="365">
        <f>F238</f>
        <v>867000</v>
      </c>
      <c r="G237" s="89">
        <f t="shared" si="6"/>
        <v>0.5530408956838571</v>
      </c>
    </row>
    <row r="238" spans="1:7" ht="18" customHeight="1">
      <c r="A238" s="37"/>
      <c r="B238" s="163"/>
      <c r="C238" s="53" t="s">
        <v>153</v>
      </c>
      <c r="D238" s="54">
        <v>1567696</v>
      </c>
      <c r="E238" s="54">
        <v>1567696</v>
      </c>
      <c r="F238" s="364">
        <v>867000</v>
      </c>
      <c r="G238" s="140">
        <f t="shared" si="6"/>
        <v>0.5530408956838571</v>
      </c>
    </row>
    <row r="239" spans="1:7" ht="26.25" customHeight="1">
      <c r="A239" s="90">
        <v>751</v>
      </c>
      <c r="B239" s="43"/>
      <c r="C239" s="44" t="s">
        <v>93</v>
      </c>
      <c r="D239" s="143">
        <f aca="true" t="shared" si="8" ref="D239:F240">D240</f>
        <v>30200</v>
      </c>
      <c r="E239" s="143">
        <f t="shared" si="8"/>
        <v>29100</v>
      </c>
      <c r="F239" s="389">
        <f t="shared" si="8"/>
        <v>13836</v>
      </c>
      <c r="G239" s="91">
        <f t="shared" si="6"/>
        <v>0.4754639175257732</v>
      </c>
    </row>
    <row r="240" spans="1:9" ht="19.5" customHeight="1">
      <c r="A240" s="197"/>
      <c r="B240" s="123">
        <v>75101</v>
      </c>
      <c r="C240" s="69" t="s">
        <v>94</v>
      </c>
      <c r="D240" s="145">
        <f t="shared" si="8"/>
        <v>30200</v>
      </c>
      <c r="E240" s="145">
        <f t="shared" si="8"/>
        <v>29100</v>
      </c>
      <c r="F240" s="390">
        <f t="shared" si="8"/>
        <v>13836</v>
      </c>
      <c r="G240" s="89">
        <f t="shared" si="6"/>
        <v>0.4754639175257732</v>
      </c>
      <c r="I240" s="4" t="s">
        <v>0</v>
      </c>
    </row>
    <row r="241" spans="1:7" ht="26.25" customHeight="1">
      <c r="A241" s="37"/>
      <c r="B241" s="38"/>
      <c r="C241" s="122" t="s">
        <v>166</v>
      </c>
      <c r="D241" s="156">
        <v>30200</v>
      </c>
      <c r="E241" s="156">
        <v>29100</v>
      </c>
      <c r="F241" s="372">
        <v>13836</v>
      </c>
      <c r="G241" s="66">
        <f t="shared" si="6"/>
        <v>0.4754639175257732</v>
      </c>
    </row>
    <row r="242" spans="1:15" s="121" customFormat="1" ht="19.5" customHeight="1">
      <c r="A242" s="192">
        <v>754</v>
      </c>
      <c r="B242" s="192"/>
      <c r="C242" s="44" t="s">
        <v>33</v>
      </c>
      <c r="D242" s="45">
        <f aca="true" t="shared" si="9" ref="D242:F243">D243</f>
        <v>1800</v>
      </c>
      <c r="E242" s="45">
        <f t="shared" si="9"/>
        <v>1800</v>
      </c>
      <c r="F242" s="362">
        <f t="shared" si="9"/>
        <v>1800</v>
      </c>
      <c r="G242" s="46">
        <f t="shared" si="6"/>
        <v>1</v>
      </c>
      <c r="H242" s="94"/>
      <c r="I242" s="94"/>
      <c r="J242" s="94"/>
      <c r="K242" s="94"/>
      <c r="L242" s="94"/>
      <c r="M242" s="94"/>
      <c r="N242" s="94"/>
      <c r="O242" s="94"/>
    </row>
    <row r="243" spans="1:15" s="121" customFormat="1" ht="19.5" customHeight="1">
      <c r="A243" s="47"/>
      <c r="B243" s="68">
        <v>75414</v>
      </c>
      <c r="C243" s="114" t="s">
        <v>95</v>
      </c>
      <c r="D243" s="50">
        <f t="shared" si="9"/>
        <v>1800</v>
      </c>
      <c r="E243" s="50">
        <f t="shared" si="9"/>
        <v>1800</v>
      </c>
      <c r="F243" s="363">
        <f t="shared" si="9"/>
        <v>1800</v>
      </c>
      <c r="G243" s="63">
        <f t="shared" si="6"/>
        <v>1</v>
      </c>
      <c r="H243" s="94"/>
      <c r="I243" s="94"/>
      <c r="J243" s="94"/>
      <c r="K243" s="94"/>
      <c r="L243" s="94"/>
      <c r="M243" s="94"/>
      <c r="N243" s="94"/>
      <c r="O243" s="94"/>
    </row>
    <row r="244" spans="1:7" s="4" customFormat="1" ht="19.5" customHeight="1">
      <c r="A244" s="37"/>
      <c r="B244" s="38"/>
      <c r="C244" s="122" t="s">
        <v>96</v>
      </c>
      <c r="D244" s="156">
        <v>1800</v>
      </c>
      <c r="E244" s="156">
        <v>1800</v>
      </c>
      <c r="F244" s="372">
        <v>1800</v>
      </c>
      <c r="G244" s="66">
        <f t="shared" si="6"/>
        <v>1</v>
      </c>
    </row>
    <row r="245" ht="24.75" customHeight="1"/>
    <row r="246" spans="1:15" s="121" customFormat="1" ht="19.5" customHeight="1">
      <c r="A246" s="192">
        <v>851</v>
      </c>
      <c r="B246" s="192"/>
      <c r="C246" s="44" t="s">
        <v>157</v>
      </c>
      <c r="D246" s="45"/>
      <c r="E246" s="45">
        <f>E247</f>
        <v>1533</v>
      </c>
      <c r="F246" s="362">
        <f>F247</f>
        <v>1533</v>
      </c>
      <c r="G246" s="46">
        <f t="shared" si="6"/>
        <v>1</v>
      </c>
      <c r="H246" s="94"/>
      <c r="I246" s="94"/>
      <c r="J246" s="94"/>
      <c r="K246" s="94"/>
      <c r="L246" s="94"/>
      <c r="M246" s="94"/>
      <c r="N246" s="94"/>
      <c r="O246" s="94"/>
    </row>
    <row r="247" spans="1:15" s="121" customFormat="1" ht="19.5" customHeight="1">
      <c r="A247" s="47"/>
      <c r="B247" s="68">
        <v>85195</v>
      </c>
      <c r="C247" s="114" t="s">
        <v>12</v>
      </c>
      <c r="D247" s="50"/>
      <c r="E247" s="50">
        <f>E248</f>
        <v>1533</v>
      </c>
      <c r="F247" s="363">
        <f>F248</f>
        <v>1533</v>
      </c>
      <c r="G247" s="63">
        <f t="shared" si="6"/>
        <v>1</v>
      </c>
      <c r="H247" s="94"/>
      <c r="I247" s="94"/>
      <c r="J247" s="94"/>
      <c r="K247" s="94"/>
      <c r="L247" s="94"/>
      <c r="M247" s="94"/>
      <c r="N247" s="94"/>
      <c r="O247" s="94"/>
    </row>
    <row r="248" spans="1:7" s="4" customFormat="1" ht="24.75" customHeight="1">
      <c r="A248" s="37"/>
      <c r="B248" s="38"/>
      <c r="C248" s="122" t="s">
        <v>292</v>
      </c>
      <c r="D248" s="156"/>
      <c r="E248" s="156">
        <v>1533</v>
      </c>
      <c r="F248" s="372">
        <v>1533</v>
      </c>
      <c r="G248" s="66">
        <f t="shared" si="6"/>
        <v>1</v>
      </c>
    </row>
    <row r="249" spans="1:7" ht="19.5" customHeight="1">
      <c r="A249" s="90">
        <v>852</v>
      </c>
      <c r="B249" s="43"/>
      <c r="C249" s="44" t="s">
        <v>63</v>
      </c>
      <c r="D249" s="143">
        <f>D250+D253+D255+D257+D259+D261</f>
        <v>75585600</v>
      </c>
      <c r="E249" s="143">
        <f>E250+E253+E255+E257+E259+E261</f>
        <v>75651900</v>
      </c>
      <c r="F249" s="389">
        <f>F250+F253+F255+F257+F259+F261</f>
        <v>40467617</v>
      </c>
      <c r="G249" s="91">
        <f t="shared" si="6"/>
        <v>0.5349187132114329</v>
      </c>
    </row>
    <row r="250" spans="1:7" ht="19.5" customHeight="1">
      <c r="A250" s="67"/>
      <c r="B250" s="123">
        <v>85203</v>
      </c>
      <c r="C250" s="114" t="s">
        <v>97</v>
      </c>
      <c r="D250" s="50">
        <f>SUM(D251:D252)</f>
        <v>806000</v>
      </c>
      <c r="E250" s="50">
        <f>SUM(E251:E252)</f>
        <v>806000</v>
      </c>
      <c r="F250" s="363">
        <f>SUM(F251:F252)</f>
        <v>412485</v>
      </c>
      <c r="G250" s="89">
        <f t="shared" si="6"/>
        <v>0.5117679900744417</v>
      </c>
    </row>
    <row r="251" spans="1:7" ht="19.5" customHeight="1">
      <c r="A251" s="28"/>
      <c r="B251" s="132"/>
      <c r="C251" s="71" t="s">
        <v>164</v>
      </c>
      <c r="D251" s="72">
        <v>771000</v>
      </c>
      <c r="E251" s="72">
        <v>771000</v>
      </c>
      <c r="F251" s="374">
        <v>412485</v>
      </c>
      <c r="G251" s="96">
        <f t="shared" si="6"/>
        <v>0.535</v>
      </c>
    </row>
    <row r="252" spans="1:7" ht="19.5" customHeight="1">
      <c r="A252" s="28"/>
      <c r="B252" s="38"/>
      <c r="C252" s="122" t="s">
        <v>236</v>
      </c>
      <c r="D252" s="65">
        <v>35000</v>
      </c>
      <c r="E252" s="65">
        <v>35000</v>
      </c>
      <c r="F252" s="368"/>
      <c r="G252" s="66"/>
    </row>
    <row r="253" spans="1:7" ht="25.5" customHeight="1">
      <c r="A253" s="28"/>
      <c r="B253" s="68">
        <v>85212</v>
      </c>
      <c r="C253" s="114" t="s">
        <v>266</v>
      </c>
      <c r="D253" s="50">
        <f>SUM(D254:D254)</f>
        <v>64522000</v>
      </c>
      <c r="E253" s="50">
        <f>SUM(E254:E254)</f>
        <v>64522000</v>
      </c>
      <c r="F253" s="363">
        <f>SUM(F254:F254)</f>
        <v>34972193</v>
      </c>
      <c r="G253" s="63">
        <f t="shared" si="6"/>
        <v>0.5420196677102384</v>
      </c>
    </row>
    <row r="254" spans="1:7" ht="25.5" customHeight="1">
      <c r="A254" s="28"/>
      <c r="B254" s="163"/>
      <c r="C254" s="53" t="s">
        <v>306</v>
      </c>
      <c r="D254" s="160">
        <v>64522000</v>
      </c>
      <c r="E254" s="160">
        <v>64522000</v>
      </c>
      <c r="F254" s="381">
        <v>34972193</v>
      </c>
      <c r="G254" s="140">
        <f t="shared" si="6"/>
        <v>0.5420196677102384</v>
      </c>
    </row>
    <row r="255" spans="1:7" ht="25.5" customHeight="1">
      <c r="A255" s="28"/>
      <c r="B255" s="68">
        <v>85213</v>
      </c>
      <c r="C255" s="114" t="s">
        <v>177</v>
      </c>
      <c r="D255" s="50">
        <f>D256</f>
        <v>814600</v>
      </c>
      <c r="E255" s="50">
        <f>E256</f>
        <v>814600</v>
      </c>
      <c r="F255" s="363">
        <f>F256</f>
        <v>406240</v>
      </c>
      <c r="G255" s="63">
        <f t="shared" si="6"/>
        <v>0.49869874785170637</v>
      </c>
    </row>
    <row r="256" spans="1:7" ht="25.5" customHeight="1">
      <c r="A256" s="28"/>
      <c r="B256" s="163"/>
      <c r="C256" s="122" t="s">
        <v>187</v>
      </c>
      <c r="D256" s="160">
        <v>814600</v>
      </c>
      <c r="E256" s="160">
        <v>814600</v>
      </c>
      <c r="F256" s="381">
        <v>406240</v>
      </c>
      <c r="G256" s="66">
        <f t="shared" si="6"/>
        <v>0.49869874785170637</v>
      </c>
    </row>
    <row r="257" spans="1:7" ht="19.5" customHeight="1">
      <c r="A257" s="28"/>
      <c r="B257" s="68">
        <v>85214</v>
      </c>
      <c r="C257" s="49" t="s">
        <v>251</v>
      </c>
      <c r="D257" s="50">
        <f>D258</f>
        <v>8737000</v>
      </c>
      <c r="E257" s="50">
        <f>E258</f>
        <v>8122000</v>
      </c>
      <c r="F257" s="363">
        <f>F258</f>
        <v>4101250</v>
      </c>
      <c r="G257" s="63">
        <f t="shared" si="6"/>
        <v>0.5049556759418863</v>
      </c>
    </row>
    <row r="258" spans="1:19" s="4" customFormat="1" ht="25.5" customHeight="1">
      <c r="A258" s="28"/>
      <c r="B258" s="163"/>
      <c r="C258" s="53" t="s">
        <v>252</v>
      </c>
      <c r="D258" s="160">
        <v>8737000</v>
      </c>
      <c r="E258" s="160">
        <v>8122000</v>
      </c>
      <c r="F258" s="381">
        <v>4101250</v>
      </c>
      <c r="G258" s="140">
        <f t="shared" si="6"/>
        <v>0.5049556759418863</v>
      </c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</row>
    <row r="259" spans="1:19" ht="19.5" customHeight="1">
      <c r="A259" s="28"/>
      <c r="B259" s="68">
        <v>85228</v>
      </c>
      <c r="C259" s="114" t="s">
        <v>98</v>
      </c>
      <c r="D259" s="50">
        <f>D260</f>
        <v>706000</v>
      </c>
      <c r="E259" s="50">
        <f>E260</f>
        <v>1317800</v>
      </c>
      <c r="F259" s="363">
        <f>F260</f>
        <v>505949</v>
      </c>
      <c r="G259" s="63">
        <f t="shared" si="6"/>
        <v>0.383934587949613</v>
      </c>
      <c r="H259" s="198"/>
      <c r="I259" s="198"/>
      <c r="J259" s="198"/>
      <c r="K259" s="198"/>
      <c r="L259" s="198"/>
      <c r="M259" s="198"/>
      <c r="N259" s="198"/>
      <c r="O259" s="198"/>
      <c r="P259"/>
      <c r="Q259"/>
      <c r="R259"/>
      <c r="S259"/>
    </row>
    <row r="260" spans="1:19" ht="19.5" customHeight="1">
      <c r="A260" s="28"/>
      <c r="B260" s="163"/>
      <c r="C260" s="53" t="s">
        <v>165</v>
      </c>
      <c r="D260" s="160">
        <v>706000</v>
      </c>
      <c r="E260" s="160">
        <v>1317800</v>
      </c>
      <c r="F260" s="381">
        <v>505949</v>
      </c>
      <c r="G260" s="140">
        <f t="shared" si="6"/>
        <v>0.383934587949613</v>
      </c>
      <c r="H260" s="198"/>
      <c r="I260" s="198"/>
      <c r="J260" s="198"/>
      <c r="K260" s="198"/>
      <c r="L260" s="198"/>
      <c r="M260" s="198"/>
      <c r="N260" s="198"/>
      <c r="O260" s="198"/>
      <c r="P260"/>
      <c r="Q260"/>
      <c r="R260"/>
      <c r="S260"/>
    </row>
    <row r="261" spans="1:19" ht="19.5" customHeight="1">
      <c r="A261" s="28"/>
      <c r="B261" s="68">
        <v>85278</v>
      </c>
      <c r="C261" s="114" t="s">
        <v>237</v>
      </c>
      <c r="D261" s="50"/>
      <c r="E261" s="50">
        <f>E262</f>
        <v>69500</v>
      </c>
      <c r="F261" s="363">
        <f>F262</f>
        <v>69500</v>
      </c>
      <c r="G261" s="63">
        <f t="shared" si="6"/>
        <v>1</v>
      </c>
      <c r="H261" s="198"/>
      <c r="I261" s="198"/>
      <c r="J261" s="198"/>
      <c r="K261" s="198"/>
      <c r="L261" s="198"/>
      <c r="M261" s="198"/>
      <c r="N261" s="198"/>
      <c r="O261" s="198"/>
      <c r="P261"/>
      <c r="Q261"/>
      <c r="R261"/>
      <c r="S261"/>
    </row>
    <row r="262" spans="1:19" ht="24.75" customHeight="1">
      <c r="A262" s="37"/>
      <c r="B262" s="163"/>
      <c r="C262" s="53" t="s">
        <v>309</v>
      </c>
      <c r="D262" s="160"/>
      <c r="E262" s="160">
        <v>69500</v>
      </c>
      <c r="F262" s="381">
        <v>69500</v>
      </c>
      <c r="G262" s="140">
        <f t="shared" si="6"/>
        <v>1</v>
      </c>
      <c r="H262" s="198"/>
      <c r="I262" s="198"/>
      <c r="J262" s="198"/>
      <c r="K262" s="198"/>
      <c r="L262" s="198"/>
      <c r="M262" s="198"/>
      <c r="N262" s="198"/>
      <c r="O262" s="198"/>
      <c r="P262"/>
      <c r="Q262"/>
      <c r="R262"/>
      <c r="S262"/>
    </row>
    <row r="263" spans="1:19" s="4" customFormat="1" ht="19.5" customHeight="1">
      <c r="A263" s="99">
        <v>854</v>
      </c>
      <c r="B263" s="100"/>
      <c r="C263" s="200" t="s">
        <v>76</v>
      </c>
      <c r="D263" s="201"/>
      <c r="E263" s="201">
        <f>E264</f>
        <v>4500</v>
      </c>
      <c r="F263" s="411">
        <f>F264</f>
        <v>4500</v>
      </c>
      <c r="G263" s="103">
        <f aca="true" t="shared" si="10" ref="G263:G328">F263/E263</f>
        <v>1</v>
      </c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</row>
    <row r="264" spans="1:19" s="94" customFormat="1" ht="19.5" customHeight="1">
      <c r="A264" s="47"/>
      <c r="B264" s="68">
        <v>85401</v>
      </c>
      <c r="C264" s="114" t="s">
        <v>77</v>
      </c>
      <c r="D264" s="145"/>
      <c r="E264" s="145">
        <f>E265</f>
        <v>4500</v>
      </c>
      <c r="F264" s="390">
        <f>F265</f>
        <v>4500</v>
      </c>
      <c r="G264" s="63">
        <f t="shared" si="10"/>
        <v>1</v>
      </c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</row>
    <row r="265" spans="1:19" s="4" customFormat="1" ht="19.5" customHeight="1">
      <c r="A265" s="37"/>
      <c r="B265" s="38"/>
      <c r="C265" s="122" t="s">
        <v>178</v>
      </c>
      <c r="D265" s="160"/>
      <c r="E265" s="160">
        <v>4500</v>
      </c>
      <c r="F265" s="381">
        <v>4500</v>
      </c>
      <c r="G265" s="66">
        <f t="shared" si="10"/>
        <v>1</v>
      </c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</row>
    <row r="266" ht="147.75" customHeight="1"/>
    <row r="267" spans="1:19" s="4" customFormat="1" ht="19.5" customHeight="1" thickBot="1">
      <c r="A267" s="28"/>
      <c r="B267" s="29"/>
      <c r="C267" s="34" t="s">
        <v>198</v>
      </c>
      <c r="D267" s="203">
        <f>D268+D376+D384+D430+D439</f>
        <v>265793501</v>
      </c>
      <c r="E267" s="203">
        <f>E268+E376+E384+E430+E439</f>
        <v>277793855</v>
      </c>
      <c r="F267" s="412">
        <f>F268+F376+F384+F430+F439</f>
        <v>135950789.38</v>
      </c>
      <c r="G267" s="204">
        <f t="shared" si="10"/>
        <v>0.48939451659216865</v>
      </c>
      <c r="H267" s="198"/>
      <c r="I267" s="198"/>
      <c r="J267" s="198"/>
      <c r="K267" s="198"/>
      <c r="L267" s="198"/>
      <c r="M267" s="198"/>
      <c r="N267" s="198"/>
      <c r="O267" s="198"/>
      <c r="P267"/>
      <c r="Q267"/>
      <c r="R267"/>
      <c r="S267"/>
    </row>
    <row r="268" spans="1:19" ht="19.5" customHeight="1" thickBot="1">
      <c r="A268" s="37"/>
      <c r="B268" s="38"/>
      <c r="C268" s="205" t="s">
        <v>101</v>
      </c>
      <c r="D268" s="40">
        <f>D269+D273+D276+D279+D283+D286+D291+D301+D304+D331+D351+D354</f>
        <v>71812636</v>
      </c>
      <c r="E268" s="40">
        <f>E269+E273+E276+E279+E283+E286+E291+E301+E304+E331+E351+E354</f>
        <v>72360210</v>
      </c>
      <c r="F268" s="361">
        <f>F269+F273+F276+F279+F283+F286+F291+F301+F304+F331+F351+F354</f>
        <v>32540737.99</v>
      </c>
      <c r="G268" s="161">
        <f t="shared" si="10"/>
        <v>0.4497048583745127</v>
      </c>
      <c r="H268" s="198"/>
      <c r="I268" s="198"/>
      <c r="J268" s="198"/>
      <c r="K268" s="198"/>
      <c r="L268" s="198"/>
      <c r="M268" s="198"/>
      <c r="N268" s="198"/>
      <c r="O268" s="198"/>
      <c r="P268"/>
      <c r="Q268"/>
      <c r="R268"/>
      <c r="S268"/>
    </row>
    <row r="269" spans="1:7" ht="19.5" customHeight="1" thickTop="1">
      <c r="A269" s="56">
        <v>600</v>
      </c>
      <c r="B269" s="57"/>
      <c r="C269" s="58" t="s">
        <v>224</v>
      </c>
      <c r="D269" s="102">
        <f>D270</f>
        <v>3020000</v>
      </c>
      <c r="E269" s="102">
        <f>E270</f>
        <v>3020000</v>
      </c>
      <c r="F269" s="376">
        <f>F270</f>
        <v>1422256.57</v>
      </c>
      <c r="G269" s="46">
        <f t="shared" si="10"/>
        <v>0.4709458841059603</v>
      </c>
    </row>
    <row r="270" spans="1:7" ht="19.5" customHeight="1">
      <c r="A270" s="67"/>
      <c r="B270" s="68">
        <v>60015</v>
      </c>
      <c r="C270" s="69" t="s">
        <v>140</v>
      </c>
      <c r="D270" s="207">
        <f>SUM(D271:D272)</f>
        <v>3020000</v>
      </c>
      <c r="E270" s="207">
        <f>SUM(E271:E272)</f>
        <v>3020000</v>
      </c>
      <c r="F270" s="430">
        <f>SUM(F271:F272)</f>
        <v>1422256.57</v>
      </c>
      <c r="G270" s="63">
        <f t="shared" si="10"/>
        <v>0.4709458841059603</v>
      </c>
    </row>
    <row r="271" spans="1:7" ht="19.5" customHeight="1">
      <c r="A271" s="28"/>
      <c r="B271" s="70"/>
      <c r="C271" s="95" t="s">
        <v>225</v>
      </c>
      <c r="D271" s="72">
        <v>3000000</v>
      </c>
      <c r="E271" s="72">
        <v>3000000</v>
      </c>
      <c r="F271" s="374">
        <v>1407660.02</v>
      </c>
      <c r="G271" s="96">
        <f t="shared" si="10"/>
        <v>0.4692200066666667</v>
      </c>
    </row>
    <row r="272" spans="1:9" ht="19.5" customHeight="1">
      <c r="A272" s="37"/>
      <c r="B272" s="37"/>
      <c r="C272" s="86" t="s">
        <v>25</v>
      </c>
      <c r="D272" s="138">
        <v>20000</v>
      </c>
      <c r="E272" s="138">
        <v>20000</v>
      </c>
      <c r="F272" s="385">
        <v>14596.55</v>
      </c>
      <c r="G272" s="158">
        <f t="shared" si="10"/>
        <v>0.7298275</v>
      </c>
      <c r="I272" s="208"/>
    </row>
    <row r="273" spans="1:15" s="120" customFormat="1" ht="19.5" customHeight="1">
      <c r="A273" s="90">
        <v>630</v>
      </c>
      <c r="B273" s="43"/>
      <c r="C273" s="58" t="s">
        <v>102</v>
      </c>
      <c r="D273" s="143">
        <f aca="true" t="shared" si="11" ref="D273:F274">D274</f>
        <v>200</v>
      </c>
      <c r="E273" s="143">
        <f t="shared" si="11"/>
        <v>200</v>
      </c>
      <c r="F273" s="389">
        <f t="shared" si="11"/>
        <v>81.85</v>
      </c>
      <c r="G273" s="91">
        <f t="shared" si="10"/>
        <v>0.40924999999999995</v>
      </c>
      <c r="H273" s="92"/>
      <c r="I273" s="92"/>
      <c r="J273" s="92"/>
      <c r="K273" s="92"/>
      <c r="L273" s="92"/>
      <c r="M273" s="92"/>
      <c r="N273" s="92"/>
      <c r="O273" s="92"/>
    </row>
    <row r="274" spans="1:11" ht="19.5" customHeight="1">
      <c r="A274" s="197"/>
      <c r="B274" s="68">
        <v>63001</v>
      </c>
      <c r="C274" s="61" t="s">
        <v>103</v>
      </c>
      <c r="D274" s="50">
        <f t="shared" si="11"/>
        <v>200</v>
      </c>
      <c r="E274" s="50">
        <f t="shared" si="11"/>
        <v>200</v>
      </c>
      <c r="F274" s="363">
        <f t="shared" si="11"/>
        <v>81.85</v>
      </c>
      <c r="G274" s="89">
        <f t="shared" si="10"/>
        <v>0.40924999999999995</v>
      </c>
      <c r="H274" s="3"/>
      <c r="I274" s="3"/>
      <c r="J274" s="3"/>
      <c r="K274" s="3"/>
    </row>
    <row r="275" spans="1:8" ht="19.5" customHeight="1">
      <c r="A275" s="37"/>
      <c r="B275" s="38"/>
      <c r="C275" s="64" t="s">
        <v>104</v>
      </c>
      <c r="D275" s="156">
        <v>200</v>
      </c>
      <c r="E275" s="156">
        <v>200</v>
      </c>
      <c r="F275" s="372">
        <v>81.85</v>
      </c>
      <c r="G275" s="140">
        <f t="shared" si="10"/>
        <v>0.40924999999999995</v>
      </c>
      <c r="H275" s="213"/>
    </row>
    <row r="276" spans="1:7" ht="19.5" customHeight="1">
      <c r="A276" s="56">
        <v>700</v>
      </c>
      <c r="B276" s="57"/>
      <c r="C276" s="58" t="s">
        <v>91</v>
      </c>
      <c r="D276" s="45">
        <f>D277</f>
        <v>2100000</v>
      </c>
      <c r="E276" s="45">
        <f>E277</f>
        <v>2100000</v>
      </c>
      <c r="F276" s="362">
        <f>F277</f>
        <v>1721312.67</v>
      </c>
      <c r="G276" s="46">
        <f t="shared" si="10"/>
        <v>0.8196726999999999</v>
      </c>
    </row>
    <row r="277" spans="1:7" ht="19.5" customHeight="1">
      <c r="A277" s="67"/>
      <c r="B277" s="123">
        <v>70005</v>
      </c>
      <c r="C277" s="69" t="s">
        <v>92</v>
      </c>
      <c r="D277" s="124">
        <f>SUM(D278:D278)</f>
        <v>2100000</v>
      </c>
      <c r="E277" s="124">
        <f>SUM(E278:E278)</f>
        <v>2100000</v>
      </c>
      <c r="F277" s="365">
        <f>SUM(F278:F278)</f>
        <v>1721312.67</v>
      </c>
      <c r="G277" s="89">
        <f t="shared" si="10"/>
        <v>0.8196726999999999</v>
      </c>
    </row>
    <row r="278" spans="1:9" ht="19.5" customHeight="1">
      <c r="A278" s="28"/>
      <c r="B278" s="28"/>
      <c r="C278" s="81" t="s">
        <v>105</v>
      </c>
      <c r="D278" s="134">
        <v>2100000</v>
      </c>
      <c r="E278" s="134">
        <v>2100000</v>
      </c>
      <c r="F278" s="383">
        <v>1721312.67</v>
      </c>
      <c r="G278" s="140">
        <f t="shared" si="10"/>
        <v>0.8196726999999999</v>
      </c>
      <c r="I278" s="208"/>
    </row>
    <row r="279" spans="1:7" ht="19.5" customHeight="1">
      <c r="A279" s="209">
        <v>710</v>
      </c>
      <c r="B279" s="210"/>
      <c r="C279" s="211" t="s">
        <v>26</v>
      </c>
      <c r="D279" s="102">
        <f>D280</f>
        <v>65</v>
      </c>
      <c r="E279" s="102">
        <f>E280</f>
        <v>65</v>
      </c>
      <c r="F279" s="376">
        <f>F280</f>
        <v>1317.99</v>
      </c>
      <c r="G279" s="46">
        <f t="shared" si="10"/>
        <v>20.27676923076923</v>
      </c>
    </row>
    <row r="280" spans="1:7" ht="19.5" customHeight="1">
      <c r="A280" s="59"/>
      <c r="B280" s="60">
        <v>71015</v>
      </c>
      <c r="C280" s="61" t="s">
        <v>106</v>
      </c>
      <c r="D280" s="124">
        <f>SUM(D281:D281)</f>
        <v>65</v>
      </c>
      <c r="E280" s="124">
        <f>SUM(E281:E281)</f>
        <v>65</v>
      </c>
      <c r="F280" s="365">
        <f>SUM(F281:F282)</f>
        <v>1317.99</v>
      </c>
      <c r="G280" s="63">
        <f t="shared" si="10"/>
        <v>20.27676923076923</v>
      </c>
    </row>
    <row r="281" spans="1:7" ht="27" customHeight="1">
      <c r="A281" s="80"/>
      <c r="B281" s="431"/>
      <c r="C281" s="71" t="s">
        <v>185</v>
      </c>
      <c r="D281" s="133">
        <v>65</v>
      </c>
      <c r="E281" s="133">
        <v>65</v>
      </c>
      <c r="F281" s="414">
        <v>37.1</v>
      </c>
      <c r="G281" s="96">
        <f t="shared" si="10"/>
        <v>0.5707692307692308</v>
      </c>
    </row>
    <row r="282" spans="1:7" ht="18.75" customHeight="1">
      <c r="A282" s="214"/>
      <c r="B282" s="215"/>
      <c r="C282" s="122" t="s">
        <v>25</v>
      </c>
      <c r="D282" s="216"/>
      <c r="E282" s="216"/>
      <c r="F282" s="386">
        <v>1280.89</v>
      </c>
      <c r="G282" s="66"/>
    </row>
    <row r="283" spans="1:7" ht="19.5" customHeight="1">
      <c r="A283" s="56">
        <v>750</v>
      </c>
      <c r="B283" s="57"/>
      <c r="C283" s="58" t="s">
        <v>28</v>
      </c>
      <c r="D283" s="45">
        <f aca="true" t="shared" si="12" ref="D283:F284">D284</f>
        <v>3500</v>
      </c>
      <c r="E283" s="45">
        <f t="shared" si="12"/>
        <v>3500</v>
      </c>
      <c r="F283" s="362">
        <f t="shared" si="12"/>
        <v>2180</v>
      </c>
      <c r="G283" s="46">
        <f t="shared" si="10"/>
        <v>0.6228571428571429</v>
      </c>
    </row>
    <row r="284" spans="1:7" ht="19.5" customHeight="1">
      <c r="A284" s="47"/>
      <c r="B284" s="123">
        <v>75095</v>
      </c>
      <c r="C284" s="69" t="s">
        <v>12</v>
      </c>
      <c r="D284" s="124">
        <f t="shared" si="12"/>
        <v>3500</v>
      </c>
      <c r="E284" s="124">
        <f t="shared" si="12"/>
        <v>3500</v>
      </c>
      <c r="F284" s="365">
        <f t="shared" si="12"/>
        <v>2180</v>
      </c>
      <c r="G284" s="89">
        <f t="shared" si="10"/>
        <v>0.6228571428571429</v>
      </c>
    </row>
    <row r="285" spans="1:7" ht="19.5" customHeight="1">
      <c r="A285" s="37"/>
      <c r="B285" s="85"/>
      <c r="C285" s="64" t="s">
        <v>179</v>
      </c>
      <c r="D285" s="216">
        <v>3500</v>
      </c>
      <c r="E285" s="216">
        <v>3500</v>
      </c>
      <c r="F285" s="386">
        <v>2180</v>
      </c>
      <c r="G285" s="66">
        <f t="shared" si="10"/>
        <v>0.6228571428571429</v>
      </c>
    </row>
    <row r="286" spans="1:7" ht="19.5" customHeight="1">
      <c r="A286" s="209">
        <v>754</v>
      </c>
      <c r="B286" s="210"/>
      <c r="C286" s="211" t="s">
        <v>33</v>
      </c>
      <c r="D286" s="102">
        <f>D287</f>
        <v>9000</v>
      </c>
      <c r="E286" s="102">
        <f>E287</f>
        <v>9000</v>
      </c>
      <c r="F286" s="376">
        <f>F287</f>
        <v>4870.33</v>
      </c>
      <c r="G286" s="232">
        <f t="shared" si="10"/>
        <v>0.5411477777777778</v>
      </c>
    </row>
    <row r="287" spans="1:7" ht="19.5" customHeight="1">
      <c r="A287" s="28"/>
      <c r="B287" s="68">
        <v>75411</v>
      </c>
      <c r="C287" s="61" t="s">
        <v>107</v>
      </c>
      <c r="D287" s="62">
        <f>SUM(D288:D290)</f>
        <v>9000</v>
      </c>
      <c r="E287" s="62">
        <f>SUM(E288:E290)</f>
        <v>9000</v>
      </c>
      <c r="F287" s="369">
        <f>SUM(F288:F290)</f>
        <v>4870.33</v>
      </c>
      <c r="G287" s="126">
        <f t="shared" si="10"/>
        <v>0.5411477777777778</v>
      </c>
    </row>
    <row r="288" spans="1:7" ht="27" customHeight="1">
      <c r="A288" s="28"/>
      <c r="B288" s="74"/>
      <c r="C288" s="116" t="s">
        <v>185</v>
      </c>
      <c r="D288" s="136">
        <v>4000</v>
      </c>
      <c r="E288" s="136">
        <v>4000</v>
      </c>
      <c r="F288" s="384">
        <v>1642.7</v>
      </c>
      <c r="G288" s="234">
        <f t="shared" si="10"/>
        <v>0.410675</v>
      </c>
    </row>
    <row r="289" spans="1:7" ht="19.5" customHeight="1">
      <c r="A289" s="28"/>
      <c r="B289" s="74"/>
      <c r="C289" s="293" t="s">
        <v>199</v>
      </c>
      <c r="D289" s="136">
        <v>5000</v>
      </c>
      <c r="E289" s="136">
        <v>5000</v>
      </c>
      <c r="F289" s="384">
        <v>2985.39</v>
      </c>
      <c r="G289" s="234">
        <f t="shared" si="10"/>
        <v>0.597078</v>
      </c>
    </row>
    <row r="290" spans="1:7" ht="19.5" customHeight="1">
      <c r="A290" s="37"/>
      <c r="B290" s="85"/>
      <c r="C290" s="111" t="s">
        <v>25</v>
      </c>
      <c r="D290" s="216"/>
      <c r="E290" s="216"/>
      <c r="F290" s="386">
        <v>242.24</v>
      </c>
      <c r="G290" s="218"/>
    </row>
    <row r="291" spans="1:7" ht="25.5" customHeight="1">
      <c r="A291" s="56">
        <v>756</v>
      </c>
      <c r="B291" s="57"/>
      <c r="C291" s="58" t="s">
        <v>36</v>
      </c>
      <c r="D291" s="45">
        <f>D292+D298</f>
        <v>62609031</v>
      </c>
      <c r="E291" s="45">
        <f>E292+E298</f>
        <v>63156605</v>
      </c>
      <c r="F291" s="362">
        <f>F292+F298</f>
        <v>27244020.59</v>
      </c>
      <c r="G291" s="46">
        <f t="shared" si="10"/>
        <v>0.431372468326947</v>
      </c>
    </row>
    <row r="292" spans="1:15" s="224" customFormat="1" ht="25.5" customHeight="1">
      <c r="A292" s="219"/>
      <c r="B292" s="220">
        <v>75618</v>
      </c>
      <c r="C292" s="221" t="s">
        <v>189</v>
      </c>
      <c r="D292" s="222">
        <f>D293+D294+D295+D296</f>
        <v>9080000</v>
      </c>
      <c r="E292" s="222">
        <f>E293+E294+E295+E296</f>
        <v>9080000</v>
      </c>
      <c r="F292" s="433">
        <f>F293+F294+F295+F296+F297</f>
        <v>3956839.8899999997</v>
      </c>
      <c r="G292" s="63">
        <f t="shared" si="10"/>
        <v>0.4357753182819383</v>
      </c>
      <c r="H292" s="223"/>
      <c r="I292" s="223"/>
      <c r="J292" s="223"/>
      <c r="K292" s="223"/>
      <c r="L292" s="223"/>
      <c r="M292" s="223"/>
      <c r="N292" s="223"/>
      <c r="O292" s="223"/>
    </row>
    <row r="293" spans="1:15" s="224" customFormat="1" ht="19.5" customHeight="1">
      <c r="A293" s="440"/>
      <c r="B293" s="220"/>
      <c r="C293" s="441" t="s">
        <v>188</v>
      </c>
      <c r="D293" s="442">
        <v>9000000</v>
      </c>
      <c r="E293" s="442">
        <v>9000000</v>
      </c>
      <c r="F293" s="443">
        <v>3879303</v>
      </c>
      <c r="G293" s="140">
        <f t="shared" si="10"/>
        <v>0.43103366666666665</v>
      </c>
      <c r="H293" s="223"/>
      <c r="I293" s="223"/>
      <c r="J293" s="223"/>
      <c r="K293" s="223"/>
      <c r="L293" s="223"/>
      <c r="M293" s="223"/>
      <c r="N293" s="223"/>
      <c r="O293" s="223"/>
    </row>
    <row r="294" spans="1:15" s="224" customFormat="1" ht="42" customHeight="1">
      <c r="A294" s="225"/>
      <c r="B294" s="226"/>
      <c r="C294" s="81" t="s">
        <v>214</v>
      </c>
      <c r="D294" s="84">
        <v>35000</v>
      </c>
      <c r="E294" s="84">
        <v>35000</v>
      </c>
      <c r="F294" s="373">
        <v>45033.15</v>
      </c>
      <c r="G294" s="227">
        <f t="shared" si="10"/>
        <v>1.2866614285714286</v>
      </c>
      <c r="H294" s="223"/>
      <c r="I294" s="223"/>
      <c r="J294" s="223"/>
      <c r="K294" s="223"/>
      <c r="L294" s="223"/>
      <c r="M294" s="223"/>
      <c r="N294" s="223"/>
      <c r="O294" s="223"/>
    </row>
    <row r="295" spans="1:15" s="224" customFormat="1" ht="19.5" customHeight="1">
      <c r="A295" s="225"/>
      <c r="B295" s="226"/>
      <c r="C295" s="81" t="s">
        <v>108</v>
      </c>
      <c r="D295" s="84">
        <v>20000</v>
      </c>
      <c r="E295" s="84">
        <v>20000</v>
      </c>
      <c r="F295" s="373">
        <v>18671.78</v>
      </c>
      <c r="G295" s="227">
        <f t="shared" si="10"/>
        <v>0.9335889999999999</v>
      </c>
      <c r="H295" s="223"/>
      <c r="I295" s="223"/>
      <c r="J295" s="223"/>
      <c r="K295" s="223"/>
      <c r="L295" s="223"/>
      <c r="M295" s="223"/>
      <c r="N295" s="223"/>
      <c r="O295" s="223"/>
    </row>
    <row r="296" spans="1:15" s="224" customFormat="1" ht="19.5" customHeight="1">
      <c r="A296" s="225"/>
      <c r="B296" s="226"/>
      <c r="C296" s="78" t="s">
        <v>109</v>
      </c>
      <c r="D296" s="76">
        <v>25000</v>
      </c>
      <c r="E296" s="76">
        <v>25000</v>
      </c>
      <c r="F296" s="393">
        <v>12250</v>
      </c>
      <c r="G296" s="432">
        <f t="shared" si="10"/>
        <v>0.49</v>
      </c>
      <c r="H296" s="223"/>
      <c r="I296" s="223"/>
      <c r="J296" s="223"/>
      <c r="K296" s="223"/>
      <c r="L296" s="223"/>
      <c r="M296" s="223"/>
      <c r="N296" s="223"/>
      <c r="O296" s="223"/>
    </row>
    <row r="297" spans="1:15" s="224" customFormat="1" ht="19.5" customHeight="1">
      <c r="A297" s="225"/>
      <c r="B297" s="228"/>
      <c r="C297" s="64" t="s">
        <v>298</v>
      </c>
      <c r="D297" s="156"/>
      <c r="E297" s="156"/>
      <c r="F297" s="372">
        <v>1581.96</v>
      </c>
      <c r="G297" s="113"/>
      <c r="H297" s="223"/>
      <c r="I297" s="223"/>
      <c r="J297" s="223"/>
      <c r="K297" s="223"/>
      <c r="L297" s="223"/>
      <c r="M297" s="223"/>
      <c r="N297" s="223"/>
      <c r="O297" s="223"/>
    </row>
    <row r="298" spans="1:10" ht="19.5" customHeight="1">
      <c r="A298" s="67"/>
      <c r="B298" s="68">
        <v>75622</v>
      </c>
      <c r="C298" s="114" t="s">
        <v>110</v>
      </c>
      <c r="D298" s="131">
        <f>D299+D300</f>
        <v>53529031</v>
      </c>
      <c r="E298" s="131">
        <f>E299+E300</f>
        <v>54076605</v>
      </c>
      <c r="F298" s="382">
        <f>F299+F300</f>
        <v>23287180.7</v>
      </c>
      <c r="G298" s="229">
        <f t="shared" si="10"/>
        <v>0.4306331860145436</v>
      </c>
      <c r="J298" s="451"/>
    </row>
    <row r="299" spans="1:7" ht="19.5" customHeight="1">
      <c r="A299" s="28"/>
      <c r="B299" s="74"/>
      <c r="C299" s="95" t="s">
        <v>111</v>
      </c>
      <c r="D299" s="133">
        <v>50429031</v>
      </c>
      <c r="E299" s="133">
        <v>50976605</v>
      </c>
      <c r="F299" s="414">
        <v>21566786</v>
      </c>
      <c r="G299" s="230">
        <f t="shared" si="10"/>
        <v>0.4230722308792435</v>
      </c>
    </row>
    <row r="300" spans="1:7" ht="19.5" customHeight="1">
      <c r="A300" s="37"/>
      <c r="B300" s="85"/>
      <c r="C300" s="64" t="s">
        <v>112</v>
      </c>
      <c r="D300" s="216">
        <v>3100000</v>
      </c>
      <c r="E300" s="216">
        <v>3100000</v>
      </c>
      <c r="F300" s="386">
        <v>1720394.7</v>
      </c>
      <c r="G300" s="218">
        <f t="shared" si="10"/>
        <v>0.5549660322580645</v>
      </c>
    </row>
    <row r="301" spans="1:7" ht="19.5" customHeight="1">
      <c r="A301" s="99">
        <v>758</v>
      </c>
      <c r="B301" s="100"/>
      <c r="C301" s="200" t="s">
        <v>54</v>
      </c>
      <c r="D301" s="102"/>
      <c r="E301" s="102"/>
      <c r="F301" s="376">
        <f>F302</f>
        <v>1280.27</v>
      </c>
      <c r="G301" s="232"/>
    </row>
    <row r="302" spans="1:7" ht="19.5" customHeight="1">
      <c r="A302" s="67"/>
      <c r="B302" s="68">
        <v>75814</v>
      </c>
      <c r="C302" s="61" t="s">
        <v>55</v>
      </c>
      <c r="D302" s="62"/>
      <c r="E302" s="62"/>
      <c r="F302" s="369">
        <f>F303</f>
        <v>1280.27</v>
      </c>
      <c r="G302" s="126"/>
    </row>
    <row r="303" spans="1:7" ht="19.5" customHeight="1">
      <c r="A303" s="28"/>
      <c r="B303" s="74"/>
      <c r="C303" s="116" t="s">
        <v>56</v>
      </c>
      <c r="D303" s="76"/>
      <c r="E303" s="76"/>
      <c r="F303" s="393">
        <v>1280.27</v>
      </c>
      <c r="G303" s="129"/>
    </row>
    <row r="304" spans="1:7" ht="19.5" customHeight="1">
      <c r="A304" s="99">
        <v>801</v>
      </c>
      <c r="B304" s="100"/>
      <c r="C304" s="200" t="s">
        <v>57</v>
      </c>
      <c r="D304" s="102">
        <f>D305+D308+D310+D313+D316+D318+D320+D323+D325+D327+D329</f>
        <v>19790</v>
      </c>
      <c r="E304" s="102">
        <f>E305+E308+E310+E313+E316+E318+E320+E323+E325+E327+E329</f>
        <v>19790</v>
      </c>
      <c r="F304" s="376">
        <f>F305+F308+F310+F313+F316+F318+F320+F323+F325+F327+F329</f>
        <v>57189.21000000001</v>
      </c>
      <c r="G304" s="232">
        <f t="shared" si="10"/>
        <v>2.889803436078828</v>
      </c>
    </row>
    <row r="305" spans="1:7" ht="19.5" customHeight="1">
      <c r="A305" s="67"/>
      <c r="B305" s="68">
        <v>80102</v>
      </c>
      <c r="C305" s="61" t="s">
        <v>113</v>
      </c>
      <c r="D305" s="62">
        <f>SUM(D306:D306)</f>
        <v>1150</v>
      </c>
      <c r="E305" s="62">
        <f>SUM(E306:E306)</f>
        <v>1150</v>
      </c>
      <c r="F305" s="369">
        <f>SUM(F306:F307)</f>
        <v>1155.41</v>
      </c>
      <c r="G305" s="126">
        <f t="shared" si="10"/>
        <v>1.004704347826087</v>
      </c>
    </row>
    <row r="306" spans="1:7" ht="27" customHeight="1">
      <c r="A306" s="28"/>
      <c r="B306" s="70"/>
      <c r="C306" s="71" t="s">
        <v>185</v>
      </c>
      <c r="D306" s="155">
        <v>1150</v>
      </c>
      <c r="E306" s="155">
        <v>1150</v>
      </c>
      <c r="F306" s="370">
        <v>704.25</v>
      </c>
      <c r="G306" s="96">
        <f t="shared" si="10"/>
        <v>0.6123913043478261</v>
      </c>
    </row>
    <row r="307" spans="1:7" ht="21" customHeight="1">
      <c r="A307" s="28"/>
      <c r="B307" s="85"/>
      <c r="C307" s="122" t="s">
        <v>25</v>
      </c>
      <c r="D307" s="156"/>
      <c r="E307" s="156"/>
      <c r="F307" s="372">
        <v>451.16</v>
      </c>
      <c r="G307" s="66"/>
    </row>
    <row r="308" spans="1:7" ht="19.5" customHeight="1">
      <c r="A308" s="67"/>
      <c r="B308" s="68">
        <v>80111</v>
      </c>
      <c r="C308" s="61" t="s">
        <v>114</v>
      </c>
      <c r="D308" s="62">
        <f>SUM(D309:D309)</f>
        <v>850</v>
      </c>
      <c r="E308" s="62">
        <f>SUM(E309:E309)</f>
        <v>850</v>
      </c>
      <c r="F308" s="369">
        <f>SUM(F309:F309)</f>
        <v>462.43</v>
      </c>
      <c r="G308" s="126">
        <f t="shared" si="10"/>
        <v>0.5440352941176471</v>
      </c>
    </row>
    <row r="309" spans="1:7" ht="27" customHeight="1">
      <c r="A309" s="28"/>
      <c r="B309" s="52"/>
      <c r="C309" s="53" t="s">
        <v>185</v>
      </c>
      <c r="D309" s="54">
        <v>850</v>
      </c>
      <c r="E309" s="54">
        <v>850</v>
      </c>
      <c r="F309" s="364">
        <v>462.43</v>
      </c>
      <c r="G309" s="140">
        <f t="shared" si="10"/>
        <v>0.5440352941176471</v>
      </c>
    </row>
    <row r="310" spans="1:7" ht="19.5" customHeight="1">
      <c r="A310" s="67"/>
      <c r="B310" s="68">
        <v>80120</v>
      </c>
      <c r="C310" s="61" t="s">
        <v>115</v>
      </c>
      <c r="D310" s="62">
        <f>SUM(D311:D312)</f>
        <v>7200</v>
      </c>
      <c r="E310" s="62">
        <f>SUM(E311:E312)</f>
        <v>7200</v>
      </c>
      <c r="F310" s="369">
        <f>SUM(F311:F312)</f>
        <v>13543.45</v>
      </c>
      <c r="G310" s="126">
        <f t="shared" si="10"/>
        <v>1.8810347222222223</v>
      </c>
    </row>
    <row r="311" spans="1:7" ht="27" customHeight="1">
      <c r="A311" s="28"/>
      <c r="B311" s="74"/>
      <c r="C311" s="71" t="s">
        <v>185</v>
      </c>
      <c r="D311" s="155">
        <v>7200</v>
      </c>
      <c r="E311" s="155">
        <v>7200</v>
      </c>
      <c r="F311" s="370">
        <v>3969.92</v>
      </c>
      <c r="G311" s="129">
        <f t="shared" si="10"/>
        <v>0.5513777777777777</v>
      </c>
    </row>
    <row r="312" spans="1:7" ht="19.5" customHeight="1">
      <c r="A312" s="28"/>
      <c r="B312" s="85"/>
      <c r="C312" s="122" t="s">
        <v>25</v>
      </c>
      <c r="D312" s="156"/>
      <c r="E312" s="156"/>
      <c r="F312" s="372">
        <v>9573.53</v>
      </c>
      <c r="G312" s="66"/>
    </row>
    <row r="313" spans="1:7" ht="19.5" customHeight="1">
      <c r="A313" s="67"/>
      <c r="B313" s="68">
        <v>80121</v>
      </c>
      <c r="C313" s="61" t="s">
        <v>116</v>
      </c>
      <c r="D313" s="50">
        <f>SUM(D314:D314)</f>
        <v>250</v>
      </c>
      <c r="E313" s="50">
        <f>SUM(E314:E314)</f>
        <v>250</v>
      </c>
      <c r="F313" s="363">
        <f>SUM(F314:F315)</f>
        <v>599.48</v>
      </c>
      <c r="G313" s="63">
        <f t="shared" si="10"/>
        <v>2.39792</v>
      </c>
    </row>
    <row r="314" spans="1:7" ht="27" customHeight="1">
      <c r="A314" s="28"/>
      <c r="B314" s="70"/>
      <c r="C314" s="71" t="s">
        <v>185</v>
      </c>
      <c r="D314" s="155">
        <v>250</v>
      </c>
      <c r="E314" s="155">
        <v>250</v>
      </c>
      <c r="F314" s="370">
        <v>99.48</v>
      </c>
      <c r="G314" s="96">
        <f t="shared" si="10"/>
        <v>0.39792</v>
      </c>
    </row>
    <row r="315" spans="1:7" ht="18.75" customHeight="1">
      <c r="A315" s="28"/>
      <c r="B315" s="85"/>
      <c r="C315" s="122" t="s">
        <v>25</v>
      </c>
      <c r="D315" s="156"/>
      <c r="E315" s="156"/>
      <c r="F315" s="372">
        <v>500</v>
      </c>
      <c r="G315" s="66"/>
    </row>
    <row r="316" spans="1:7" ht="19.5" customHeight="1">
      <c r="A316" s="67"/>
      <c r="B316" s="68">
        <v>80123</v>
      </c>
      <c r="C316" s="61" t="s">
        <v>117</v>
      </c>
      <c r="D316" s="50">
        <f>SUM(D317:D317)</f>
        <v>1300</v>
      </c>
      <c r="E316" s="50">
        <f>SUM(E317:E317)</f>
        <v>1300</v>
      </c>
      <c r="F316" s="363">
        <f>SUM(F317:F317)</f>
        <v>758.47</v>
      </c>
      <c r="G316" s="63">
        <f t="shared" si="10"/>
        <v>0.5834384615384616</v>
      </c>
    </row>
    <row r="317" spans="1:7" ht="27" customHeight="1">
      <c r="A317" s="28"/>
      <c r="B317" s="52"/>
      <c r="C317" s="53" t="s">
        <v>185</v>
      </c>
      <c r="D317" s="160">
        <v>1300</v>
      </c>
      <c r="E317" s="160">
        <v>1300</v>
      </c>
      <c r="F317" s="381">
        <v>758.47</v>
      </c>
      <c r="G317" s="140">
        <f t="shared" si="10"/>
        <v>0.5834384615384616</v>
      </c>
    </row>
    <row r="318" spans="1:7" s="94" customFormat="1" ht="19.5" customHeight="1">
      <c r="A318" s="67"/>
      <c r="B318" s="48">
        <v>80124</v>
      </c>
      <c r="C318" s="114" t="s">
        <v>180</v>
      </c>
      <c r="D318" s="50">
        <f>D319</f>
        <v>120</v>
      </c>
      <c r="E318" s="50">
        <f>E319</f>
        <v>120</v>
      </c>
      <c r="F318" s="363">
        <f>F319</f>
        <v>48.89</v>
      </c>
      <c r="G318" s="63">
        <f t="shared" si="10"/>
        <v>0.40741666666666665</v>
      </c>
    </row>
    <row r="319" spans="1:7" ht="27" customHeight="1">
      <c r="A319" s="37"/>
      <c r="B319" s="52"/>
      <c r="C319" s="53" t="s">
        <v>185</v>
      </c>
      <c r="D319" s="160">
        <v>120</v>
      </c>
      <c r="E319" s="160">
        <v>120</v>
      </c>
      <c r="F319" s="381">
        <v>48.89</v>
      </c>
      <c r="G319" s="140">
        <f t="shared" si="10"/>
        <v>0.40741666666666665</v>
      </c>
    </row>
    <row r="320" spans="1:7" ht="19.5" customHeight="1">
      <c r="A320" s="67"/>
      <c r="B320" s="68">
        <v>80130</v>
      </c>
      <c r="C320" s="61" t="s">
        <v>118</v>
      </c>
      <c r="D320" s="62">
        <f>SUM(D321:D322)</f>
        <v>5600</v>
      </c>
      <c r="E320" s="62">
        <f>SUM(E321:E322)</f>
        <v>5600</v>
      </c>
      <c r="F320" s="369">
        <f>SUM(F321:F322)</f>
        <v>36974.97</v>
      </c>
      <c r="G320" s="63">
        <f t="shared" si="10"/>
        <v>6.602673214285715</v>
      </c>
    </row>
    <row r="321" spans="1:7" ht="27" customHeight="1">
      <c r="A321" s="28"/>
      <c r="B321" s="29"/>
      <c r="C321" s="71" t="s">
        <v>185</v>
      </c>
      <c r="D321" s="72">
        <v>5600</v>
      </c>
      <c r="E321" s="72">
        <v>5600</v>
      </c>
      <c r="F321" s="374">
        <v>3006.15</v>
      </c>
      <c r="G321" s="96">
        <f t="shared" si="10"/>
        <v>0.5368125</v>
      </c>
    </row>
    <row r="322" spans="1:7" ht="19.5" customHeight="1">
      <c r="A322" s="28"/>
      <c r="B322" s="38"/>
      <c r="C322" s="122" t="s">
        <v>25</v>
      </c>
      <c r="D322" s="65"/>
      <c r="E322" s="65"/>
      <c r="F322" s="368">
        <v>33968.82</v>
      </c>
      <c r="G322" s="66"/>
    </row>
    <row r="323" spans="1:7" ht="19.5" customHeight="1">
      <c r="A323" s="67"/>
      <c r="B323" s="68">
        <v>80132</v>
      </c>
      <c r="C323" s="114" t="s">
        <v>119</v>
      </c>
      <c r="D323" s="62">
        <f>SUM(D324:D324)</f>
        <v>720</v>
      </c>
      <c r="E323" s="62">
        <f>SUM(E324:E324)</f>
        <v>720</v>
      </c>
      <c r="F323" s="369">
        <f>F324</f>
        <v>274.54</v>
      </c>
      <c r="G323" s="229">
        <f t="shared" si="10"/>
        <v>0.38130555555555556</v>
      </c>
    </row>
    <row r="324" spans="1:7" ht="27" customHeight="1">
      <c r="A324" s="28"/>
      <c r="B324" s="52"/>
      <c r="C324" s="53" t="s">
        <v>185</v>
      </c>
      <c r="D324" s="160">
        <v>720</v>
      </c>
      <c r="E324" s="160">
        <v>720</v>
      </c>
      <c r="F324" s="381">
        <v>274.54</v>
      </c>
      <c r="G324" s="140">
        <f t="shared" si="10"/>
        <v>0.38130555555555556</v>
      </c>
    </row>
    <row r="325" spans="1:7" ht="19.5" customHeight="1">
      <c r="A325" s="28"/>
      <c r="B325" s="68">
        <v>80134</v>
      </c>
      <c r="C325" s="61" t="s">
        <v>120</v>
      </c>
      <c r="D325" s="62">
        <f>D326</f>
        <v>800</v>
      </c>
      <c r="E325" s="62">
        <f>E326</f>
        <v>800</v>
      </c>
      <c r="F325" s="369">
        <f>F326</f>
        <v>475.25</v>
      </c>
      <c r="G325" s="63">
        <f t="shared" si="10"/>
        <v>0.5940625</v>
      </c>
    </row>
    <row r="326" spans="1:7" ht="27" customHeight="1">
      <c r="A326" s="28"/>
      <c r="B326" s="52"/>
      <c r="C326" s="199" t="s">
        <v>185</v>
      </c>
      <c r="D326" s="160">
        <v>800</v>
      </c>
      <c r="E326" s="160">
        <v>800</v>
      </c>
      <c r="F326" s="381">
        <v>475.25</v>
      </c>
      <c r="G326" s="140">
        <f t="shared" si="10"/>
        <v>0.5940625</v>
      </c>
    </row>
    <row r="327" spans="1:7" ht="19.5" customHeight="1">
      <c r="A327" s="28"/>
      <c r="B327" s="233">
        <v>80140</v>
      </c>
      <c r="C327" s="61" t="s">
        <v>121</v>
      </c>
      <c r="D327" s="62">
        <f>SUM(D328:D328)</f>
        <v>1800</v>
      </c>
      <c r="E327" s="62">
        <f>SUM(E328:E328)</f>
        <v>1800</v>
      </c>
      <c r="F327" s="369">
        <f>F328</f>
        <v>1050.73</v>
      </c>
      <c r="G327" s="63">
        <f t="shared" si="10"/>
        <v>0.5837388888888889</v>
      </c>
    </row>
    <row r="328" spans="1:7" ht="27" customHeight="1">
      <c r="A328" s="28"/>
      <c r="B328" s="52"/>
      <c r="C328" s="53" t="s">
        <v>185</v>
      </c>
      <c r="D328" s="160">
        <v>1800</v>
      </c>
      <c r="E328" s="160">
        <v>1800</v>
      </c>
      <c r="F328" s="381">
        <v>1050.73</v>
      </c>
      <c r="G328" s="140">
        <f t="shared" si="10"/>
        <v>0.5837388888888889</v>
      </c>
    </row>
    <row r="329" spans="1:15" s="121" customFormat="1" ht="19.5" customHeight="1">
      <c r="A329" s="67"/>
      <c r="B329" s="48">
        <v>80197</v>
      </c>
      <c r="C329" s="114" t="s">
        <v>122</v>
      </c>
      <c r="D329" s="50"/>
      <c r="E329" s="50"/>
      <c r="F329" s="363">
        <f>F330</f>
        <v>1845.59</v>
      </c>
      <c r="G329" s="63"/>
      <c r="H329" s="94"/>
      <c r="I329" s="94"/>
      <c r="J329" s="94"/>
      <c r="K329" s="94"/>
      <c r="L329" s="94"/>
      <c r="M329" s="94"/>
      <c r="N329" s="94"/>
      <c r="O329" s="94"/>
    </row>
    <row r="330" spans="1:7" ht="19.5" customHeight="1">
      <c r="A330" s="37"/>
      <c r="B330" s="85"/>
      <c r="C330" s="122" t="s">
        <v>123</v>
      </c>
      <c r="D330" s="156"/>
      <c r="E330" s="156"/>
      <c r="F330" s="372">
        <v>1845.59</v>
      </c>
      <c r="G330" s="66"/>
    </row>
    <row r="331" spans="1:7" ht="19.5" customHeight="1">
      <c r="A331" s="90">
        <v>852</v>
      </c>
      <c r="B331" s="43"/>
      <c r="C331" s="142" t="s">
        <v>63</v>
      </c>
      <c r="D331" s="143">
        <f>D332+D336+D340+D343+D346+D349</f>
        <v>3126360</v>
      </c>
      <c r="E331" s="143">
        <f>E332+E336+E340+E343+E346+E349</f>
        <v>3126360</v>
      </c>
      <c r="F331" s="389">
        <f>F332+F336+F340+F343+F346+F349</f>
        <v>1579761.16</v>
      </c>
      <c r="G331" s="91">
        <f aca="true" t="shared" si="13" ref="G331:G396">F331/E331</f>
        <v>0.5053036630458424</v>
      </c>
    </row>
    <row r="332" spans="1:7" ht="19.5" customHeight="1">
      <c r="A332" s="67"/>
      <c r="B332" s="68">
        <v>85201</v>
      </c>
      <c r="C332" s="49" t="s">
        <v>124</v>
      </c>
      <c r="D332" s="50">
        <f>SUM(D333:D335)</f>
        <v>17350</v>
      </c>
      <c r="E332" s="50">
        <f>SUM(E333:E335)</f>
        <v>17350</v>
      </c>
      <c r="F332" s="363">
        <f>SUM(F333:F335)</f>
        <v>12163.560000000001</v>
      </c>
      <c r="G332" s="63">
        <f t="shared" si="13"/>
        <v>0.7010697406340058</v>
      </c>
    </row>
    <row r="333" spans="1:16" s="4" customFormat="1" ht="19.5" customHeight="1">
      <c r="A333" s="28"/>
      <c r="B333" s="70"/>
      <c r="C333" s="95" t="s">
        <v>125</v>
      </c>
      <c r="D333" s="72">
        <v>16200</v>
      </c>
      <c r="E333" s="72">
        <v>16200</v>
      </c>
      <c r="F333" s="374">
        <v>9249.29</v>
      </c>
      <c r="G333" s="230">
        <f t="shared" si="13"/>
        <v>0.5709438271604939</v>
      </c>
      <c r="H333" s="198"/>
      <c r="I333" s="198"/>
      <c r="J333" s="198"/>
      <c r="K333" s="198"/>
      <c r="L333" s="198"/>
      <c r="M333" s="198"/>
      <c r="N333" s="198"/>
      <c r="O333" s="198"/>
      <c r="P333" s="198"/>
    </row>
    <row r="334" spans="1:7" ht="27" customHeight="1">
      <c r="A334" s="28"/>
      <c r="B334" s="74"/>
      <c r="C334" s="115" t="s">
        <v>185</v>
      </c>
      <c r="D334" s="82">
        <v>1150</v>
      </c>
      <c r="E334" s="82">
        <v>1150</v>
      </c>
      <c r="F334" s="366">
        <v>548.47</v>
      </c>
      <c r="G334" s="212">
        <f t="shared" si="13"/>
        <v>0.4769304347826087</v>
      </c>
    </row>
    <row r="335" spans="1:7" ht="19.5" customHeight="1">
      <c r="A335" s="28"/>
      <c r="B335" s="85"/>
      <c r="C335" s="64" t="s">
        <v>126</v>
      </c>
      <c r="D335" s="65"/>
      <c r="E335" s="65"/>
      <c r="F335" s="368">
        <v>2365.8</v>
      </c>
      <c r="G335" s="218"/>
    </row>
    <row r="336" spans="1:7" ht="19.5" customHeight="1">
      <c r="A336" s="67"/>
      <c r="B336" s="68">
        <v>85202</v>
      </c>
      <c r="C336" s="49" t="s">
        <v>127</v>
      </c>
      <c r="D336" s="50">
        <f>SUM(D337:D339)</f>
        <v>3091950</v>
      </c>
      <c r="E336" s="50">
        <f>SUM(E337:E339)</f>
        <v>3091950</v>
      </c>
      <c r="F336" s="363">
        <f>SUM(F337:F339)</f>
        <v>1554529.5</v>
      </c>
      <c r="G336" s="229">
        <f t="shared" si="13"/>
        <v>0.5027667006258186</v>
      </c>
    </row>
    <row r="337" spans="1:7" ht="19.5" customHeight="1">
      <c r="A337" s="28"/>
      <c r="B337" s="70"/>
      <c r="C337" s="95" t="s">
        <v>253</v>
      </c>
      <c r="D337" s="72">
        <f>3060000+21000</f>
        <v>3081000</v>
      </c>
      <c r="E337" s="72">
        <f>3060000+21000</f>
        <v>3081000</v>
      </c>
      <c r="F337" s="374">
        <f>1539621.73+12136.33</f>
        <v>1551758.06</v>
      </c>
      <c r="G337" s="230">
        <f t="shared" si="13"/>
        <v>0.5036540279130153</v>
      </c>
    </row>
    <row r="338" spans="1:7" ht="27" customHeight="1">
      <c r="A338" s="28"/>
      <c r="B338" s="74"/>
      <c r="C338" s="115" t="s">
        <v>185</v>
      </c>
      <c r="D338" s="79">
        <v>2000</v>
      </c>
      <c r="E338" s="79">
        <v>2000</v>
      </c>
      <c r="F338" s="367">
        <v>960.89</v>
      </c>
      <c r="G338" s="234">
        <f t="shared" si="13"/>
        <v>0.480445</v>
      </c>
    </row>
    <row r="339" spans="1:7" ht="19.5" customHeight="1">
      <c r="A339" s="28"/>
      <c r="B339" s="85"/>
      <c r="C339" s="64" t="s">
        <v>126</v>
      </c>
      <c r="D339" s="65">
        <v>8950</v>
      </c>
      <c r="E339" s="65">
        <v>8950</v>
      </c>
      <c r="F339" s="368">
        <v>1810.55</v>
      </c>
      <c r="G339" s="218">
        <f t="shared" si="13"/>
        <v>0.20229608938547486</v>
      </c>
    </row>
    <row r="340" spans="1:15" s="121" customFormat="1" ht="19.5" customHeight="1">
      <c r="A340" s="67"/>
      <c r="B340" s="48">
        <v>85203</v>
      </c>
      <c r="C340" s="61" t="s">
        <v>64</v>
      </c>
      <c r="D340" s="62">
        <f>D341</f>
        <v>5000</v>
      </c>
      <c r="E340" s="62">
        <f>E341</f>
        <v>5000</v>
      </c>
      <c r="F340" s="369">
        <f>SUM(F341:F342)</f>
        <v>2991.7</v>
      </c>
      <c r="G340" s="229">
        <f t="shared" si="13"/>
        <v>0.59834</v>
      </c>
      <c r="H340" s="94"/>
      <c r="I340" s="94"/>
      <c r="J340" s="94"/>
      <c r="K340" s="94"/>
      <c r="L340" s="94"/>
      <c r="M340" s="94"/>
      <c r="N340" s="94"/>
      <c r="O340" s="94"/>
    </row>
    <row r="341" spans="1:7" ht="25.5" customHeight="1">
      <c r="A341" s="28"/>
      <c r="B341" s="70"/>
      <c r="C341" s="447" t="s">
        <v>163</v>
      </c>
      <c r="D341" s="72">
        <v>5000</v>
      </c>
      <c r="E341" s="72">
        <v>5000</v>
      </c>
      <c r="F341" s="374">
        <v>2985.7</v>
      </c>
      <c r="G341" s="230">
        <f t="shared" si="13"/>
        <v>0.59714</v>
      </c>
    </row>
    <row r="342" spans="1:15" s="121" customFormat="1" ht="25.5" customHeight="1">
      <c r="A342" s="67"/>
      <c r="B342" s="48"/>
      <c r="C342" s="122" t="s">
        <v>185</v>
      </c>
      <c r="D342" s="444"/>
      <c r="E342" s="444"/>
      <c r="F342" s="445">
        <v>6</v>
      </c>
      <c r="G342" s="446"/>
      <c r="H342" s="94"/>
      <c r="I342" s="94"/>
      <c r="J342" s="94"/>
      <c r="K342" s="94"/>
      <c r="L342" s="94"/>
      <c r="M342" s="94"/>
      <c r="N342" s="94"/>
      <c r="O342" s="94"/>
    </row>
    <row r="343" spans="1:15" s="121" customFormat="1" ht="23.25" customHeight="1">
      <c r="A343" s="67"/>
      <c r="B343" s="48">
        <v>85204</v>
      </c>
      <c r="C343" s="49" t="s">
        <v>128</v>
      </c>
      <c r="D343" s="131">
        <f>SUM(D344:D345)</f>
        <v>7000</v>
      </c>
      <c r="E343" s="131">
        <f>SUM(E344:E345)</f>
        <v>7000</v>
      </c>
      <c r="F343" s="382">
        <f>SUM(F344:F345)</f>
        <v>6239.43</v>
      </c>
      <c r="G343" s="229">
        <f t="shared" si="13"/>
        <v>0.8913471428571429</v>
      </c>
      <c r="H343" s="94"/>
      <c r="I343" s="94"/>
      <c r="J343" s="94"/>
      <c r="K343" s="94"/>
      <c r="L343" s="94"/>
      <c r="M343" s="94"/>
      <c r="N343" s="94"/>
      <c r="O343" s="94"/>
    </row>
    <row r="344" spans="1:7" s="4" customFormat="1" ht="19.5" customHeight="1">
      <c r="A344" s="28"/>
      <c r="B344" s="70"/>
      <c r="C344" s="306" t="s">
        <v>129</v>
      </c>
      <c r="D344" s="133">
        <v>7000</v>
      </c>
      <c r="E344" s="133">
        <v>7000</v>
      </c>
      <c r="F344" s="414">
        <v>464.41</v>
      </c>
      <c r="G344" s="230">
        <f t="shared" si="13"/>
        <v>0.06634428571428572</v>
      </c>
    </row>
    <row r="345" spans="1:7" ht="19.5" customHeight="1">
      <c r="A345" s="37"/>
      <c r="B345" s="85"/>
      <c r="C345" s="159" t="s">
        <v>25</v>
      </c>
      <c r="D345" s="216"/>
      <c r="E345" s="216"/>
      <c r="F345" s="386">
        <v>5775.02</v>
      </c>
      <c r="G345" s="218"/>
    </row>
    <row r="346" spans="1:15" s="121" customFormat="1" ht="25.5" customHeight="1">
      <c r="A346" s="67"/>
      <c r="B346" s="48">
        <v>85220</v>
      </c>
      <c r="C346" s="114" t="s">
        <v>226</v>
      </c>
      <c r="D346" s="131">
        <f>SUM(D347:D348)</f>
        <v>5000</v>
      </c>
      <c r="E346" s="131">
        <f>SUM(E347:E348)</f>
        <v>5000</v>
      </c>
      <c r="F346" s="382">
        <f>SUM(F347:F348)</f>
        <v>3814.47</v>
      </c>
      <c r="G346" s="229">
        <f t="shared" si="13"/>
        <v>0.762894</v>
      </c>
      <c r="H346" s="94"/>
      <c r="I346" s="94"/>
      <c r="J346" s="94"/>
      <c r="K346" s="94"/>
      <c r="L346" s="94"/>
      <c r="M346" s="94"/>
      <c r="N346" s="94"/>
      <c r="O346" s="94"/>
    </row>
    <row r="347" spans="1:7" s="4" customFormat="1" ht="19.5" customHeight="1">
      <c r="A347" s="28"/>
      <c r="B347" s="70"/>
      <c r="C347" s="306" t="s">
        <v>227</v>
      </c>
      <c r="D347" s="133">
        <v>4850</v>
      </c>
      <c r="E347" s="133">
        <v>4850</v>
      </c>
      <c r="F347" s="414">
        <v>3780.47</v>
      </c>
      <c r="G347" s="230">
        <f t="shared" si="13"/>
        <v>0.7794783505154639</v>
      </c>
    </row>
    <row r="348" spans="1:7" ht="27" customHeight="1">
      <c r="A348" s="28"/>
      <c r="B348" s="85"/>
      <c r="C348" s="122" t="s">
        <v>185</v>
      </c>
      <c r="D348" s="65">
        <v>150</v>
      </c>
      <c r="E348" s="65">
        <v>150</v>
      </c>
      <c r="F348" s="368">
        <v>34</v>
      </c>
      <c r="G348" s="218">
        <f t="shared" si="13"/>
        <v>0.22666666666666666</v>
      </c>
    </row>
    <row r="349" spans="1:7" ht="19.5" customHeight="1">
      <c r="A349" s="67"/>
      <c r="B349" s="68">
        <v>85226</v>
      </c>
      <c r="C349" s="61" t="s">
        <v>130</v>
      </c>
      <c r="D349" s="62">
        <f>SUM(D350:D350)</f>
        <v>60</v>
      </c>
      <c r="E349" s="62">
        <f>SUM(E350:E350)</f>
        <v>60</v>
      </c>
      <c r="F349" s="369">
        <f>SUM(F350:F350)</f>
        <v>22.5</v>
      </c>
      <c r="G349" s="229">
        <f t="shared" si="13"/>
        <v>0.375</v>
      </c>
    </row>
    <row r="350" spans="1:7" ht="27" customHeight="1">
      <c r="A350" s="37"/>
      <c r="B350" s="85"/>
      <c r="C350" s="122" t="s">
        <v>185</v>
      </c>
      <c r="D350" s="146">
        <v>60</v>
      </c>
      <c r="E350" s="146">
        <v>60</v>
      </c>
      <c r="F350" s="388">
        <v>22.5</v>
      </c>
      <c r="G350" s="158">
        <f t="shared" si="13"/>
        <v>0.375</v>
      </c>
    </row>
    <row r="351" spans="1:7" s="94" customFormat="1" ht="20.25" customHeight="1">
      <c r="A351" s="99">
        <v>853</v>
      </c>
      <c r="B351" s="206"/>
      <c r="C351" s="211" t="s">
        <v>73</v>
      </c>
      <c r="D351" s="201">
        <f>D352</f>
        <v>600</v>
      </c>
      <c r="E351" s="201">
        <f>E352</f>
        <v>600</v>
      </c>
      <c r="F351" s="411">
        <f>F352</f>
        <v>338.52</v>
      </c>
      <c r="G351" s="103">
        <f t="shared" si="13"/>
        <v>0.5641999999999999</v>
      </c>
    </row>
    <row r="352" spans="1:7" ht="19.5" customHeight="1">
      <c r="A352" s="67"/>
      <c r="B352" s="68">
        <v>85333</v>
      </c>
      <c r="C352" s="61" t="s">
        <v>131</v>
      </c>
      <c r="D352" s="62">
        <f>SUM(D353:D353)</f>
        <v>600</v>
      </c>
      <c r="E352" s="62">
        <f>SUM(E353:E353)</f>
        <v>600</v>
      </c>
      <c r="F352" s="369">
        <f>F353</f>
        <v>338.52</v>
      </c>
      <c r="G352" s="229">
        <f t="shared" si="13"/>
        <v>0.5641999999999999</v>
      </c>
    </row>
    <row r="353" spans="1:19" s="4" customFormat="1" ht="27" customHeight="1">
      <c r="A353" s="37"/>
      <c r="B353" s="85"/>
      <c r="C353" s="199" t="s">
        <v>185</v>
      </c>
      <c r="D353" s="138">
        <v>600</v>
      </c>
      <c r="E353" s="138">
        <v>600</v>
      </c>
      <c r="F353" s="385">
        <v>338.52</v>
      </c>
      <c r="G353" s="158">
        <f t="shared" si="13"/>
        <v>0.5641999999999999</v>
      </c>
      <c r="P353" s="5"/>
      <c r="Q353" s="5"/>
      <c r="R353" s="5"/>
      <c r="S353" s="5"/>
    </row>
    <row r="354" spans="1:7" ht="19.5" customHeight="1">
      <c r="A354" s="56">
        <v>854</v>
      </c>
      <c r="B354" s="57"/>
      <c r="C354" s="58" t="s">
        <v>76</v>
      </c>
      <c r="D354" s="45">
        <f>D355+D359+D361+D364+D367+D370+D372+D374</f>
        <v>924090</v>
      </c>
      <c r="E354" s="45">
        <f>E355+E359+E361+E364+E367+E370+E372+E374</f>
        <v>924090</v>
      </c>
      <c r="F354" s="362">
        <f>F355+F359+F361+F364+F367+F370+F372+F374</f>
        <v>506128.82999999996</v>
      </c>
      <c r="G354" s="46">
        <f t="shared" si="13"/>
        <v>0.5477051261240787</v>
      </c>
    </row>
    <row r="355" spans="1:7" ht="19.5" customHeight="1">
      <c r="A355" s="59"/>
      <c r="B355" s="123">
        <v>85403</v>
      </c>
      <c r="C355" s="69" t="s">
        <v>132</v>
      </c>
      <c r="D355" s="124">
        <f>SUM(D356:D358)</f>
        <v>311500</v>
      </c>
      <c r="E355" s="124">
        <f>SUM(E356:E358)</f>
        <v>311500</v>
      </c>
      <c r="F355" s="365">
        <f>SUM(F356:F358)</f>
        <v>263526.52</v>
      </c>
      <c r="G355" s="231">
        <f t="shared" si="13"/>
        <v>0.8459920385232745</v>
      </c>
    </row>
    <row r="356" spans="1:7" ht="19.5" customHeight="1">
      <c r="A356" s="80"/>
      <c r="B356" s="74"/>
      <c r="C356" s="71" t="s">
        <v>259</v>
      </c>
      <c r="D356" s="133">
        <v>310000</v>
      </c>
      <c r="E356" s="133">
        <v>310000</v>
      </c>
      <c r="F356" s="414">
        <v>256805.39</v>
      </c>
      <c r="G356" s="230">
        <f t="shared" si="13"/>
        <v>0.8284044838709678</v>
      </c>
    </row>
    <row r="357" spans="1:7" ht="27" customHeight="1">
      <c r="A357" s="80"/>
      <c r="B357" s="74"/>
      <c r="C357" s="116" t="s">
        <v>185</v>
      </c>
      <c r="D357" s="136">
        <v>1500</v>
      </c>
      <c r="E357" s="136">
        <v>1500</v>
      </c>
      <c r="F357" s="384">
        <v>744.7</v>
      </c>
      <c r="G357" s="234">
        <f t="shared" si="13"/>
        <v>0.4964666666666667</v>
      </c>
    </row>
    <row r="358" spans="1:7" ht="19.5" customHeight="1">
      <c r="A358" s="80"/>
      <c r="B358" s="85"/>
      <c r="C358" s="64" t="s">
        <v>126</v>
      </c>
      <c r="D358" s="216"/>
      <c r="E358" s="216"/>
      <c r="F358" s="386">
        <v>5976.43</v>
      </c>
      <c r="G358" s="218"/>
    </row>
    <row r="359" spans="1:7" ht="18.75" customHeight="1">
      <c r="A359" s="59"/>
      <c r="B359" s="68">
        <v>85406</v>
      </c>
      <c r="C359" s="114" t="s">
        <v>133</v>
      </c>
      <c r="D359" s="62">
        <f>SUM(D360:D360)</f>
        <v>830</v>
      </c>
      <c r="E359" s="62">
        <f>SUM(E360:E360)</f>
        <v>830</v>
      </c>
      <c r="F359" s="369">
        <f>F360</f>
        <v>487.49</v>
      </c>
      <c r="G359" s="229">
        <f t="shared" si="13"/>
        <v>0.5873373493975904</v>
      </c>
    </row>
    <row r="360" spans="1:19" s="4" customFormat="1" ht="27" customHeight="1">
      <c r="A360" s="59"/>
      <c r="B360" s="52"/>
      <c r="C360" s="53" t="s">
        <v>185</v>
      </c>
      <c r="D360" s="265">
        <v>830</v>
      </c>
      <c r="E360" s="265">
        <v>830</v>
      </c>
      <c r="F360" s="413">
        <v>487.49</v>
      </c>
      <c r="G360" s="310">
        <f t="shared" si="13"/>
        <v>0.5873373493975904</v>
      </c>
      <c r="P360" s="5"/>
      <c r="Q360" s="5"/>
      <c r="R360" s="5"/>
      <c r="S360" s="5"/>
    </row>
    <row r="361" spans="1:7" ht="19.5" customHeight="1">
      <c r="A361" s="67"/>
      <c r="B361" s="68">
        <v>85407</v>
      </c>
      <c r="C361" s="114" t="s">
        <v>134</v>
      </c>
      <c r="D361" s="62">
        <f>SUM(D362:D363)</f>
        <v>370</v>
      </c>
      <c r="E361" s="62">
        <f>SUM(E362:E363)</f>
        <v>370</v>
      </c>
      <c r="F361" s="369">
        <f>SUM(F362:F363)</f>
        <v>589.67</v>
      </c>
      <c r="G361" s="229">
        <f t="shared" si="13"/>
        <v>1.5937027027027026</v>
      </c>
    </row>
    <row r="362" spans="1:7" s="4" customFormat="1" ht="27" customHeight="1">
      <c r="A362" s="67"/>
      <c r="B362" s="74"/>
      <c r="C362" s="115" t="s">
        <v>185</v>
      </c>
      <c r="D362" s="134">
        <v>370</v>
      </c>
      <c r="E362" s="134">
        <v>370</v>
      </c>
      <c r="F362" s="383">
        <v>192.67</v>
      </c>
      <c r="G362" s="212">
        <f t="shared" si="13"/>
        <v>0.5207297297297298</v>
      </c>
    </row>
    <row r="363" spans="1:7" s="4" customFormat="1" ht="19.5" customHeight="1">
      <c r="A363" s="67"/>
      <c r="B363" s="85"/>
      <c r="C363" s="64" t="s">
        <v>126</v>
      </c>
      <c r="D363" s="216"/>
      <c r="E363" s="216"/>
      <c r="F363" s="386">
        <v>397</v>
      </c>
      <c r="G363" s="218"/>
    </row>
    <row r="364" spans="1:7" s="4" customFormat="1" ht="18.75" customHeight="1">
      <c r="A364" s="67"/>
      <c r="B364" s="68">
        <v>85410</v>
      </c>
      <c r="C364" s="114" t="s">
        <v>135</v>
      </c>
      <c r="D364" s="62">
        <f>SUM(D365:D366)</f>
        <v>460900</v>
      </c>
      <c r="E364" s="62">
        <f>SUM(E365:E366)</f>
        <v>460900</v>
      </c>
      <c r="F364" s="369">
        <f>SUM(F365:F366)</f>
        <v>190725.37</v>
      </c>
      <c r="G364" s="229">
        <f t="shared" si="13"/>
        <v>0.4138107398568019</v>
      </c>
    </row>
    <row r="365" spans="1:7" s="4" customFormat="1" ht="18.75" customHeight="1">
      <c r="A365" s="28"/>
      <c r="B365" s="70"/>
      <c r="C365" s="71" t="s">
        <v>136</v>
      </c>
      <c r="D365" s="133">
        <v>460000</v>
      </c>
      <c r="E365" s="133">
        <v>460000</v>
      </c>
      <c r="F365" s="414">
        <v>190256.4</v>
      </c>
      <c r="G365" s="336">
        <f t="shared" si="13"/>
        <v>0.41360086956521736</v>
      </c>
    </row>
    <row r="366" spans="1:7" s="4" customFormat="1" ht="27" customHeight="1">
      <c r="A366" s="28"/>
      <c r="B366" s="85"/>
      <c r="C366" s="199" t="s">
        <v>185</v>
      </c>
      <c r="D366" s="138">
        <v>900</v>
      </c>
      <c r="E366" s="138">
        <v>900</v>
      </c>
      <c r="F366" s="385">
        <v>468.97</v>
      </c>
      <c r="G366" s="217">
        <f t="shared" si="13"/>
        <v>0.5210777777777779</v>
      </c>
    </row>
    <row r="367" spans="1:7" ht="19.5" customHeight="1">
      <c r="A367" s="67"/>
      <c r="B367" s="68">
        <v>85417</v>
      </c>
      <c r="C367" s="114" t="s">
        <v>137</v>
      </c>
      <c r="D367" s="62">
        <f>SUM(D368:D369)</f>
        <v>150040</v>
      </c>
      <c r="E367" s="62">
        <f>SUM(E368:E369)</f>
        <v>150040</v>
      </c>
      <c r="F367" s="369">
        <f>SUM(F368:F369)</f>
        <v>50184.49</v>
      </c>
      <c r="G367" s="126">
        <f t="shared" si="13"/>
        <v>0.33447407358037856</v>
      </c>
    </row>
    <row r="368" spans="1:7" s="4" customFormat="1" ht="19.5" customHeight="1">
      <c r="A368" s="28"/>
      <c r="B368" s="132"/>
      <c r="C368" s="95" t="s">
        <v>138</v>
      </c>
      <c r="D368" s="133">
        <v>150000</v>
      </c>
      <c r="E368" s="133">
        <v>150000</v>
      </c>
      <c r="F368" s="414">
        <v>50169.49</v>
      </c>
      <c r="G368" s="230">
        <f t="shared" si="13"/>
        <v>0.33446326666666665</v>
      </c>
    </row>
    <row r="369" spans="1:7" ht="27" customHeight="1">
      <c r="A369" s="28"/>
      <c r="B369" s="38"/>
      <c r="C369" s="199" t="s">
        <v>185</v>
      </c>
      <c r="D369" s="138">
        <v>40</v>
      </c>
      <c r="E369" s="138">
        <v>40</v>
      </c>
      <c r="F369" s="385">
        <v>15</v>
      </c>
      <c r="G369" s="217">
        <f t="shared" si="13"/>
        <v>0.375</v>
      </c>
    </row>
    <row r="370" spans="1:15" s="121" customFormat="1" ht="19.5" customHeight="1">
      <c r="A370" s="67"/>
      <c r="B370" s="68">
        <v>85421</v>
      </c>
      <c r="C370" s="114" t="s">
        <v>139</v>
      </c>
      <c r="D370" s="131">
        <f>SUM(D371:D371)</f>
        <v>100</v>
      </c>
      <c r="E370" s="131">
        <f>SUM(E371:E371)</f>
        <v>100</v>
      </c>
      <c r="F370" s="382">
        <f>SUM(F371:F371)</f>
        <v>45.1</v>
      </c>
      <c r="G370" s="229">
        <f t="shared" si="13"/>
        <v>0.451</v>
      </c>
      <c r="H370" s="94"/>
      <c r="I370" s="94"/>
      <c r="J370" s="94"/>
      <c r="K370" s="94"/>
      <c r="L370" s="94"/>
      <c r="M370" s="94"/>
      <c r="N370" s="94"/>
      <c r="O370" s="94"/>
    </row>
    <row r="371" spans="1:7" ht="27" customHeight="1">
      <c r="A371" s="37"/>
      <c r="B371" s="163"/>
      <c r="C371" s="53" t="s">
        <v>185</v>
      </c>
      <c r="D371" s="265">
        <v>100</v>
      </c>
      <c r="E371" s="265">
        <v>100</v>
      </c>
      <c r="F371" s="413">
        <v>45.1</v>
      </c>
      <c r="G371" s="310">
        <f t="shared" si="13"/>
        <v>0.451</v>
      </c>
    </row>
    <row r="372" spans="1:7" ht="19.5" customHeight="1">
      <c r="A372" s="28"/>
      <c r="B372" s="68">
        <v>85495</v>
      </c>
      <c r="C372" s="61" t="s">
        <v>12</v>
      </c>
      <c r="D372" s="131">
        <f>SUM(D373:D373)</f>
        <v>350</v>
      </c>
      <c r="E372" s="131">
        <f>SUM(E373:E373)</f>
        <v>350</v>
      </c>
      <c r="F372" s="382">
        <f>SUM(F373:F373)</f>
        <v>140.58</v>
      </c>
      <c r="G372" s="229">
        <f t="shared" si="13"/>
        <v>0.4016571428571429</v>
      </c>
    </row>
    <row r="373" spans="1:7" s="4" customFormat="1" ht="27" customHeight="1">
      <c r="A373" s="28"/>
      <c r="B373" s="38"/>
      <c r="C373" s="53" t="s">
        <v>185</v>
      </c>
      <c r="D373" s="265">
        <v>350</v>
      </c>
      <c r="E373" s="265">
        <v>350</v>
      </c>
      <c r="F373" s="413">
        <v>140.58</v>
      </c>
      <c r="G373" s="310">
        <f t="shared" si="13"/>
        <v>0.4016571428571429</v>
      </c>
    </row>
    <row r="374" spans="1:7" ht="19.5" customHeight="1">
      <c r="A374" s="28"/>
      <c r="B374" s="68">
        <v>85497</v>
      </c>
      <c r="C374" s="61" t="s">
        <v>122</v>
      </c>
      <c r="D374" s="131"/>
      <c r="E374" s="131"/>
      <c r="F374" s="382">
        <f>F375</f>
        <v>429.61</v>
      </c>
      <c r="G374" s="229"/>
    </row>
    <row r="375" spans="1:7" s="4" customFormat="1" ht="19.5" customHeight="1">
      <c r="A375" s="28"/>
      <c r="B375" s="132"/>
      <c r="C375" s="53" t="s">
        <v>299</v>
      </c>
      <c r="D375" s="265"/>
      <c r="E375" s="265"/>
      <c r="F375" s="413">
        <v>429.61</v>
      </c>
      <c r="G375" s="310"/>
    </row>
    <row r="376" spans="1:7" s="4" customFormat="1" ht="19.5" customHeight="1" thickBot="1">
      <c r="A376" s="37"/>
      <c r="B376" s="38"/>
      <c r="C376" s="164" t="s">
        <v>83</v>
      </c>
      <c r="D376" s="235">
        <f>D377</f>
        <v>133840163</v>
      </c>
      <c r="E376" s="235">
        <f>E377</f>
        <v>133820759</v>
      </c>
      <c r="F376" s="415">
        <f>F377</f>
        <v>80984601</v>
      </c>
      <c r="G376" s="191">
        <f t="shared" si="13"/>
        <v>0.6051721840854303</v>
      </c>
    </row>
    <row r="377" spans="1:7" s="4" customFormat="1" ht="19.5" customHeight="1" thickTop="1">
      <c r="A377" s="90">
        <v>758</v>
      </c>
      <c r="B377" s="43"/>
      <c r="C377" s="44" t="s">
        <v>54</v>
      </c>
      <c r="D377" s="45">
        <f>D378+D380+D382</f>
        <v>133840163</v>
      </c>
      <c r="E377" s="45">
        <f>E378+E380+E382</f>
        <v>133820759</v>
      </c>
      <c r="F377" s="362">
        <f>F378+F380+F382</f>
        <v>80984601</v>
      </c>
      <c r="G377" s="46">
        <f t="shared" si="13"/>
        <v>0.6051721840854303</v>
      </c>
    </row>
    <row r="378" spans="1:7" ht="19.5" customHeight="1">
      <c r="A378" s="67"/>
      <c r="B378" s="68">
        <v>75801</v>
      </c>
      <c r="C378" s="114" t="s">
        <v>85</v>
      </c>
      <c r="D378" s="62">
        <f>D379</f>
        <v>129994703</v>
      </c>
      <c r="E378" s="62">
        <f>E379</f>
        <v>128476590</v>
      </c>
      <c r="F378" s="369">
        <f>F379</f>
        <v>79062518</v>
      </c>
      <c r="G378" s="126">
        <f t="shared" si="13"/>
        <v>0.6153846237668668</v>
      </c>
    </row>
    <row r="379" spans="1:7" ht="19.5" customHeight="1">
      <c r="A379" s="28"/>
      <c r="B379" s="163"/>
      <c r="C379" s="53" t="s">
        <v>86</v>
      </c>
      <c r="D379" s="54">
        <v>129994703</v>
      </c>
      <c r="E379" s="54">
        <v>128476590</v>
      </c>
      <c r="F379" s="364">
        <v>79062518</v>
      </c>
      <c r="G379" s="140">
        <f t="shared" si="13"/>
        <v>0.6153846237668668</v>
      </c>
    </row>
    <row r="380" spans="1:7" ht="18.75" customHeight="1">
      <c r="A380" s="67"/>
      <c r="B380" s="68">
        <v>75802</v>
      </c>
      <c r="C380" s="114" t="s">
        <v>182</v>
      </c>
      <c r="D380" s="62"/>
      <c r="E380" s="62">
        <f>E381</f>
        <v>1500000</v>
      </c>
      <c r="F380" s="369"/>
      <c r="G380" s="126"/>
    </row>
    <row r="381" spans="1:7" ht="20.25" customHeight="1">
      <c r="A381" s="28"/>
      <c r="B381" s="163"/>
      <c r="C381" s="53" t="s">
        <v>183</v>
      </c>
      <c r="D381" s="54"/>
      <c r="E381" s="54">
        <v>1500000</v>
      </c>
      <c r="F381" s="364"/>
      <c r="G381" s="140"/>
    </row>
    <row r="382" spans="1:7" ht="19.5" customHeight="1">
      <c r="A382" s="67"/>
      <c r="B382" s="68">
        <v>75832</v>
      </c>
      <c r="C382" s="114" t="s">
        <v>184</v>
      </c>
      <c r="D382" s="62">
        <f>D383</f>
        <v>3845460</v>
      </c>
      <c r="E382" s="62">
        <f>E383</f>
        <v>3844169</v>
      </c>
      <c r="F382" s="369">
        <f>F383</f>
        <v>1922083</v>
      </c>
      <c r="G382" s="126">
        <f t="shared" si="13"/>
        <v>0.49999960979863267</v>
      </c>
    </row>
    <row r="383" spans="1:7" s="4" customFormat="1" ht="18.75" customHeight="1">
      <c r="A383" s="28"/>
      <c r="B383" s="132"/>
      <c r="C383" s="53" t="s">
        <v>171</v>
      </c>
      <c r="D383" s="54">
        <v>3845460</v>
      </c>
      <c r="E383" s="54">
        <v>3844169</v>
      </c>
      <c r="F383" s="364">
        <v>1922083</v>
      </c>
      <c r="G383" s="140">
        <f t="shared" si="13"/>
        <v>0.49999960979863267</v>
      </c>
    </row>
    <row r="384" spans="1:7" ht="19.5" customHeight="1" thickBot="1">
      <c r="A384" s="50"/>
      <c r="B384" s="131"/>
      <c r="C384" s="236" t="s">
        <v>87</v>
      </c>
      <c r="D384" s="237">
        <f>D385+D388+D399+D412+D424</f>
        <v>35251315</v>
      </c>
      <c r="E384" s="237">
        <f>E385+E388+E399+E412+E424</f>
        <v>46414946</v>
      </c>
      <c r="F384" s="416">
        <f>F385+F388+F399+F412+F424</f>
        <v>8991760.32</v>
      </c>
      <c r="G384" s="238">
        <f t="shared" si="13"/>
        <v>0.19372553659762956</v>
      </c>
    </row>
    <row r="385" spans="1:15" s="121" customFormat="1" ht="19.5" customHeight="1" thickTop="1">
      <c r="A385" s="143">
        <v>600</v>
      </c>
      <c r="B385" s="239"/>
      <c r="C385" s="246" t="s">
        <v>88</v>
      </c>
      <c r="D385" s="192">
        <f aca="true" t="shared" si="14" ref="D385:F386">D386</f>
        <v>25916879</v>
      </c>
      <c r="E385" s="192">
        <f t="shared" si="14"/>
        <v>34155235</v>
      </c>
      <c r="F385" s="407">
        <f t="shared" si="14"/>
        <v>4245212.76</v>
      </c>
      <c r="G385" s="241">
        <f t="shared" si="13"/>
        <v>0.12429171575016246</v>
      </c>
      <c r="H385" s="94"/>
      <c r="I385" s="94"/>
      <c r="J385" s="94"/>
      <c r="K385" s="94"/>
      <c r="L385" s="94"/>
      <c r="M385" s="94"/>
      <c r="N385" s="94"/>
      <c r="O385" s="94"/>
    </row>
    <row r="386" spans="1:15" s="121" customFormat="1" ht="19.5" customHeight="1">
      <c r="A386" s="247"/>
      <c r="B386" s="248">
        <v>60015</v>
      </c>
      <c r="C386" s="242" t="s">
        <v>140</v>
      </c>
      <c r="D386" s="186">
        <f t="shared" si="14"/>
        <v>25916879</v>
      </c>
      <c r="E386" s="186">
        <f t="shared" si="14"/>
        <v>34155235</v>
      </c>
      <c r="F386" s="405">
        <f t="shared" si="14"/>
        <v>4245212.76</v>
      </c>
      <c r="G386" s="229">
        <f t="shared" si="13"/>
        <v>0.12429171575016246</v>
      </c>
      <c r="H386" s="94"/>
      <c r="I386" s="94"/>
      <c r="J386" s="94"/>
      <c r="K386" s="94"/>
      <c r="L386" s="94"/>
      <c r="M386" s="94"/>
      <c r="N386" s="94"/>
      <c r="O386" s="94"/>
    </row>
    <row r="387" spans="1:7" ht="24.75" customHeight="1">
      <c r="A387" s="243"/>
      <c r="B387" s="257"/>
      <c r="C387" s="258" t="s">
        <v>300</v>
      </c>
      <c r="D387" s="181">
        <v>25916879</v>
      </c>
      <c r="E387" s="181">
        <v>34155235</v>
      </c>
      <c r="F387" s="399">
        <f>4155212.76+90000</f>
        <v>4245212.76</v>
      </c>
      <c r="G387" s="218">
        <f t="shared" si="13"/>
        <v>0.12429171575016246</v>
      </c>
    </row>
    <row r="388" spans="1:7" ht="19.5" customHeight="1">
      <c r="A388" s="143">
        <v>801</v>
      </c>
      <c r="B388" s="239"/>
      <c r="C388" s="240" t="s">
        <v>57</v>
      </c>
      <c r="D388" s="45">
        <f>D389+D391+D394+D396</f>
        <v>809060</v>
      </c>
      <c r="E388" s="45">
        <f>E389+E391+E394+E396</f>
        <v>838160</v>
      </c>
      <c r="F388" s="362">
        <f>F389+F391+F394+F396</f>
        <v>205.32999999999998</v>
      </c>
      <c r="G388" s="46">
        <f t="shared" si="13"/>
        <v>0.00024497709267920205</v>
      </c>
    </row>
    <row r="389" spans="1:7" ht="19.5" customHeight="1">
      <c r="A389" s="252"/>
      <c r="B389" s="248">
        <v>80120</v>
      </c>
      <c r="C389" s="263" t="s">
        <v>115</v>
      </c>
      <c r="D389" s="186">
        <f>D390</f>
        <v>1120</v>
      </c>
      <c r="E389" s="186">
        <f>E390</f>
        <v>1120</v>
      </c>
      <c r="F389" s="405">
        <f>F390</f>
        <v>72.78</v>
      </c>
      <c r="G389" s="253">
        <f t="shared" si="13"/>
        <v>0.06498214285714286</v>
      </c>
    </row>
    <row r="390" spans="1:7" ht="19.5" customHeight="1">
      <c r="A390" s="252"/>
      <c r="B390" s="257"/>
      <c r="C390" s="258" t="s">
        <v>238</v>
      </c>
      <c r="D390" s="181">
        <v>1120</v>
      </c>
      <c r="E390" s="181">
        <v>1120</v>
      </c>
      <c r="F390" s="399">
        <v>72.78</v>
      </c>
      <c r="G390" s="182">
        <f t="shared" si="13"/>
        <v>0.06498214285714286</v>
      </c>
    </row>
    <row r="391" spans="1:7" ht="19.5" customHeight="1">
      <c r="A391" s="252"/>
      <c r="B391" s="248">
        <v>80130</v>
      </c>
      <c r="C391" s="263" t="s">
        <v>118</v>
      </c>
      <c r="D391" s="186">
        <f>SUM(D392:D393)</f>
        <v>803800</v>
      </c>
      <c r="E391" s="186">
        <f>SUM(E392:E393)</f>
        <v>803800</v>
      </c>
      <c r="F391" s="405">
        <f>SUM(F392:F393)</f>
        <v>25.28</v>
      </c>
      <c r="G391" s="448">
        <f t="shared" si="13"/>
        <v>3.14506096043792E-05</v>
      </c>
    </row>
    <row r="392" spans="1:7" ht="19.5" customHeight="1">
      <c r="A392" s="252"/>
      <c r="B392" s="309"/>
      <c r="C392" s="328" t="s">
        <v>239</v>
      </c>
      <c r="D392" s="254">
        <v>800000</v>
      </c>
      <c r="E392" s="254">
        <v>800000</v>
      </c>
      <c r="F392" s="409"/>
      <c r="G392" s="255"/>
    </row>
    <row r="393" spans="1:7" ht="19.5" customHeight="1">
      <c r="A393" s="252"/>
      <c r="B393" s="257"/>
      <c r="C393" s="258" t="s">
        <v>238</v>
      </c>
      <c r="D393" s="181">
        <v>3800</v>
      </c>
      <c r="E393" s="181">
        <v>3800</v>
      </c>
      <c r="F393" s="399">
        <v>25.28</v>
      </c>
      <c r="G393" s="182">
        <f t="shared" si="13"/>
        <v>0.006652631578947368</v>
      </c>
    </row>
    <row r="394" spans="1:7" ht="19.5" customHeight="1">
      <c r="A394" s="252"/>
      <c r="B394" s="248">
        <v>80132</v>
      </c>
      <c r="C394" s="263" t="s">
        <v>119</v>
      </c>
      <c r="D394" s="186"/>
      <c r="E394" s="186">
        <f>SUM(E395:E395)</f>
        <v>29100</v>
      </c>
      <c r="F394" s="405"/>
      <c r="G394" s="253"/>
    </row>
    <row r="395" spans="1:7" ht="25.5">
      <c r="A395" s="252"/>
      <c r="B395" s="244"/>
      <c r="C395" s="245" t="s">
        <v>280</v>
      </c>
      <c r="D395" s="188"/>
      <c r="E395" s="188">
        <v>29100</v>
      </c>
      <c r="F395" s="410"/>
      <c r="G395" s="185"/>
    </row>
    <row r="396" spans="1:7" ht="18.75" customHeight="1">
      <c r="A396" s="252"/>
      <c r="B396" s="248">
        <v>80140</v>
      </c>
      <c r="C396" s="61" t="s">
        <v>121</v>
      </c>
      <c r="D396" s="186">
        <f>D397</f>
        <v>4140</v>
      </c>
      <c r="E396" s="186">
        <f>E397</f>
        <v>4140</v>
      </c>
      <c r="F396" s="405">
        <f>F397</f>
        <v>107.27</v>
      </c>
      <c r="G396" s="253">
        <f t="shared" si="13"/>
        <v>0.02591062801932367</v>
      </c>
    </row>
    <row r="397" spans="1:7" ht="19.5" customHeight="1">
      <c r="A397" s="256"/>
      <c r="B397" s="257"/>
      <c r="C397" s="258" t="s">
        <v>238</v>
      </c>
      <c r="D397" s="181">
        <v>4140</v>
      </c>
      <c r="E397" s="181">
        <v>4140</v>
      </c>
      <c r="F397" s="399">
        <v>107.27</v>
      </c>
      <c r="G397" s="182">
        <f aca="true" t="shared" si="15" ref="G397:G460">F397/E397</f>
        <v>0.02591062801932367</v>
      </c>
    </row>
    <row r="398" ht="42" customHeight="1"/>
    <row r="399" spans="1:7" ht="19.5" customHeight="1">
      <c r="A399" s="201">
        <v>852</v>
      </c>
      <c r="B399" s="239"/>
      <c r="C399" s="259" t="s">
        <v>63</v>
      </c>
      <c r="D399" s="260">
        <f>D400+D402+D408+D410</f>
        <v>7657000</v>
      </c>
      <c r="E399" s="260">
        <f>E400+E402+E408+E410</f>
        <v>8207000</v>
      </c>
      <c r="F399" s="417">
        <f>F400+F402+F408+F410</f>
        <v>4223523.1</v>
      </c>
      <c r="G399" s="241">
        <f t="shared" si="15"/>
        <v>0.5146244791032045</v>
      </c>
    </row>
    <row r="400" spans="1:7" ht="19.5" customHeight="1">
      <c r="A400" s="261"/>
      <c r="B400" s="251">
        <v>85201</v>
      </c>
      <c r="C400" s="262" t="s">
        <v>124</v>
      </c>
      <c r="D400" s="139"/>
      <c r="E400" s="139">
        <f>E401</f>
        <v>15000</v>
      </c>
      <c r="F400" s="418">
        <f>F401</f>
        <v>5000</v>
      </c>
      <c r="G400" s="231">
        <f t="shared" si="15"/>
        <v>0.3333333333333333</v>
      </c>
    </row>
    <row r="401" spans="1:7" ht="26.25" customHeight="1">
      <c r="A401" s="252"/>
      <c r="B401" s="244"/>
      <c r="C401" s="245" t="s">
        <v>273</v>
      </c>
      <c r="D401" s="188"/>
      <c r="E401" s="188">
        <v>15000</v>
      </c>
      <c r="F401" s="410">
        <v>5000</v>
      </c>
      <c r="G401" s="185">
        <f t="shared" si="15"/>
        <v>0.3333333333333333</v>
      </c>
    </row>
    <row r="402" spans="1:7" ht="19.5" customHeight="1">
      <c r="A402" s="249"/>
      <c r="B402" s="250">
        <v>85202</v>
      </c>
      <c r="C402" s="263" t="s">
        <v>127</v>
      </c>
      <c r="D402" s="131">
        <f>SUM(D403:D406)</f>
        <v>7657000</v>
      </c>
      <c r="E402" s="131">
        <f>SUM(E403:E407)</f>
        <v>8186000</v>
      </c>
      <c r="F402" s="382">
        <f>SUM(F403:F407)</f>
        <v>4216523.1</v>
      </c>
      <c r="G402" s="229">
        <f t="shared" si="15"/>
        <v>0.5150895553383825</v>
      </c>
    </row>
    <row r="403" spans="1:7" ht="22.5" customHeight="1">
      <c r="A403" s="252"/>
      <c r="B403" s="309"/>
      <c r="C403" s="328" t="s">
        <v>141</v>
      </c>
      <c r="D403" s="254">
        <v>7657000</v>
      </c>
      <c r="E403" s="254">
        <v>7506000</v>
      </c>
      <c r="F403" s="409">
        <v>3885027</v>
      </c>
      <c r="G403" s="255">
        <f t="shared" si="15"/>
        <v>0.5175895283772982</v>
      </c>
    </row>
    <row r="404" spans="1:7" s="4" customFormat="1" ht="36.75" customHeight="1">
      <c r="A404" s="252"/>
      <c r="B404" s="321"/>
      <c r="C404" s="353" t="s">
        <v>307</v>
      </c>
      <c r="D404" s="354"/>
      <c r="E404" s="354">
        <v>97000</v>
      </c>
      <c r="F404" s="420">
        <v>68496.1</v>
      </c>
      <c r="G404" s="329">
        <f t="shared" si="15"/>
        <v>0.7061453608247423</v>
      </c>
    </row>
    <row r="405" spans="1:7" s="4" customFormat="1" ht="27" customHeight="1">
      <c r="A405" s="252"/>
      <c r="B405" s="321"/>
      <c r="C405" s="323" t="s">
        <v>281</v>
      </c>
      <c r="D405" s="338"/>
      <c r="E405" s="338">
        <v>263000</v>
      </c>
      <c r="F405" s="419">
        <v>263000</v>
      </c>
      <c r="G405" s="324">
        <f t="shared" si="15"/>
        <v>1</v>
      </c>
    </row>
    <row r="406" spans="1:7" s="4" customFormat="1" ht="27" customHeight="1">
      <c r="A406" s="252"/>
      <c r="B406" s="321"/>
      <c r="C406" s="353" t="s">
        <v>273</v>
      </c>
      <c r="D406" s="354"/>
      <c r="E406" s="354">
        <v>30000</v>
      </c>
      <c r="F406" s="420"/>
      <c r="G406" s="329"/>
    </row>
    <row r="407" spans="1:7" s="4" customFormat="1" ht="21.75" customHeight="1">
      <c r="A407" s="252"/>
      <c r="B407" s="257"/>
      <c r="C407" s="332" t="s">
        <v>293</v>
      </c>
      <c r="D407" s="280"/>
      <c r="E407" s="280">
        <v>290000</v>
      </c>
      <c r="F407" s="421"/>
      <c r="G407" s="333"/>
    </row>
    <row r="408" spans="1:15" s="121" customFormat="1" ht="25.5" customHeight="1">
      <c r="A408" s="67"/>
      <c r="B408" s="48">
        <v>85220</v>
      </c>
      <c r="C408" s="114" t="s">
        <v>226</v>
      </c>
      <c r="D408" s="131"/>
      <c r="E408" s="131">
        <f>E409</f>
        <v>3000</v>
      </c>
      <c r="F408" s="382">
        <f>F409</f>
        <v>1000</v>
      </c>
      <c r="G408" s="229">
        <f t="shared" si="15"/>
        <v>0.3333333333333333</v>
      </c>
      <c r="H408" s="94"/>
      <c r="I408" s="94"/>
      <c r="J408" s="94"/>
      <c r="K408" s="94"/>
      <c r="L408" s="94"/>
      <c r="M408" s="94"/>
      <c r="N408" s="94"/>
      <c r="O408" s="94"/>
    </row>
    <row r="409" spans="1:7" s="4" customFormat="1" ht="27" customHeight="1">
      <c r="A409" s="252"/>
      <c r="B409" s="257"/>
      <c r="C409" s="188" t="s">
        <v>273</v>
      </c>
      <c r="D409" s="181"/>
      <c r="E409" s="181">
        <v>3000</v>
      </c>
      <c r="F409" s="399">
        <v>1000</v>
      </c>
      <c r="G409" s="182">
        <f t="shared" si="15"/>
        <v>0.3333333333333333</v>
      </c>
    </row>
    <row r="410" spans="1:15" s="121" customFormat="1" ht="18" customHeight="1">
      <c r="A410" s="67"/>
      <c r="B410" s="48">
        <v>85226</v>
      </c>
      <c r="C410" s="352" t="s">
        <v>130</v>
      </c>
      <c r="D410" s="131"/>
      <c r="E410" s="131">
        <f>E411</f>
        <v>3000</v>
      </c>
      <c r="F410" s="382">
        <f>F411</f>
        <v>1000</v>
      </c>
      <c r="G410" s="229">
        <f>F410/E410</f>
        <v>0.3333333333333333</v>
      </c>
      <c r="H410" s="94"/>
      <c r="I410" s="94"/>
      <c r="J410" s="94"/>
      <c r="K410" s="94"/>
      <c r="L410" s="94"/>
      <c r="M410" s="94"/>
      <c r="N410" s="94"/>
      <c r="O410" s="94"/>
    </row>
    <row r="411" spans="1:7" s="4" customFormat="1" ht="25.5" customHeight="1">
      <c r="A411" s="256"/>
      <c r="B411" s="257"/>
      <c r="C411" s="188" t="s">
        <v>273</v>
      </c>
      <c r="D411" s="181"/>
      <c r="E411" s="181">
        <v>3000</v>
      </c>
      <c r="F411" s="399">
        <v>1000</v>
      </c>
      <c r="G411" s="182">
        <f>F411/E411</f>
        <v>0.3333333333333333</v>
      </c>
    </row>
    <row r="412" spans="1:15" s="121" customFormat="1" ht="19.5" customHeight="1">
      <c r="A412" s="143">
        <v>853</v>
      </c>
      <c r="B412" s="239"/>
      <c r="C412" s="246" t="s">
        <v>73</v>
      </c>
      <c r="D412" s="266">
        <f>D413+D415+D417</f>
        <v>863246</v>
      </c>
      <c r="E412" s="266">
        <f>E413+E415+E417</f>
        <v>1057607</v>
      </c>
      <c r="F412" s="422">
        <f>F413+F415+F417</f>
        <v>454140.88</v>
      </c>
      <c r="G412" s="193">
        <f t="shared" si="15"/>
        <v>0.4294041926727036</v>
      </c>
      <c r="H412" s="94"/>
      <c r="I412" s="94"/>
      <c r="J412" s="94"/>
      <c r="K412" s="94"/>
      <c r="L412" s="94"/>
      <c r="M412" s="94"/>
      <c r="N412" s="94"/>
      <c r="O412" s="94"/>
    </row>
    <row r="413" spans="1:15" s="121" customFormat="1" ht="19.5" customHeight="1">
      <c r="A413" s="264"/>
      <c r="B413" s="248">
        <v>85322</v>
      </c>
      <c r="C413" s="242" t="s">
        <v>241</v>
      </c>
      <c r="D413" s="186">
        <f>D414</f>
        <v>550000</v>
      </c>
      <c r="E413" s="186">
        <f>E414</f>
        <v>549400</v>
      </c>
      <c r="F413" s="405">
        <f>F414</f>
        <v>274800</v>
      </c>
      <c r="G413" s="229">
        <f t="shared" si="15"/>
        <v>0.5001820167455406</v>
      </c>
      <c r="H413" s="94"/>
      <c r="I413" s="94"/>
      <c r="J413" s="94"/>
      <c r="K413" s="94"/>
      <c r="L413" s="94"/>
      <c r="M413" s="94"/>
      <c r="N413" s="94"/>
      <c r="O413" s="94"/>
    </row>
    <row r="414" spans="1:7" ht="27" customHeight="1">
      <c r="A414" s="252"/>
      <c r="B414" s="244"/>
      <c r="C414" s="245" t="s">
        <v>242</v>
      </c>
      <c r="D414" s="188">
        <v>550000</v>
      </c>
      <c r="E414" s="188">
        <v>549400</v>
      </c>
      <c r="F414" s="410">
        <v>274800</v>
      </c>
      <c r="G414" s="140">
        <f t="shared" si="15"/>
        <v>0.5001820167455406</v>
      </c>
    </row>
    <row r="415" spans="1:15" s="121" customFormat="1" ht="19.5" customHeight="1">
      <c r="A415" s="264"/>
      <c r="B415" s="248">
        <v>85324</v>
      </c>
      <c r="C415" s="242" t="s">
        <v>142</v>
      </c>
      <c r="D415" s="186">
        <f>D416</f>
        <v>190000</v>
      </c>
      <c r="E415" s="186">
        <f>E416</f>
        <v>190000</v>
      </c>
      <c r="F415" s="405">
        <f>F416</f>
        <v>110742.6</v>
      </c>
      <c r="G415" s="229">
        <f t="shared" si="15"/>
        <v>0.5828557894736842</v>
      </c>
      <c r="H415" s="94"/>
      <c r="I415" s="94"/>
      <c r="J415" s="94"/>
      <c r="K415" s="94"/>
      <c r="L415" s="94"/>
      <c r="M415" s="94"/>
      <c r="N415" s="94"/>
      <c r="O415" s="94"/>
    </row>
    <row r="416" spans="1:7" ht="27" customHeight="1">
      <c r="A416" s="252"/>
      <c r="B416" s="244"/>
      <c r="C416" s="245" t="s">
        <v>143</v>
      </c>
      <c r="D416" s="188">
        <v>190000</v>
      </c>
      <c r="E416" s="188">
        <v>190000</v>
      </c>
      <c r="F416" s="410">
        <v>110742.6</v>
      </c>
      <c r="G416" s="140">
        <f t="shared" si="15"/>
        <v>0.5828557894736842</v>
      </c>
    </row>
    <row r="417" spans="1:7" ht="19.5" customHeight="1">
      <c r="A417" s="249"/>
      <c r="B417" s="250">
        <v>85333</v>
      </c>
      <c r="C417" s="263" t="s">
        <v>131</v>
      </c>
      <c r="D417" s="131">
        <f>SUM(D418:D422)</f>
        <v>123246</v>
      </c>
      <c r="E417" s="131">
        <f>SUM(E418:E422)</f>
        <v>318207</v>
      </c>
      <c r="F417" s="382">
        <f>SUM(F418:F423)</f>
        <v>68598.28</v>
      </c>
      <c r="G417" s="229">
        <f t="shared" si="15"/>
        <v>0.21557753286382764</v>
      </c>
    </row>
    <row r="418" spans="1:7" ht="19.5" customHeight="1">
      <c r="A418" s="252"/>
      <c r="B418" s="321"/>
      <c r="C418" s="323" t="s">
        <v>244</v>
      </c>
      <c r="D418" s="330">
        <v>31358</v>
      </c>
      <c r="E418" s="330">
        <v>31358</v>
      </c>
      <c r="F418" s="424">
        <v>5332.6</v>
      </c>
      <c r="G418" s="324">
        <f t="shared" si="15"/>
        <v>0.17005548823266792</v>
      </c>
    </row>
    <row r="419" spans="1:7" ht="19.5" customHeight="1">
      <c r="A419" s="252"/>
      <c r="B419" s="321"/>
      <c r="C419" s="338" t="s">
        <v>243</v>
      </c>
      <c r="D419" s="330">
        <v>36257</v>
      </c>
      <c r="E419" s="330">
        <v>36257</v>
      </c>
      <c r="F419" s="424">
        <v>7127.74</v>
      </c>
      <c r="G419" s="324">
        <f t="shared" si="15"/>
        <v>0.19658934826378355</v>
      </c>
    </row>
    <row r="420" spans="1:7" ht="19.5" customHeight="1">
      <c r="A420" s="252"/>
      <c r="B420" s="321"/>
      <c r="C420" s="353" t="s">
        <v>262</v>
      </c>
      <c r="D420" s="339">
        <v>55631</v>
      </c>
      <c r="E420" s="339">
        <v>55631</v>
      </c>
      <c r="F420" s="423">
        <f>16474.71+39.61</f>
        <v>16514.32</v>
      </c>
      <c r="G420" s="329">
        <f t="shared" si="15"/>
        <v>0.29685463141054447</v>
      </c>
    </row>
    <row r="421" spans="1:7" ht="19.5" customHeight="1">
      <c r="A421" s="252"/>
      <c r="B421" s="321"/>
      <c r="C421" s="323" t="s">
        <v>282</v>
      </c>
      <c r="D421" s="330"/>
      <c r="E421" s="330">
        <v>85452</v>
      </c>
      <c r="F421" s="424"/>
      <c r="G421" s="324"/>
    </row>
    <row r="422" spans="1:7" ht="27" customHeight="1">
      <c r="A422" s="252"/>
      <c r="B422" s="321"/>
      <c r="C422" s="323" t="s">
        <v>302</v>
      </c>
      <c r="D422" s="330"/>
      <c r="E422" s="330">
        <v>109509</v>
      </c>
      <c r="F422" s="424">
        <v>21872</v>
      </c>
      <c r="G422" s="324">
        <f t="shared" si="15"/>
        <v>0.19972787624761434</v>
      </c>
    </row>
    <row r="423" spans="1:7" ht="19.5" customHeight="1">
      <c r="A423" s="256"/>
      <c r="B423" s="257"/>
      <c r="C423" s="258" t="s">
        <v>193</v>
      </c>
      <c r="D423" s="449"/>
      <c r="E423" s="449"/>
      <c r="F423" s="450">
        <f>15241.15+2510.47</f>
        <v>17751.62</v>
      </c>
      <c r="G423" s="182"/>
    </row>
    <row r="424" spans="1:7" ht="19.5" customHeight="1">
      <c r="A424" s="143">
        <v>854</v>
      </c>
      <c r="B424" s="239"/>
      <c r="C424" s="259" t="s">
        <v>89</v>
      </c>
      <c r="D424" s="260">
        <f>D425</f>
        <v>5130</v>
      </c>
      <c r="E424" s="260">
        <f>E425+E428</f>
        <v>2156944</v>
      </c>
      <c r="F424" s="417">
        <f>F425+F428</f>
        <v>68678.25</v>
      </c>
      <c r="G424" s="193">
        <f t="shared" si="15"/>
        <v>0.03184053457113398</v>
      </c>
    </row>
    <row r="425" spans="1:15" s="121" customFormat="1" ht="19.5" customHeight="1">
      <c r="A425" s="264"/>
      <c r="B425" s="250">
        <v>85403</v>
      </c>
      <c r="C425" s="263" t="s">
        <v>132</v>
      </c>
      <c r="D425" s="186">
        <f>D426</f>
        <v>5130</v>
      </c>
      <c r="E425" s="186">
        <f>E426+E427</f>
        <v>2088544</v>
      </c>
      <c r="F425" s="405">
        <f>F426+F427</f>
        <v>278.25</v>
      </c>
      <c r="G425" s="253">
        <f t="shared" si="15"/>
        <v>0.00013322678382643604</v>
      </c>
      <c r="H425" s="94"/>
      <c r="I425" s="94"/>
      <c r="J425" s="94"/>
      <c r="K425" s="94"/>
      <c r="L425" s="94"/>
      <c r="M425" s="94"/>
      <c r="N425" s="94"/>
      <c r="O425" s="94"/>
    </row>
    <row r="426" spans="1:7" s="4" customFormat="1" ht="20.25" customHeight="1">
      <c r="A426" s="252"/>
      <c r="B426" s="309"/>
      <c r="C426" s="353" t="s">
        <v>207</v>
      </c>
      <c r="D426" s="354">
        <v>5130</v>
      </c>
      <c r="E426" s="354">
        <v>5130</v>
      </c>
      <c r="F426" s="420">
        <v>278.25</v>
      </c>
      <c r="G426" s="329">
        <f t="shared" si="15"/>
        <v>0.054239766081871345</v>
      </c>
    </row>
    <row r="427" spans="1:7" s="4" customFormat="1" ht="38.25" customHeight="1">
      <c r="A427" s="252"/>
      <c r="B427" s="257"/>
      <c r="C427" s="332" t="s">
        <v>308</v>
      </c>
      <c r="D427" s="280"/>
      <c r="E427" s="280">
        <v>2083414</v>
      </c>
      <c r="F427" s="421"/>
      <c r="G427" s="333"/>
    </row>
    <row r="428" spans="1:7" ht="19.5" customHeight="1">
      <c r="A428" s="272"/>
      <c r="B428" s="276">
        <v>85415</v>
      </c>
      <c r="C428" s="273" t="s">
        <v>144</v>
      </c>
      <c r="D428" s="186"/>
      <c r="E428" s="186">
        <f>E429</f>
        <v>68400</v>
      </c>
      <c r="F428" s="405">
        <f>F429</f>
        <v>68400</v>
      </c>
      <c r="G428" s="253">
        <f>F428/E428</f>
        <v>1</v>
      </c>
    </row>
    <row r="429" spans="1:7" ht="25.5" customHeight="1">
      <c r="A429" s="272"/>
      <c r="B429" s="274"/>
      <c r="C429" s="183" t="s">
        <v>294</v>
      </c>
      <c r="D429" s="188"/>
      <c r="E429" s="188">
        <v>68400</v>
      </c>
      <c r="F429" s="410">
        <v>68400</v>
      </c>
      <c r="G429" s="182">
        <f>F429/E429</f>
        <v>1</v>
      </c>
    </row>
    <row r="430" spans="1:7" ht="21.75" customHeight="1" thickBot="1">
      <c r="A430" s="173"/>
      <c r="B430" s="179"/>
      <c r="C430" s="267" t="s">
        <v>240</v>
      </c>
      <c r="D430" s="268">
        <f>D431+D436</f>
        <v>3651150</v>
      </c>
      <c r="E430" s="268">
        <f>E431+E436</f>
        <v>3699025</v>
      </c>
      <c r="F430" s="425">
        <f>F431+F436</f>
        <v>1346205.15</v>
      </c>
      <c r="G430" s="269">
        <f t="shared" si="15"/>
        <v>0.36393513155493673</v>
      </c>
    </row>
    <row r="431" spans="1:7" ht="19.5" customHeight="1" thickTop="1">
      <c r="A431" s="271" t="s">
        <v>147</v>
      </c>
      <c r="B431" s="298"/>
      <c r="C431" s="44" t="s">
        <v>63</v>
      </c>
      <c r="D431" s="192">
        <f>D432+D434</f>
        <v>2460000</v>
      </c>
      <c r="E431" s="192">
        <f>E432+E434</f>
        <v>2460000</v>
      </c>
      <c r="F431" s="407">
        <f>F432+F434</f>
        <v>1292032.94</v>
      </c>
      <c r="G431" s="193">
        <f t="shared" si="15"/>
        <v>0.5252166422764227</v>
      </c>
    </row>
    <row r="432" spans="1:7" ht="19.5" customHeight="1">
      <c r="A432" s="272"/>
      <c r="B432" s="276" t="s">
        <v>200</v>
      </c>
      <c r="C432" s="195" t="s">
        <v>124</v>
      </c>
      <c r="D432" s="196">
        <f>D433</f>
        <v>2160000</v>
      </c>
      <c r="E432" s="196">
        <f>E433</f>
        <v>2160000</v>
      </c>
      <c r="F432" s="408">
        <f>F433</f>
        <v>1166484.46</v>
      </c>
      <c r="G432" s="187">
        <f t="shared" si="15"/>
        <v>0.5400391018518519</v>
      </c>
    </row>
    <row r="433" spans="1:7" ht="25.5" customHeight="1">
      <c r="A433" s="272"/>
      <c r="B433" s="277"/>
      <c r="C433" s="183" t="s">
        <v>265</v>
      </c>
      <c r="D433" s="188">
        <v>2160000</v>
      </c>
      <c r="E433" s="188">
        <v>2160000</v>
      </c>
      <c r="F433" s="410">
        <v>1166484.46</v>
      </c>
      <c r="G433" s="185">
        <f t="shared" si="15"/>
        <v>0.5400391018518519</v>
      </c>
    </row>
    <row r="434" spans="1:7" ht="19.5" customHeight="1">
      <c r="A434" s="272"/>
      <c r="B434" s="276" t="s">
        <v>201</v>
      </c>
      <c r="C434" s="195" t="s">
        <v>128</v>
      </c>
      <c r="D434" s="196">
        <f>D435</f>
        <v>300000</v>
      </c>
      <c r="E434" s="196">
        <f>E435</f>
        <v>300000</v>
      </c>
      <c r="F434" s="408">
        <f>F435</f>
        <v>125548.48</v>
      </c>
      <c r="G434" s="187">
        <f t="shared" si="15"/>
        <v>0.4184949333333333</v>
      </c>
    </row>
    <row r="435" spans="1:7" ht="19.5" customHeight="1">
      <c r="A435" s="272"/>
      <c r="B435" s="292"/>
      <c r="C435" s="183" t="s">
        <v>181</v>
      </c>
      <c r="D435" s="188">
        <v>300000</v>
      </c>
      <c r="E435" s="188">
        <v>300000</v>
      </c>
      <c r="F435" s="410">
        <v>125548.48</v>
      </c>
      <c r="G435" s="185">
        <f t="shared" si="15"/>
        <v>0.4184949333333333</v>
      </c>
    </row>
    <row r="436" spans="1:7" ht="19.5" customHeight="1">
      <c r="A436" s="275" t="s">
        <v>228</v>
      </c>
      <c r="B436" s="298"/>
      <c r="C436" s="44" t="s">
        <v>89</v>
      </c>
      <c r="D436" s="192">
        <f aca="true" t="shared" si="16" ref="D436:F437">D437</f>
        <v>1191150</v>
      </c>
      <c r="E436" s="192">
        <f t="shared" si="16"/>
        <v>1239025</v>
      </c>
      <c r="F436" s="407">
        <f t="shared" si="16"/>
        <v>54172.21</v>
      </c>
      <c r="G436" s="193">
        <f t="shared" si="15"/>
        <v>0.043721644034623995</v>
      </c>
    </row>
    <row r="437" spans="1:7" ht="19.5" customHeight="1">
      <c r="A437" s="272"/>
      <c r="B437" s="276" t="s">
        <v>229</v>
      </c>
      <c r="C437" s="195" t="s">
        <v>144</v>
      </c>
      <c r="D437" s="196">
        <f t="shared" si="16"/>
        <v>1191150</v>
      </c>
      <c r="E437" s="196">
        <f t="shared" si="16"/>
        <v>1239025</v>
      </c>
      <c r="F437" s="408">
        <f t="shared" si="16"/>
        <v>54172.21</v>
      </c>
      <c r="G437" s="187">
        <f t="shared" si="15"/>
        <v>0.043721644034623995</v>
      </c>
    </row>
    <row r="438" spans="1:19" s="4" customFormat="1" ht="25.5" customHeight="1">
      <c r="A438" s="272"/>
      <c r="B438" s="277"/>
      <c r="C438" s="183" t="s">
        <v>263</v>
      </c>
      <c r="D438" s="188">
        <v>1191150</v>
      </c>
      <c r="E438" s="188">
        <v>1239025</v>
      </c>
      <c r="F438" s="410">
        <v>54172.21</v>
      </c>
      <c r="G438" s="185">
        <f t="shared" si="15"/>
        <v>0.043721644034623995</v>
      </c>
      <c r="P438" s="5"/>
      <c r="Q438" s="5"/>
      <c r="R438" s="5"/>
      <c r="S438" s="5"/>
    </row>
    <row r="439" spans="1:7" ht="24" customHeight="1" thickBot="1">
      <c r="A439" s="173"/>
      <c r="B439" s="179"/>
      <c r="C439" s="267" t="s">
        <v>148</v>
      </c>
      <c r="D439" s="268">
        <f>D440+D443+D450+D455+D458+D461+D465+D472</f>
        <v>21238237</v>
      </c>
      <c r="E439" s="268">
        <f>E440+E443+E450+E455+E458+E461+E465+E472</f>
        <v>21498915</v>
      </c>
      <c r="F439" s="425">
        <f>F440+F443+F450+F455+F458+F461+F465+F472</f>
        <v>12087484.92</v>
      </c>
      <c r="G439" s="269">
        <f t="shared" si="15"/>
        <v>0.5622369742845162</v>
      </c>
    </row>
    <row r="440" spans="1:16" ht="19.5" customHeight="1" thickTop="1">
      <c r="A440" s="90">
        <v>700</v>
      </c>
      <c r="B440" s="43"/>
      <c r="C440" s="44" t="s">
        <v>91</v>
      </c>
      <c r="D440" s="192">
        <f aca="true" t="shared" si="17" ref="D440:F441">D441</f>
        <v>600000</v>
      </c>
      <c r="E440" s="192">
        <f t="shared" si="17"/>
        <v>663000</v>
      </c>
      <c r="F440" s="407">
        <f t="shared" si="17"/>
        <v>138150</v>
      </c>
      <c r="G440" s="193">
        <f t="shared" si="15"/>
        <v>0.2083710407239819</v>
      </c>
      <c r="P440" s="4"/>
    </row>
    <row r="441" spans="1:16" ht="19.5" customHeight="1">
      <c r="A441" s="175"/>
      <c r="B441" s="194">
        <v>70005</v>
      </c>
      <c r="C441" s="195" t="s">
        <v>92</v>
      </c>
      <c r="D441" s="196">
        <f t="shared" si="17"/>
        <v>600000</v>
      </c>
      <c r="E441" s="196">
        <f t="shared" si="17"/>
        <v>663000</v>
      </c>
      <c r="F441" s="408">
        <f t="shared" si="17"/>
        <v>138150</v>
      </c>
      <c r="G441" s="187">
        <f t="shared" si="15"/>
        <v>0.2083710407239819</v>
      </c>
      <c r="H441" s="278"/>
      <c r="I441" s="278"/>
      <c r="J441" s="278"/>
      <c r="K441" s="278"/>
      <c r="L441" s="278"/>
      <c r="M441" s="278"/>
      <c r="N441" s="278"/>
      <c r="O441" s="278"/>
      <c r="P441" s="278"/>
    </row>
    <row r="442" spans="1:7" ht="25.5" customHeight="1">
      <c r="A442" s="173"/>
      <c r="B442" s="179"/>
      <c r="C442" s="281" t="s">
        <v>149</v>
      </c>
      <c r="D442" s="188">
        <v>600000</v>
      </c>
      <c r="E442" s="188">
        <v>663000</v>
      </c>
      <c r="F442" s="410">
        <v>138150</v>
      </c>
      <c r="G442" s="185">
        <f t="shared" si="15"/>
        <v>0.2083710407239819</v>
      </c>
    </row>
    <row r="443" spans="1:7" ht="20.25" customHeight="1">
      <c r="A443" s="90">
        <v>710</v>
      </c>
      <c r="B443" s="43"/>
      <c r="C443" s="44" t="s">
        <v>26</v>
      </c>
      <c r="D443" s="192">
        <f>D444+D446+D448</f>
        <v>551168</v>
      </c>
      <c r="E443" s="192">
        <f>E444+E446+E448</f>
        <v>562505</v>
      </c>
      <c r="F443" s="407">
        <f>F444+F446+F448</f>
        <v>238100</v>
      </c>
      <c r="G443" s="193">
        <f t="shared" si="15"/>
        <v>0.4232851263544324</v>
      </c>
    </row>
    <row r="444" spans="1:7" ht="19.5" customHeight="1">
      <c r="A444" s="175"/>
      <c r="B444" s="194">
        <v>71013</v>
      </c>
      <c r="C444" s="195" t="s">
        <v>150</v>
      </c>
      <c r="D444" s="196">
        <f>D445</f>
        <v>100000</v>
      </c>
      <c r="E444" s="196">
        <f>E445</f>
        <v>100000</v>
      </c>
      <c r="F444" s="408"/>
      <c r="G444" s="187"/>
    </row>
    <row r="445" spans="1:7" ht="20.25" customHeight="1">
      <c r="A445" s="175"/>
      <c r="B445" s="174"/>
      <c r="C445" s="183" t="s">
        <v>151</v>
      </c>
      <c r="D445" s="188">
        <v>100000</v>
      </c>
      <c r="E445" s="188">
        <v>100000</v>
      </c>
      <c r="F445" s="410"/>
      <c r="G445" s="185"/>
    </row>
    <row r="446" spans="1:7" ht="19.5" customHeight="1">
      <c r="A446" s="175"/>
      <c r="B446" s="169">
        <v>71015</v>
      </c>
      <c r="C446" s="273" t="s">
        <v>106</v>
      </c>
      <c r="D446" s="186">
        <f>SUM(D447:D447)</f>
        <v>451168</v>
      </c>
      <c r="E446" s="186">
        <f>SUM(E447:E447)</f>
        <v>451168</v>
      </c>
      <c r="F446" s="405">
        <f>SUM(F447:F447)</f>
        <v>238100</v>
      </c>
      <c r="G446" s="253">
        <f t="shared" si="15"/>
        <v>0.5277413291722817</v>
      </c>
    </row>
    <row r="447" spans="1:7" ht="27" customHeight="1">
      <c r="A447" s="175"/>
      <c r="B447" s="194"/>
      <c r="C447" s="281" t="s">
        <v>152</v>
      </c>
      <c r="D447" s="188">
        <v>451168</v>
      </c>
      <c r="E447" s="188">
        <v>451168</v>
      </c>
      <c r="F447" s="410">
        <v>238100</v>
      </c>
      <c r="G447" s="185">
        <f t="shared" si="15"/>
        <v>0.5277413291722817</v>
      </c>
    </row>
    <row r="448" spans="1:7" ht="19.5" customHeight="1">
      <c r="A448" s="175"/>
      <c r="B448" s="169">
        <v>71095</v>
      </c>
      <c r="C448" s="273" t="s">
        <v>12</v>
      </c>
      <c r="D448" s="186"/>
      <c r="E448" s="186">
        <f>SUM(E449:E449)</f>
        <v>11337</v>
      </c>
      <c r="F448" s="405"/>
      <c r="G448" s="253"/>
    </row>
    <row r="449" spans="1:7" ht="18.75" customHeight="1">
      <c r="A449" s="173"/>
      <c r="B449" s="194"/>
      <c r="C449" s="281" t="s">
        <v>283</v>
      </c>
      <c r="D449" s="188"/>
      <c r="E449" s="188">
        <v>11337</v>
      </c>
      <c r="F449" s="410"/>
      <c r="G449" s="185"/>
    </row>
    <row r="450" spans="1:7" ht="19.5" customHeight="1">
      <c r="A450" s="90">
        <v>750</v>
      </c>
      <c r="B450" s="43"/>
      <c r="C450" s="44" t="s">
        <v>28</v>
      </c>
      <c r="D450" s="192">
        <f>D451+D453</f>
        <v>952669</v>
      </c>
      <c r="E450" s="192">
        <f>E451+E453</f>
        <v>916641</v>
      </c>
      <c r="F450" s="407">
        <f>F451+F453</f>
        <v>564600</v>
      </c>
      <c r="G450" s="193">
        <f t="shared" si="15"/>
        <v>0.6159445191738095</v>
      </c>
    </row>
    <row r="451" spans="1:7" ht="19.5" customHeight="1">
      <c r="A451" s="270"/>
      <c r="B451" s="194">
        <v>75011</v>
      </c>
      <c r="C451" s="195" t="s">
        <v>29</v>
      </c>
      <c r="D451" s="196">
        <f>D452</f>
        <v>846669</v>
      </c>
      <c r="E451" s="196">
        <f>E452</f>
        <v>810641</v>
      </c>
      <c r="F451" s="408">
        <f>F452</f>
        <v>458600</v>
      </c>
      <c r="G451" s="187">
        <f t="shared" si="15"/>
        <v>0.5657251483702403</v>
      </c>
    </row>
    <row r="452" spans="1:7" ht="25.5" customHeight="1">
      <c r="A452" s="175"/>
      <c r="B452" s="174"/>
      <c r="C452" s="281" t="s">
        <v>153</v>
      </c>
      <c r="D452" s="188">
        <v>846669</v>
      </c>
      <c r="E452" s="188">
        <v>810641</v>
      </c>
      <c r="F452" s="410">
        <v>458600</v>
      </c>
      <c r="G452" s="185">
        <f t="shared" si="15"/>
        <v>0.5657251483702403</v>
      </c>
    </row>
    <row r="453" spans="1:7" ht="19.5" customHeight="1">
      <c r="A453" s="175"/>
      <c r="B453" s="169">
        <v>75045</v>
      </c>
      <c r="C453" s="273" t="s">
        <v>154</v>
      </c>
      <c r="D453" s="186">
        <f>D454</f>
        <v>106000</v>
      </c>
      <c r="E453" s="186">
        <f>E454</f>
        <v>106000</v>
      </c>
      <c r="F453" s="405">
        <f>F454</f>
        <v>106000</v>
      </c>
      <c r="G453" s="253">
        <f t="shared" si="15"/>
        <v>1</v>
      </c>
    </row>
    <row r="454" spans="1:7" ht="19.5" customHeight="1">
      <c r="A454" s="173"/>
      <c r="B454" s="179"/>
      <c r="C454" s="281" t="s">
        <v>155</v>
      </c>
      <c r="D454" s="188">
        <v>106000</v>
      </c>
      <c r="E454" s="188">
        <v>106000</v>
      </c>
      <c r="F454" s="410">
        <v>106000</v>
      </c>
      <c r="G454" s="185">
        <f t="shared" si="15"/>
        <v>1</v>
      </c>
    </row>
    <row r="455" spans="1:7" ht="19.5" customHeight="1">
      <c r="A455" s="90">
        <v>752</v>
      </c>
      <c r="B455" s="43"/>
      <c r="C455" s="44" t="s">
        <v>245</v>
      </c>
      <c r="D455" s="192">
        <f aca="true" t="shared" si="18" ref="D455:F456">D456</f>
        <v>3400</v>
      </c>
      <c r="E455" s="192">
        <f t="shared" si="18"/>
        <v>3400</v>
      </c>
      <c r="F455" s="407">
        <f t="shared" si="18"/>
        <v>3400</v>
      </c>
      <c r="G455" s="193">
        <f t="shared" si="15"/>
        <v>1</v>
      </c>
    </row>
    <row r="456" spans="1:7" ht="19.5" customHeight="1">
      <c r="A456" s="270"/>
      <c r="B456" s="194">
        <v>75212</v>
      </c>
      <c r="C456" s="195" t="s">
        <v>246</v>
      </c>
      <c r="D456" s="196">
        <f t="shared" si="18"/>
        <v>3400</v>
      </c>
      <c r="E456" s="196">
        <f t="shared" si="18"/>
        <v>3400</v>
      </c>
      <c r="F456" s="408">
        <f t="shared" si="18"/>
        <v>3400</v>
      </c>
      <c r="G456" s="187">
        <f t="shared" si="15"/>
        <v>1</v>
      </c>
    </row>
    <row r="457" spans="1:7" ht="19.5" customHeight="1">
      <c r="A457" s="173"/>
      <c r="B457" s="174"/>
      <c r="C457" s="281" t="s">
        <v>254</v>
      </c>
      <c r="D457" s="188">
        <v>3400</v>
      </c>
      <c r="E457" s="188">
        <v>3400</v>
      </c>
      <c r="F457" s="410">
        <v>3400</v>
      </c>
      <c r="G457" s="185">
        <f t="shared" si="15"/>
        <v>1</v>
      </c>
    </row>
    <row r="458" spans="1:7" ht="19.5" customHeight="1">
      <c r="A458" s="90">
        <v>754</v>
      </c>
      <c r="B458" s="43"/>
      <c r="C458" s="44" t="s">
        <v>33</v>
      </c>
      <c r="D458" s="192">
        <f>D459</f>
        <v>13276000</v>
      </c>
      <c r="E458" s="192">
        <f>E459</f>
        <v>12959000</v>
      </c>
      <c r="F458" s="407">
        <f>F459</f>
        <v>8144150</v>
      </c>
      <c r="G458" s="193">
        <f t="shared" si="15"/>
        <v>0.6284551277104715</v>
      </c>
    </row>
    <row r="459" spans="1:7" ht="19.5" customHeight="1">
      <c r="A459" s="175"/>
      <c r="B459" s="169">
        <v>75411</v>
      </c>
      <c r="C459" s="273" t="s">
        <v>146</v>
      </c>
      <c r="D459" s="186">
        <f>SUM(D460:D460)</f>
        <v>13276000</v>
      </c>
      <c r="E459" s="186">
        <f>SUM(E460:E460)</f>
        <v>12959000</v>
      </c>
      <c r="F459" s="405">
        <f>F460</f>
        <v>8144150</v>
      </c>
      <c r="G459" s="253">
        <f t="shared" si="15"/>
        <v>0.6284551277104715</v>
      </c>
    </row>
    <row r="460" spans="1:7" ht="27" customHeight="1">
      <c r="A460" s="173"/>
      <c r="B460" s="194"/>
      <c r="C460" s="281" t="s">
        <v>156</v>
      </c>
      <c r="D460" s="188">
        <v>13276000</v>
      </c>
      <c r="E460" s="188">
        <v>12959000</v>
      </c>
      <c r="F460" s="410">
        <v>8144150</v>
      </c>
      <c r="G460" s="185">
        <f t="shared" si="15"/>
        <v>0.6284551277104715</v>
      </c>
    </row>
    <row r="461" spans="1:7" ht="19.5" customHeight="1">
      <c r="A461" s="90">
        <v>851</v>
      </c>
      <c r="B461" s="43"/>
      <c r="C461" s="44" t="s">
        <v>157</v>
      </c>
      <c r="D461" s="192">
        <f>D462</f>
        <v>3187000</v>
      </c>
      <c r="E461" s="192">
        <f>E462</f>
        <v>3187000</v>
      </c>
      <c r="F461" s="407">
        <f>F462</f>
        <v>1522009</v>
      </c>
      <c r="G461" s="193">
        <f aca="true" t="shared" si="19" ref="G461:G477">F461/E461</f>
        <v>0.4775679322246627</v>
      </c>
    </row>
    <row r="462" spans="1:7" ht="27" customHeight="1">
      <c r="A462" s="168"/>
      <c r="B462" s="169">
        <v>85156</v>
      </c>
      <c r="C462" s="273" t="s">
        <v>158</v>
      </c>
      <c r="D462" s="186">
        <f>SUM(D463:D464)</f>
        <v>3187000</v>
      </c>
      <c r="E462" s="186">
        <f>SUM(E463:E464)</f>
        <v>3187000</v>
      </c>
      <c r="F462" s="405">
        <f>SUM(F463:F464)</f>
        <v>1522009</v>
      </c>
      <c r="G462" s="253">
        <f t="shared" si="19"/>
        <v>0.4775679322246627</v>
      </c>
    </row>
    <row r="463" spans="1:7" ht="27" customHeight="1">
      <c r="A463" s="175"/>
      <c r="B463" s="176"/>
      <c r="C463" s="177" t="s">
        <v>191</v>
      </c>
      <c r="D463" s="305">
        <v>109000</v>
      </c>
      <c r="E463" s="305">
        <v>109000</v>
      </c>
      <c r="F463" s="426">
        <v>54499</v>
      </c>
      <c r="G463" s="178">
        <f t="shared" si="19"/>
        <v>0.4999908256880734</v>
      </c>
    </row>
    <row r="464" spans="1:7" ht="27" customHeight="1">
      <c r="A464" s="173"/>
      <c r="B464" s="179"/>
      <c r="C464" s="180" t="s">
        <v>192</v>
      </c>
      <c r="D464" s="184">
        <v>3078000</v>
      </c>
      <c r="E464" s="184">
        <v>3078000</v>
      </c>
      <c r="F464" s="427">
        <v>1467510</v>
      </c>
      <c r="G464" s="182">
        <f t="shared" si="19"/>
        <v>0.4767738791423002</v>
      </c>
    </row>
    <row r="465" spans="1:7" ht="19.5" customHeight="1">
      <c r="A465" s="90">
        <v>852</v>
      </c>
      <c r="B465" s="43"/>
      <c r="C465" s="44" t="s">
        <v>63</v>
      </c>
      <c r="D465" s="192">
        <f>D466+D470</f>
        <v>2148000</v>
      </c>
      <c r="E465" s="192">
        <f>E466+E470</f>
        <v>2622000</v>
      </c>
      <c r="F465" s="407">
        <f>F466+F470</f>
        <v>1199899</v>
      </c>
      <c r="G465" s="193">
        <f t="shared" si="19"/>
        <v>0.4576273836765828</v>
      </c>
    </row>
    <row r="466" spans="1:7" ht="19.5" customHeight="1">
      <c r="A466" s="175"/>
      <c r="B466" s="123">
        <v>85203</v>
      </c>
      <c r="C466" s="69" t="s">
        <v>64</v>
      </c>
      <c r="D466" s="139">
        <f>D467+D468+D469</f>
        <v>1914000</v>
      </c>
      <c r="E466" s="139">
        <f>E467+E468+E469</f>
        <v>2388000</v>
      </c>
      <c r="F466" s="418">
        <f>F467+F468+F469</f>
        <v>1167000</v>
      </c>
      <c r="G466" s="282">
        <f t="shared" si="19"/>
        <v>0.4886934673366834</v>
      </c>
    </row>
    <row r="467" spans="1:7" ht="27" customHeight="1">
      <c r="A467" s="175"/>
      <c r="B467" s="132"/>
      <c r="C467" s="300" t="s">
        <v>255</v>
      </c>
      <c r="D467" s="254">
        <v>1889000</v>
      </c>
      <c r="E467" s="254">
        <v>2354000</v>
      </c>
      <c r="F467" s="409">
        <v>1167000</v>
      </c>
      <c r="G467" s="255">
        <f t="shared" si="19"/>
        <v>0.4957519116397621</v>
      </c>
    </row>
    <row r="468" spans="1:7" s="4" customFormat="1" ht="27" customHeight="1">
      <c r="A468" s="175"/>
      <c r="B468" s="29"/>
      <c r="C468" s="355" t="s">
        <v>256</v>
      </c>
      <c r="D468" s="354">
        <v>25000</v>
      </c>
      <c r="E468" s="354">
        <v>25000</v>
      </c>
      <c r="F468" s="420"/>
      <c r="G468" s="329"/>
    </row>
    <row r="469" spans="1:7" s="4" customFormat="1" ht="27" customHeight="1">
      <c r="A469" s="175"/>
      <c r="B469" s="38"/>
      <c r="C469" s="301" t="s">
        <v>273</v>
      </c>
      <c r="D469" s="280"/>
      <c r="E469" s="280">
        <v>9000</v>
      </c>
      <c r="F469" s="421"/>
      <c r="G469" s="333"/>
    </row>
    <row r="470" spans="1:7" s="4" customFormat="1" ht="20.25" customHeight="1">
      <c r="A470" s="175"/>
      <c r="B470" s="194">
        <v>85231</v>
      </c>
      <c r="C470" s="195" t="s">
        <v>159</v>
      </c>
      <c r="D470" s="196">
        <f>D471</f>
        <v>234000</v>
      </c>
      <c r="E470" s="196">
        <f>E471</f>
        <v>234000</v>
      </c>
      <c r="F470" s="408">
        <f>F471</f>
        <v>32899</v>
      </c>
      <c r="G470" s="187">
        <f t="shared" si="19"/>
        <v>0.1405940170940171</v>
      </c>
    </row>
    <row r="471" spans="1:7" s="4" customFormat="1" ht="25.5" customHeight="1">
      <c r="A471" s="173"/>
      <c r="B471" s="179"/>
      <c r="C471" s="279" t="s">
        <v>206</v>
      </c>
      <c r="D471" s="181">
        <v>234000</v>
      </c>
      <c r="E471" s="181">
        <v>234000</v>
      </c>
      <c r="F471" s="399">
        <v>32899</v>
      </c>
      <c r="G471" s="182">
        <f t="shared" si="19"/>
        <v>0.1405940170940171</v>
      </c>
    </row>
    <row r="472" spans="1:15" s="121" customFormat="1" ht="19.5" customHeight="1">
      <c r="A472" s="90">
        <v>853</v>
      </c>
      <c r="B472" s="43"/>
      <c r="C472" s="58" t="s">
        <v>73</v>
      </c>
      <c r="D472" s="192">
        <f>D473+D476</f>
        <v>520000</v>
      </c>
      <c r="E472" s="192">
        <f>E473+E476</f>
        <v>585369</v>
      </c>
      <c r="F472" s="407">
        <f>F473+F476</f>
        <v>277176.92</v>
      </c>
      <c r="G472" s="193">
        <f t="shared" si="19"/>
        <v>0.47350802656102386</v>
      </c>
      <c r="H472" s="94"/>
      <c r="I472" s="94"/>
      <c r="J472" s="94"/>
      <c r="K472" s="94"/>
      <c r="L472" s="94"/>
      <c r="M472" s="94"/>
      <c r="N472" s="94"/>
      <c r="O472" s="94"/>
    </row>
    <row r="473" spans="1:7" ht="21" customHeight="1">
      <c r="A473" s="175"/>
      <c r="B473" s="169">
        <v>85321</v>
      </c>
      <c r="C473" s="273" t="s">
        <v>160</v>
      </c>
      <c r="D473" s="186">
        <f>D474+D475</f>
        <v>520000</v>
      </c>
      <c r="E473" s="186">
        <f>E474+E475</f>
        <v>552000</v>
      </c>
      <c r="F473" s="405">
        <f>F474+F475</f>
        <v>265601</v>
      </c>
      <c r="G473" s="253">
        <f t="shared" si="19"/>
        <v>0.48116123188405796</v>
      </c>
    </row>
    <row r="474" spans="1:7" ht="24.75" customHeight="1">
      <c r="A474" s="173"/>
      <c r="B474" s="174"/>
      <c r="C474" s="281" t="s">
        <v>161</v>
      </c>
      <c r="D474" s="188">
        <v>496000</v>
      </c>
      <c r="E474" s="188">
        <v>528000</v>
      </c>
      <c r="F474" s="410">
        <v>265601</v>
      </c>
      <c r="G474" s="185">
        <f t="shared" si="19"/>
        <v>0.5030321969696969</v>
      </c>
    </row>
    <row r="475" spans="1:7" ht="26.25" customHeight="1">
      <c r="A475" s="175"/>
      <c r="B475" s="179"/>
      <c r="C475" s="180" t="s">
        <v>162</v>
      </c>
      <c r="D475" s="181">
        <v>24000</v>
      </c>
      <c r="E475" s="181">
        <v>24000</v>
      </c>
      <c r="F475" s="399"/>
      <c r="G475" s="182"/>
    </row>
    <row r="476" spans="1:7" s="202" customFormat="1" ht="19.5" customHeight="1">
      <c r="A476" s="283"/>
      <c r="B476" s="284">
        <v>85334</v>
      </c>
      <c r="C476" s="285" t="s">
        <v>99</v>
      </c>
      <c r="D476" s="286"/>
      <c r="E476" s="286">
        <f>E477</f>
        <v>33369</v>
      </c>
      <c r="F476" s="434">
        <f>F477</f>
        <v>11575.92</v>
      </c>
      <c r="G476" s="287">
        <f t="shared" si="19"/>
        <v>0.346906410141149</v>
      </c>
    </row>
    <row r="477" spans="1:7" s="198" customFormat="1" ht="19.5" customHeight="1">
      <c r="A477" s="288"/>
      <c r="B477" s="289"/>
      <c r="C477" s="290" t="s">
        <v>100</v>
      </c>
      <c r="D477" s="291"/>
      <c r="E477" s="291">
        <v>33369</v>
      </c>
      <c r="F477" s="428">
        <v>11575.92</v>
      </c>
      <c r="G477" s="185">
        <f t="shared" si="19"/>
        <v>0.346906410141149</v>
      </c>
    </row>
    <row r="478" spans="4:6" ht="12.75">
      <c r="D478" s="3"/>
      <c r="E478" s="3"/>
      <c r="F478" s="429"/>
    </row>
    <row r="479" spans="4:6" ht="12.75">
      <c r="D479" s="3"/>
      <c r="E479" s="3"/>
      <c r="F479" s="429"/>
    </row>
    <row r="480" spans="4:6" ht="12.75">
      <c r="D480" s="3" t="s">
        <v>310</v>
      </c>
      <c r="E480" s="3"/>
      <c r="F480" s="429" t="s">
        <v>312</v>
      </c>
    </row>
    <row r="481" spans="4:6" ht="12.75">
      <c r="D481" s="3" t="s">
        <v>311</v>
      </c>
      <c r="E481" s="3"/>
      <c r="F481" s="429" t="s">
        <v>313</v>
      </c>
    </row>
    <row r="482" spans="4:6" ht="12.75">
      <c r="D482" s="3"/>
      <c r="E482" s="3"/>
      <c r="F482" s="429" t="s">
        <v>314</v>
      </c>
    </row>
    <row r="483" spans="4:6" ht="12.75">
      <c r="D483" s="3"/>
      <c r="E483" s="3"/>
      <c r="F483" s="429"/>
    </row>
    <row r="484" spans="4:6" ht="12.75">
      <c r="D484" s="3"/>
      <c r="E484" s="3"/>
      <c r="F484" s="429"/>
    </row>
    <row r="485" spans="4:6" ht="12.75">
      <c r="D485" s="3"/>
      <c r="E485" s="3"/>
      <c r="F485" s="429"/>
    </row>
    <row r="486" spans="4:6" ht="12.75">
      <c r="D486" s="3"/>
      <c r="E486" s="3"/>
      <c r="F486" s="429"/>
    </row>
    <row r="487" spans="4:6" ht="12.75">
      <c r="D487" s="3"/>
      <c r="E487" s="3"/>
      <c r="F487" s="429"/>
    </row>
    <row r="488" spans="4:6" ht="12.75">
      <c r="D488" s="3"/>
      <c r="E488" s="3"/>
      <c r="F488" s="429"/>
    </row>
    <row r="489" spans="4:6" ht="12.75">
      <c r="D489" s="3"/>
      <c r="E489" s="3"/>
      <c r="F489" s="429"/>
    </row>
    <row r="490" spans="4:6" ht="12.75">
      <c r="D490" s="3"/>
      <c r="E490" s="3"/>
      <c r="F490" s="429"/>
    </row>
    <row r="491" spans="4:6" ht="12.75">
      <c r="D491" s="3"/>
      <c r="E491" s="3"/>
      <c r="F491" s="429"/>
    </row>
    <row r="492" spans="4:6" ht="12.75">
      <c r="D492" s="3"/>
      <c r="E492" s="3"/>
      <c r="F492" s="429"/>
    </row>
    <row r="493" spans="4:6" ht="12.75">
      <c r="D493" s="3"/>
      <c r="E493" s="3"/>
      <c r="F493" s="429"/>
    </row>
    <row r="494" spans="4:6" ht="12.75">
      <c r="D494" s="3"/>
      <c r="E494" s="3"/>
      <c r="F494" s="429"/>
    </row>
  </sheetData>
  <mergeCells count="4">
    <mergeCell ref="D6:D7"/>
    <mergeCell ref="G6:G7"/>
    <mergeCell ref="E6:E7"/>
    <mergeCell ref="F6:F7"/>
  </mergeCells>
  <printOptions horizontalCentered="1"/>
  <pageMargins left="0.5905511811023623" right="0.5905511811023623" top="0.6692913385826772" bottom="0.6692913385826772" header="0.5118110236220472" footer="0.5118110236220472"/>
  <pageSetup firstPageNumber="229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M Lublin</dc:creator>
  <cp:keywords/>
  <dc:description/>
  <cp:lastModifiedBy>um</cp:lastModifiedBy>
  <cp:lastPrinted>2006-08-21T13:44:25Z</cp:lastPrinted>
  <dcterms:created xsi:type="dcterms:W3CDTF">2003-12-09T09:11:41Z</dcterms:created>
  <dcterms:modified xsi:type="dcterms:W3CDTF">2006-08-29T06:34:13Z</dcterms:modified>
  <cp:category/>
  <cp:version/>
  <cp:contentType/>
  <cp:contentStatus/>
</cp:coreProperties>
</file>