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520" activeTab="0"/>
  </bookViews>
  <sheets>
    <sheet name="gosp.pom.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<sst xmlns="http://schemas.openxmlformats.org/spreadsheetml/2006/main" count="35" uniqueCount="34">
  <si>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Lp</t>
  </si>
  <si>
    <t>Typ działalności</t>
  </si>
  <si>
    <t>w złotych</t>
  </si>
  <si>
    <t>Lubelskie Centrum Edukacji Zawodowej</t>
  </si>
  <si>
    <t>produkcja dziewiarsko-kaletniczo-obuwnicza</t>
  </si>
  <si>
    <t>Zespół Szkół Mechanicznych</t>
  </si>
  <si>
    <t>Ogółem</t>
  </si>
  <si>
    <t>Przychody ogółem</t>
  </si>
  <si>
    <t>pochodne</t>
  </si>
  <si>
    <t>dotacja</t>
  </si>
  <si>
    <t>Wydatki ogółem</t>
  </si>
  <si>
    <t>sprzedaż wyrobów 
i usług</t>
  </si>
  <si>
    <t>pozostałe wydatki</t>
  </si>
  <si>
    <t>pozostałe przychody</t>
  </si>
  <si>
    <t>z tego:</t>
  </si>
  <si>
    <t>Nazwa szkoły, przy której  funkcjonują warsztaty szkolne</t>
  </si>
  <si>
    <t>Państwowe Szkoły Budownictwa i Geodezji</t>
  </si>
  <si>
    <t>usługi gastronomiczne, sprzedaż wyrobów</t>
  </si>
  <si>
    <t>usługi tokarskie, frezerskie, ślusarskie, spawalnicze</t>
  </si>
  <si>
    <t>usługi samochodowe, diagnostyczne, ślusarskie</t>
  </si>
  <si>
    <t>naprawa samochodów, usługi diagnostyczne, ośrodek szkoleniowy kierowców</t>
  </si>
  <si>
    <t xml:space="preserve"> </t>
  </si>
  <si>
    <t>produkcja i sprzedaż wyrobów i usług (krawieckich, gastronomicznych, stolarskich)</t>
  </si>
  <si>
    <t>zakup materiałów 
i usług</t>
  </si>
  <si>
    <t>Zespół Szkół Samochodowych 
im. St. Syroczyńskiego</t>
  </si>
  <si>
    <t>usługi remontowe 
i stolarskie</t>
  </si>
  <si>
    <t>wynagrodzenia osobowe</t>
  </si>
  <si>
    <t>Przeciętne zatru-                      dnienie 
(etaty)</t>
  </si>
  <si>
    <t>tabela nr 1</t>
  </si>
  <si>
    <t>Zespół Szkół Samochodowych nr 2</t>
  </si>
  <si>
    <t xml:space="preserve">Zespół Szkół nr 3 </t>
  </si>
  <si>
    <t>Zespół Szkół nr 5</t>
  </si>
  <si>
    <t>Specjalny Ośrodek 
Szkolno - Wychowawczy nr 1</t>
  </si>
  <si>
    <t>usługi z zakresu obróbki skrawania metali 
i drewna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</si>
</sst>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L18" sqref="L18"/>
    </sheetView>
  </sheetViews>
  <sheetFormatPr defaultColWidth="9.00390625" defaultRowHeight="12.75"/>
  <cols>
    <col min="1" max="1" width="3.125" style="0" customWidth="1"/>
    <col min="2" max="2" width="26.125" style="0" customWidth="1"/>
    <col min="3" max="3" width="19.25390625" style="0" customWidth="1"/>
    <col min="4" max="4" width="9.00390625" style="0" customWidth="1"/>
    <col min="5" max="5" width="9.625" style="0" customWidth="1"/>
    <col min="6" max="6" width="7.25390625" style="0" customWidth="1"/>
    <col min="8" max="8" width="8.875" style="0" customWidth="1"/>
    <col min="10" max="10" width="12.625" style="0" customWidth="1"/>
    <col min="11" max="11" width="9.00390625" style="0" customWidth="1"/>
    <col min="12" max="12" width="9.625" style="0" customWidth="1"/>
    <col min="13" max="13" width="8.125" style="0" customWidth="1"/>
    <col min="14" max="14" width="11.625" style="0" customWidth="1"/>
    <col min="15" max="15" width="6.125" style="0" customWidth="1"/>
  </cols>
  <sheetData>
    <row r="1" ht="14.25">
      <c r="L1" s="45" t="s">
        <v>28</v>
      </c>
    </row>
    <row r="2" spans="10:13" ht="13.5" thickBot="1">
      <c r="J2" s="2"/>
      <c r="L2" s="1"/>
      <c r="M2" s="27" t="s">
        <v>2</v>
      </c>
    </row>
    <row r="3" spans="1:20" s="18" customFormat="1" ht="18.75" customHeight="1" thickBot="1" thickTop="1">
      <c r="A3" s="46" t="s">
        <v>0</v>
      </c>
      <c r="B3" s="46" t="s">
        <v>15</v>
      </c>
      <c r="C3" s="46" t="s">
        <v>1</v>
      </c>
      <c r="D3" s="46" t="s">
        <v>27</v>
      </c>
      <c r="E3" s="46" t="s">
        <v>7</v>
      </c>
      <c r="F3" s="31" t="s">
        <v>14</v>
      </c>
      <c r="G3" s="32"/>
      <c r="H3" s="33"/>
      <c r="I3" s="47" t="s">
        <v>10</v>
      </c>
      <c r="J3" s="31" t="s">
        <v>14</v>
      </c>
      <c r="K3" s="34"/>
      <c r="L3" s="34"/>
      <c r="M3" s="35"/>
      <c r="N3"/>
      <c r="O3"/>
      <c r="P3"/>
      <c r="Q3"/>
      <c r="R3"/>
      <c r="S3"/>
      <c r="T3"/>
    </row>
    <row r="4" spans="1:20" s="19" customFormat="1" ht="39.75" customHeight="1" thickBot="1" thickTop="1">
      <c r="A4" s="46"/>
      <c r="B4" s="46"/>
      <c r="C4" s="46"/>
      <c r="D4" s="46"/>
      <c r="E4" s="46"/>
      <c r="F4" s="30" t="s">
        <v>9</v>
      </c>
      <c r="G4" s="36" t="s">
        <v>11</v>
      </c>
      <c r="H4" s="37" t="s">
        <v>13</v>
      </c>
      <c r="I4" s="48"/>
      <c r="J4" s="38" t="s">
        <v>26</v>
      </c>
      <c r="K4" s="38" t="s">
        <v>8</v>
      </c>
      <c r="L4" s="38" t="s">
        <v>23</v>
      </c>
      <c r="M4" s="38" t="s">
        <v>12</v>
      </c>
      <c r="N4"/>
      <c r="O4"/>
      <c r="P4"/>
      <c r="Q4"/>
      <c r="R4"/>
      <c r="S4"/>
      <c r="T4"/>
    </row>
    <row r="5" spans="1:20" s="20" customFormat="1" ht="12.75" customHeight="1" thickBot="1" thickTop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6">
        <v>7</v>
      </c>
      <c r="H5" s="36">
        <v>8</v>
      </c>
      <c r="I5" s="38">
        <v>9</v>
      </c>
      <c r="J5" s="39">
        <v>10</v>
      </c>
      <c r="K5" s="40">
        <v>11</v>
      </c>
      <c r="L5" s="40">
        <v>12</v>
      </c>
      <c r="M5" s="41">
        <v>13</v>
      </c>
      <c r="N5"/>
      <c r="O5"/>
      <c r="P5"/>
      <c r="Q5"/>
      <c r="R5"/>
      <c r="S5"/>
      <c r="T5"/>
    </row>
    <row r="6" spans="1:13" ht="51.75" customHeight="1" thickTop="1">
      <c r="A6" s="13">
        <v>1</v>
      </c>
      <c r="B6" s="13" t="s">
        <v>29</v>
      </c>
      <c r="C6" s="13" t="s">
        <v>19</v>
      </c>
      <c r="D6" s="14">
        <v>2.5</v>
      </c>
      <c r="E6" s="15">
        <v>129238</v>
      </c>
      <c r="F6" s="15">
        <v>16400</v>
      </c>
      <c r="G6" s="16">
        <v>106184</v>
      </c>
      <c r="H6" s="24">
        <f>E6-F6-G6</f>
        <v>6654</v>
      </c>
      <c r="I6" s="8">
        <v>137681</v>
      </c>
      <c r="J6" s="8">
        <f>51418+3278</f>
        <v>54696</v>
      </c>
      <c r="K6" s="8">
        <f>8355+1126</f>
        <v>9481</v>
      </c>
      <c r="L6" s="8">
        <f>12437+2407+24338</f>
        <v>39182</v>
      </c>
      <c r="M6" s="8">
        <f>I6-J6-K6-L6</f>
        <v>34322</v>
      </c>
    </row>
    <row r="7" spans="1:13" ht="66" customHeight="1">
      <c r="A7" s="3">
        <v>2</v>
      </c>
      <c r="B7" s="3" t="s">
        <v>24</v>
      </c>
      <c r="C7" s="3" t="s">
        <v>20</v>
      </c>
      <c r="D7" s="28">
        <v>5.31</v>
      </c>
      <c r="E7" s="8">
        <v>433093</v>
      </c>
      <c r="F7" s="8">
        <v>15400</v>
      </c>
      <c r="G7" s="11">
        <f>325813+28882</f>
        <v>354695</v>
      </c>
      <c r="H7" s="26">
        <f aca="true" t="shared" si="0" ref="H7:H12">E7-F7-G7</f>
        <v>62998</v>
      </c>
      <c r="I7" s="8">
        <v>433125</v>
      </c>
      <c r="J7" s="8">
        <f>97963+7794</f>
        <v>105757</v>
      </c>
      <c r="K7" s="12">
        <f>20804+2800</f>
        <v>23604</v>
      </c>
      <c r="L7" s="12">
        <f>139718+11434+87955</f>
        <v>239107</v>
      </c>
      <c r="M7" s="17">
        <f aca="true" t="shared" si="1" ref="M7:M13">I7-J7-K7-L7</f>
        <v>64657</v>
      </c>
    </row>
    <row r="8" spans="1:13" ht="49.5" customHeight="1">
      <c r="A8" s="3">
        <v>3</v>
      </c>
      <c r="B8" s="3" t="s">
        <v>5</v>
      </c>
      <c r="C8" s="3" t="s">
        <v>18</v>
      </c>
      <c r="D8" s="28">
        <v>3.33</v>
      </c>
      <c r="E8" s="8">
        <v>244049</v>
      </c>
      <c r="F8" s="8">
        <v>23500</v>
      </c>
      <c r="G8" s="11">
        <f>42988+67320</f>
        <v>110308</v>
      </c>
      <c r="H8" s="25">
        <f>E8-F8-G8</f>
        <v>110241</v>
      </c>
      <c r="I8" s="8">
        <v>245107</v>
      </c>
      <c r="J8" s="8">
        <f>78155+5957</f>
        <v>84112</v>
      </c>
      <c r="K8" s="12">
        <f>12079+1890</f>
        <v>13969</v>
      </c>
      <c r="L8" s="12">
        <f>36179+10599+22725</f>
        <v>69503</v>
      </c>
      <c r="M8" s="17">
        <f>I8-J8-K8-L8</f>
        <v>77523</v>
      </c>
    </row>
    <row r="9" spans="1:13" ht="49.5" customHeight="1">
      <c r="A9" s="3">
        <v>4</v>
      </c>
      <c r="B9" s="3" t="s">
        <v>3</v>
      </c>
      <c r="C9" s="3" t="s">
        <v>33</v>
      </c>
      <c r="D9" s="28">
        <v>1.2</v>
      </c>
      <c r="E9" s="8">
        <v>121475</v>
      </c>
      <c r="F9" s="8">
        <v>34400</v>
      </c>
      <c r="G9" s="11">
        <f>7117+43268</f>
        <v>50385</v>
      </c>
      <c r="H9" s="25">
        <f t="shared" si="0"/>
        <v>36690</v>
      </c>
      <c r="I9" s="8">
        <v>124660</v>
      </c>
      <c r="J9" s="8">
        <f>29426+2331</f>
        <v>31757</v>
      </c>
      <c r="K9" s="12">
        <f>5528+744</f>
        <v>6272</v>
      </c>
      <c r="L9" s="12">
        <f>12815+3756+17889</f>
        <v>34460</v>
      </c>
      <c r="M9" s="17">
        <f t="shared" si="1"/>
        <v>52171</v>
      </c>
    </row>
    <row r="10" spans="1:20" s="10" customFormat="1" ht="36" customHeight="1">
      <c r="A10" s="3">
        <v>5</v>
      </c>
      <c r="B10" s="3" t="s">
        <v>30</v>
      </c>
      <c r="C10" s="3" t="s">
        <v>4</v>
      </c>
      <c r="D10" s="28">
        <v>1.38</v>
      </c>
      <c r="E10" s="8">
        <v>73633</v>
      </c>
      <c r="F10" s="8">
        <v>12400</v>
      </c>
      <c r="G10" s="11">
        <v>2815</v>
      </c>
      <c r="H10" s="25">
        <f t="shared" si="0"/>
        <v>58418</v>
      </c>
      <c r="I10" s="8">
        <v>76452</v>
      </c>
      <c r="J10" s="8">
        <f>34199+2900</f>
        <v>37099</v>
      </c>
      <c r="K10" s="12">
        <f>7466+979</f>
        <v>8445</v>
      </c>
      <c r="L10" s="12">
        <f>1171+203</f>
        <v>1374</v>
      </c>
      <c r="M10" s="17">
        <f t="shared" si="1"/>
        <v>29534</v>
      </c>
      <c r="N10"/>
      <c r="O10"/>
      <c r="P10"/>
      <c r="Q10"/>
      <c r="R10"/>
      <c r="S10"/>
      <c r="T10"/>
    </row>
    <row r="11" spans="1:13" ht="49.5" customHeight="1">
      <c r="A11" s="3">
        <v>6</v>
      </c>
      <c r="B11" s="3" t="s">
        <v>31</v>
      </c>
      <c r="C11" s="3" t="s">
        <v>17</v>
      </c>
      <c r="D11" s="28">
        <v>24.9</v>
      </c>
      <c r="E11" s="8">
        <v>1253002</v>
      </c>
      <c r="F11" s="8">
        <v>2400</v>
      </c>
      <c r="G11" s="11">
        <f>16636+1214274</f>
        <v>1230910</v>
      </c>
      <c r="H11" s="25">
        <f t="shared" si="0"/>
        <v>19692</v>
      </c>
      <c r="I11" s="8">
        <v>1250218</v>
      </c>
      <c r="J11" s="8">
        <f>419579+30276</f>
        <v>449855</v>
      </c>
      <c r="K11" s="12">
        <f>76671+9979</f>
        <v>86650</v>
      </c>
      <c r="L11" s="12">
        <f>558975+1025+88135</f>
        <v>648135</v>
      </c>
      <c r="M11" s="17">
        <f t="shared" si="1"/>
        <v>65578</v>
      </c>
    </row>
    <row r="12" spans="1:13" ht="40.5" customHeight="1">
      <c r="A12" s="3">
        <v>7</v>
      </c>
      <c r="B12" s="3" t="s">
        <v>16</v>
      </c>
      <c r="C12" s="3" t="s">
        <v>25</v>
      </c>
      <c r="D12" s="29">
        <v>0.25</v>
      </c>
      <c r="E12" s="8">
        <v>37088</v>
      </c>
      <c r="F12" s="8">
        <v>2700</v>
      </c>
      <c r="G12" s="11">
        <v>33876</v>
      </c>
      <c r="H12" s="25">
        <f t="shared" si="0"/>
        <v>512</v>
      </c>
      <c r="I12" s="8">
        <v>35497</v>
      </c>
      <c r="J12" s="8">
        <f>5770+356</f>
        <v>6126</v>
      </c>
      <c r="K12" s="12">
        <f>1307+171</f>
        <v>1478</v>
      </c>
      <c r="L12" s="12">
        <f>11749+13045</f>
        <v>24794</v>
      </c>
      <c r="M12" s="17">
        <f t="shared" si="1"/>
        <v>3099</v>
      </c>
    </row>
    <row r="13" spans="1:13" ht="69.75" customHeight="1" thickBot="1">
      <c r="A13" s="21">
        <v>8</v>
      </c>
      <c r="B13" s="21" t="s">
        <v>32</v>
      </c>
      <c r="C13" s="21" t="s">
        <v>22</v>
      </c>
      <c r="D13" s="28">
        <v>0.5</v>
      </c>
      <c r="E13" s="22">
        <v>125571</v>
      </c>
      <c r="F13" s="22">
        <v>33000</v>
      </c>
      <c r="G13" s="23">
        <f>2200+56363</f>
        <v>58563</v>
      </c>
      <c r="H13" s="26">
        <f>E13-F13-G13</f>
        <v>34008</v>
      </c>
      <c r="I13" s="8">
        <v>125626</v>
      </c>
      <c r="J13" s="8">
        <f>16550+1119</f>
        <v>17669</v>
      </c>
      <c r="K13" s="8">
        <f>3107+418</f>
        <v>3525</v>
      </c>
      <c r="L13" s="8">
        <f>36523+2078</f>
        <v>38601</v>
      </c>
      <c r="M13" s="8">
        <f t="shared" si="1"/>
        <v>65831</v>
      </c>
    </row>
    <row r="14" spans="1:14" s="4" customFormat="1" ht="29.25" customHeight="1" thickBot="1" thickTop="1">
      <c r="A14" s="49" t="s">
        <v>6</v>
      </c>
      <c r="B14" s="49"/>
      <c r="C14" s="50"/>
      <c r="D14" s="42"/>
      <c r="E14" s="43">
        <f>SUM(E6:E13)</f>
        <v>2417149</v>
      </c>
      <c r="F14" s="43">
        <f aca="true" t="shared" si="2" ref="F14:L14">SUM(F6:F13)</f>
        <v>140200</v>
      </c>
      <c r="G14" s="43">
        <f t="shared" si="2"/>
        <v>1947736</v>
      </c>
      <c r="H14" s="43">
        <f t="shared" si="2"/>
        <v>329213</v>
      </c>
      <c r="I14" s="43">
        <f t="shared" si="2"/>
        <v>2428366</v>
      </c>
      <c r="J14" s="43">
        <f t="shared" si="2"/>
        <v>787071</v>
      </c>
      <c r="K14" s="44">
        <f t="shared" si="2"/>
        <v>153424</v>
      </c>
      <c r="L14" s="44">
        <f t="shared" si="2"/>
        <v>1095156</v>
      </c>
      <c r="M14" s="44">
        <f>SUM(M6:M13)</f>
        <v>392715</v>
      </c>
      <c r="N14" s="9"/>
    </row>
    <row r="15" spans="1:10" ht="13.5" thickTop="1">
      <c r="A15" s="4"/>
      <c r="B15" s="4"/>
      <c r="C15" s="4"/>
      <c r="D15" s="5"/>
      <c r="E15" s="9"/>
      <c r="F15" s="9"/>
      <c r="G15" s="9"/>
      <c r="H15" s="9"/>
      <c r="I15" s="9"/>
      <c r="J15" s="4"/>
    </row>
    <row r="16" spans="1:10" ht="12.75">
      <c r="A16" s="4"/>
      <c r="B16" s="4"/>
      <c r="C16" s="4"/>
      <c r="D16" s="5"/>
      <c r="E16" s="9"/>
      <c r="F16" s="9"/>
      <c r="G16" s="9"/>
      <c r="H16" s="9"/>
      <c r="I16" s="4" t="s">
        <v>21</v>
      </c>
      <c r="J16" s="4"/>
    </row>
    <row r="17" spans="1:10" ht="12.75">
      <c r="A17" s="4"/>
      <c r="B17" s="4"/>
      <c r="C17" s="4"/>
      <c r="D17" s="5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5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5"/>
      <c r="E19" s="4"/>
      <c r="F19" s="4"/>
      <c r="G19" s="4"/>
      <c r="H19" s="4"/>
      <c r="I19" s="4"/>
      <c r="J19" s="4"/>
    </row>
    <row r="20" spans="1:10" ht="12.75">
      <c r="A20" s="1"/>
      <c r="B20" s="1"/>
      <c r="C20" s="1"/>
      <c r="D20" s="6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6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6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6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6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6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6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6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6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6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6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6"/>
      <c r="E31" s="1"/>
      <c r="F31" s="1"/>
      <c r="G31" s="1"/>
      <c r="H31" s="1"/>
      <c r="I31" s="1"/>
      <c r="J31" s="1"/>
    </row>
    <row r="32" ht="12.75">
      <c r="D32" s="7"/>
    </row>
    <row r="33" ht="12.75">
      <c r="D33" s="7"/>
    </row>
    <row r="34" ht="12.75">
      <c r="D34" s="7"/>
    </row>
    <row r="35" ht="12.75">
      <c r="D35" s="7"/>
    </row>
  </sheetData>
  <mergeCells count="7">
    <mergeCell ref="D3:D4"/>
    <mergeCell ref="E3:E4"/>
    <mergeCell ref="I3:I4"/>
    <mergeCell ref="A14:C14"/>
    <mergeCell ref="A3:A4"/>
    <mergeCell ref="B3:B4"/>
    <mergeCell ref="C3:C4"/>
  </mergeCells>
  <printOptions/>
  <pageMargins left="1.44" right="1.2598425196850394" top="1.0236220472440944" bottom="0.7086614173228347" header="0.5118110236220472" footer="0.4724409448818898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 UM w Lublinie</dc:creator>
  <cp:keywords/>
  <dc:description/>
  <cp:lastModifiedBy>um</cp:lastModifiedBy>
  <cp:lastPrinted>2005-03-30T06:55:11Z</cp:lastPrinted>
  <dcterms:created xsi:type="dcterms:W3CDTF">2000-08-01T11:20:57Z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