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dotacje" sheetId="1" r:id="rId1"/>
  </sheets>
  <definedNames>
    <definedName name="_xlnm.Print_Titles" localSheetId="0">'dotacje'!$7:$7</definedName>
  </definedNames>
  <calcPr fullCalcOnLoad="1"/>
</workbook>
</file>

<file path=xl/sharedStrings.xml><?xml version="1.0" encoding="utf-8"?>
<sst xmlns="http://schemas.openxmlformats.org/spreadsheetml/2006/main" count="181" uniqueCount="166">
  <si>
    <t>Gospodarka komunalna i ochrona środowiska</t>
  </si>
  <si>
    <t xml:space="preserve">                                                    w złotych</t>
  </si>
  <si>
    <t>dotacje dla przedszkoli publicznych 
i niepublicznych</t>
  </si>
  <si>
    <t>utrzymanie dzieci w publicznych
i niepublicznych przedszkolach prowadzonych 
przez osoby prawne i fizyczne</t>
  </si>
  <si>
    <t xml:space="preserve">dotacje dla gimnazjów publicznych 
i niepublicznych </t>
  </si>
  <si>
    <t>utrzymanie uczniów w publicznych
i niepublicznych gimnazjach prowadzonych 
przez osoby prawne i fizyczne</t>
  </si>
  <si>
    <t>utrzymanie uczniów w publicznych 
i niepublicznych liceach ogólnokształcących 
prowadzonych przez osoby prawne i fizyczne</t>
  </si>
  <si>
    <t>utrzymanie uczniów w publicznych liceach 
profilowanych prowadzonych przez osoby
prawne i fizyczne</t>
  </si>
  <si>
    <t>utrzymanie uczniów w publicznych 
i niepublicznych szkołach zawodowych 
prowadzonych przez osoby prawne i fizyczne</t>
  </si>
  <si>
    <t>świadczenia socjalne dla nauczycieli
emerytów i rencistów</t>
  </si>
  <si>
    <t xml:space="preserve">zakup sprzętu i aparatury medycznej
do szkolnych gabinetów stomatologicznych </t>
  </si>
  <si>
    <t>koordynacja działań w zakresie zapobiegania
narkomanii</t>
  </si>
  <si>
    <t>profilaktyka uzależnień od środków
odurzających</t>
  </si>
  <si>
    <t xml:space="preserve">działania z zakresu leczenia i rehabilitacji
osób uzależnionych od narkotyków </t>
  </si>
  <si>
    <t xml:space="preserve">zadania realizowane w ramach programu
profilaktyki i rozwiązywania problemów 
alkoholowych, z tego: </t>
  </si>
  <si>
    <t>prowadzenie zajęć, programów oraz obozów 
terapeutycznych i rehabilitacyjnych dla osób
uzależnionych od alkoholu</t>
  </si>
  <si>
    <t>pomoc dla członków rodzin z problemem 
alkoholowym oraz problemem przemocy domowej</t>
  </si>
  <si>
    <t>prowadzenie profilaktycznej działalności 
informacyjnej i edukacyjnej, w szczególności 
dla dzieci i młodzieży</t>
  </si>
  <si>
    <t>realizacja działań o charakterze edukacyinym 
i informacyjnym, w szczególności dla dzieci 
i młodzieży</t>
  </si>
  <si>
    <t>wspomaganie działalności instytucji, 
stowarzyszeń i osób fizycznych, służącej
rozwiązywaniu problemów alkoholowych</t>
  </si>
  <si>
    <t>działania zmierzające do ograniczenia 
dostępności alkoholu</t>
  </si>
  <si>
    <t>organizacja kampanii edukacyjnej na rzecz 
ograniczenia sprzedaży alkoholu osobom
nieletnim</t>
  </si>
  <si>
    <t>szkolenie komputerowe dla bezrobotnych
mieszkańców zagrożonych alkoholizmem</t>
  </si>
  <si>
    <t>pomoc dla członków rodzin z problemem
alkoholowym oraz problemem przemocy
domowej</t>
  </si>
  <si>
    <t>SKARBNIK MIASTA LUBLIN</t>
  </si>
  <si>
    <t>PREZYDENT</t>
  </si>
  <si>
    <t>Miasta Lublin</t>
  </si>
  <si>
    <t>mgr Irena Szumlak</t>
  </si>
  <si>
    <t>Andrzej Pruszkowski</t>
  </si>
  <si>
    <t>inwestycje w Środowiskowym Domu Samopomocy dla Osób z Chorobą Alzheimera</t>
  </si>
  <si>
    <t>Zwalczanie narkomanii</t>
  </si>
  <si>
    <t>Kultura fizyczna i sport</t>
  </si>
  <si>
    <t>Obiekty sportowe</t>
  </si>
  <si>
    <t>utrzymanie komunalnych obiektów sportowych</t>
  </si>
  <si>
    <t>Zadania w zakresie kultury fizycznej i sportu</t>
  </si>
  <si>
    <t>upowszechnianie kultury fizycznej</t>
  </si>
  <si>
    <t>Turystyka</t>
  </si>
  <si>
    <t>Zadania w zakresie upowszechniania turystyki</t>
  </si>
  <si>
    <t>Edukacyjna opieka wychowawcza</t>
  </si>
  <si>
    <t>upowszechnianie turystyki wśród dzieci i młodzieży</t>
  </si>
  <si>
    <t>pomoc osobom uzależnionym od narkotyków</t>
  </si>
  <si>
    <t>propagowanie kultury fizycznej wśród młodzieży</t>
  </si>
  <si>
    <t>upowszechnianie turystyki i krajoznawstwa</t>
  </si>
  <si>
    <t>zapobieganie i łagodzenie skutków powodujących niepełnosprawność</t>
  </si>
  <si>
    <t xml:space="preserve">organizacja szkoleń i kursów przygotowujących do profesjonalnej pracy z osobami niepełnosprawnymi </t>
  </si>
  <si>
    <t>realizacja programów promujących osiągnięcia osób niepełnosprawnych w różnych sferach życia społecznego</t>
  </si>
  <si>
    <t>promocja osiągnięć osób niepełnosprawnych</t>
  </si>
  <si>
    <t>organizacja akcji "zima i lato w mieście"</t>
  </si>
  <si>
    <t>edukacja dzieci i młodzieży niepełnosprawnej</t>
  </si>
  <si>
    <t xml:space="preserve">działania w zakresie profilaktyki </t>
  </si>
  <si>
    <t>wspieranie aktywności społeczno - zawodowej osób niepełnosprawnych, w szczególności: prowadzenie specjalistycznych kursów i szkoleń przygotowujących osoby niepełnosprawne do podjęcia pracy oraz prowadzenie kawiarenki internetowej dla osób niepełnosprawnych</t>
  </si>
  <si>
    <t>wydawnictwa kulturalne</t>
  </si>
  <si>
    <t>Oświata i wychowanie</t>
  </si>
  <si>
    <t>Szkoły podstawowe</t>
  </si>
  <si>
    <t>dotacje dla niepublicznych szkół podstawowych</t>
  </si>
  <si>
    <t>Przedszkola</t>
  </si>
  <si>
    <t>Gimnazja</t>
  </si>
  <si>
    <t>Licea ogólnokształcące</t>
  </si>
  <si>
    <t xml:space="preserve">dotacje dla publicznych i niepublicznych liceów </t>
  </si>
  <si>
    <t>Licea profilowane</t>
  </si>
  <si>
    <t>dotacje dla publicznych liceów profilowanych</t>
  </si>
  <si>
    <t>Szkoły zawodowe</t>
  </si>
  <si>
    <t xml:space="preserve">dotacje dla publicznych i niepublicznych szkół zawodowych </t>
  </si>
  <si>
    <t>Pomoc społeczna</t>
  </si>
  <si>
    <t>Placówki opiekuńczo - wychowawcze</t>
  </si>
  <si>
    <t>Domy pomocy społecznej</t>
  </si>
  <si>
    <t>otoczenie opieką osób starszych</t>
  </si>
  <si>
    <t>Ośrodki wsparcia</t>
  </si>
  <si>
    <t>pomoc rodzinom z dzieckiem niepełnosprawnym</t>
  </si>
  <si>
    <t xml:space="preserve">                             do uchwały nr</t>
  </si>
  <si>
    <t xml:space="preserve">                             Załącznik nr 8</t>
  </si>
  <si>
    <t xml:space="preserve">                             Rady Miasta Lublin</t>
  </si>
  <si>
    <t xml:space="preserve">                             z dnia </t>
  </si>
  <si>
    <t xml:space="preserve">realizacja strategii na rzecz osób niepełnosprawnych, z tego: </t>
  </si>
  <si>
    <t>dotacje na sfinansowanie zakładowego funduszu świadczeń socjalnych dla nauczycieli emerytów 
i rencistów</t>
  </si>
  <si>
    <t>zadania realizowane w ramach Gminnego 
Programu Przeciwdziałania Narkomanii, z tego:</t>
  </si>
  <si>
    <t>kurs - szkolenie: "Jak zapobiegać agresji 
i przemocy w rodzinie dotkniętej alkoholizmem", "Akceptacja dziecka niepełnosprawnego 
w rodzinach z problemem alkoholowym"</t>
  </si>
  <si>
    <t>realizacja programów zwiększających
świadomość mieszkańców Lublina o przyczynach 
i skutkach powstawania niepełnosprawności oraz sposobach jej zapobiegania</t>
  </si>
  <si>
    <t>prowadzenie innowacyjnych zajęć edukacyjnych dla dzieci i młodzieży niepełnosprawnej</t>
  </si>
  <si>
    <t>modernizacja i rozbudowa ośrodka dla osób 
niepełnosprawnych nad Zalewem Zemborzyckim</t>
  </si>
  <si>
    <t>utrzymanie wychowanków w niepublicznych
ośrodkach szkolno - wychowawczych
prowadzonych przez osoby prawne i fizyczne</t>
  </si>
  <si>
    <t>prowadzenie Środowiskowego Domu Samopomocy
przy ul. Abramowickiej "Misericordia"</t>
  </si>
  <si>
    <t>prowadzenie Środowiskowego Domu Samopomocy "Roztocze" przy ul. Wallenroda oraz Ośrodka Wsparcia przy ul. Bronowickiej</t>
  </si>
  <si>
    <t>prowadzenie Środowiskowego Domu Samopomocy dla Osób z Chorobą Alzheimera</t>
  </si>
  <si>
    <t>dostosowanie pomieszczeń Miejskiej Przychodni Zdrowia Nr 1 przy ul. Hipotecznej do opieki całodobowej</t>
  </si>
  <si>
    <t>zwiększenie dostępności pomocy terapeutycznej 
i rehabilitacyjnej dla osób uzależnionych od alkoholu</t>
  </si>
  <si>
    <t>świadczenie kompleksowego poradnictwa 
dla osób niepełnosprawnych i ich rodzin, w tym specjalistycznego poradnictwa z zakresu likwidacji barier architektonicznych, transportowych 
oraz w komunikowaniu się</t>
  </si>
  <si>
    <t>wspieranie aktywności osób niepełnosprawnych i działań samopomocowych w celu pełnej integracji osób niepełnosprawnych w społeczności lokalnej</t>
  </si>
  <si>
    <t>utrzymanie wychowanków w niepublicznych 
placówkach opiekuńczo-wychowawczych 
prowadzonych przez osoby prawne i fizyczne</t>
  </si>
  <si>
    <t>utrzymanie uczniów w niepublicznych szkołach podstawowych prowadzonych przez osoby prawne 
i fizyczne</t>
  </si>
  <si>
    <t>edukacja w zakresie zagrożeń wynikających 
z uzależnień od narkotyków</t>
  </si>
  <si>
    <t>dofinansowanie bieżącej działalności placówek
realizujących zadania Programu</t>
  </si>
  <si>
    <t>realizacja zajęć profilaktycznych w ramach 
programu profilaktyczno - wychowawczego 
"Spójrz inaczej"</t>
  </si>
  <si>
    <t>realizacja zajęć profilaktycznych dla dzieci
i młodzieży</t>
  </si>
  <si>
    <t>rehabilitacja osób niepełnosprawnych
zwiększająca ich samodzielność fizyczną
i psychiczną</t>
  </si>
  <si>
    <t>zapobieganie i łagodzenie skutków 
powodujących niepełnosprawność</t>
  </si>
  <si>
    <t xml:space="preserve">wyrównywanie szans osób niepełnosprawnych 
w życiu społecznym, pracy zawodowej,
kulturze i rekreacji poprzez tworzenie 
warunków do rozwoju rehabilitacji fizycznej,
psychicznej, zawodowej i społecznej </t>
  </si>
  <si>
    <t>aktywizacja społeczno - zawodowa 
osób niepełnosprawnych</t>
  </si>
  <si>
    <t>integracja osób niepełnosprawnych
ze społecznością Lublina</t>
  </si>
  <si>
    <t>dotacje dla niepublicznych placówek 
opiekuńczo-wychowawczych</t>
  </si>
  <si>
    <t>zakup wyposażenia dla świetlicy opiekuńczo -
wychowawczej</t>
  </si>
  <si>
    <t>dotacja na prowadzenie domu pomocy 
społecznej przy ul. Dolińskiego</t>
  </si>
  <si>
    <t>dotacja na prowadzenie Ośrodka Wsparcia
dla Rodzin z Dzieckiem Niepełnosprawnym</t>
  </si>
  <si>
    <t>rozbudowa ośrodka wsparcia dla osób 
niepełnosprawnych</t>
  </si>
  <si>
    <t>budowa Lubelskiego Ośrodka Wychodzenia 
z Bezdomności</t>
  </si>
  <si>
    <t>pomoc osobom bezdomnym, matkom 
samotnie wychowującym dzieci, kobietom
zagrożonym przemocą domową</t>
  </si>
  <si>
    <t>pomoc osobom bezdomnym, matkom
samotnie wychowującym dzieci, kobietom
zagrożonym przemocą domową</t>
  </si>
  <si>
    <t xml:space="preserve">pomoc dzieciom i osobom dorosłym
niepełnosprawnym fizycznie, intelektualnie
i chorym psychicznie </t>
  </si>
  <si>
    <t>pomoc dzieciom i osobom dorosłym 
niepełnosprawnym fizycznie, umysłowo, 
chorym psychicznie i z chorobą Alzheimera</t>
  </si>
  <si>
    <t xml:space="preserve">utrzymanie uczniów w niepublicznych bursach
i internatach prowadzonych przez osoby 
prawne i fizyczne </t>
  </si>
  <si>
    <t>Kolonie i obozy oraz inne formy
wypoczynku dzieci i młodzieży szkolnej,
a także szkolenia młodzieży</t>
  </si>
  <si>
    <t>organizacja czasu wolnego dla dzieci
i młodzieży w okresie ferii zimowych 
i wakacji letnich</t>
  </si>
  <si>
    <t>organizacja czasu wolnego dla dzieci 
i młodzieży w okresie ferii zimowych
i wakacji letnich</t>
  </si>
  <si>
    <t>Ochrona różnorodności biologicznej
i krajobrazu</t>
  </si>
  <si>
    <t>propagowanie idei ekologicznych wśród dzieci
i młodzieży</t>
  </si>
  <si>
    <t>organizacja różnorodnych form 
upowszechniania kultury</t>
  </si>
  <si>
    <t>upowszechnianie kultury wśród mieszkańców
miasta</t>
  </si>
  <si>
    <t>zapewnienie bazy sportowej dla mieszkańców
miasta</t>
  </si>
  <si>
    <t xml:space="preserve">Wydatki na zadania realizowane 
na podstawie porozumień i umów </t>
  </si>
  <si>
    <t>dotacje dla przedszkoli publicznych
i niepublicznych</t>
  </si>
  <si>
    <t>utrzymanie dzieci w publicznych
i niepublicznych przedszkolach prowadzonych
przez osoby prawne i fizyczne</t>
  </si>
  <si>
    <t>realizacja projektu: "System stypendialny 
szansą ponadgimnazjalistów z terenów
wiejskich"</t>
  </si>
  <si>
    <t>wyrównywanie szans edukacyjnych poprzez
programy stypendialne</t>
  </si>
  <si>
    <t>prowadzenie Środowiskowego Domu
Samopomocy przy al. Spółdzielczości Pracy</t>
  </si>
  <si>
    <t>pomoc dzieciom i młodzieży upośledzonej
umysłowo</t>
  </si>
  <si>
    <t>Dział</t>
  </si>
  <si>
    <t>Rozdz.</t>
  </si>
  <si>
    <t>Pozostała działalność</t>
  </si>
  <si>
    <t>Nazwa działu, rozdziału, zadania</t>
  </si>
  <si>
    <t>Przeznaczenie dotacji (cel publiczny)</t>
  </si>
  <si>
    <t>Kultura i ochrona dziedzictwa narodowego</t>
  </si>
  <si>
    <t>Pozostałe zadania w zakresie kultury</t>
  </si>
  <si>
    <t>inicjatywy kulturalne domów i klubów kultury</t>
  </si>
  <si>
    <t>Ochrona zdrowia</t>
  </si>
  <si>
    <t>Przeciwdziałanie alkoholizmowi</t>
  </si>
  <si>
    <t>wspomaganie działalności instytucji, stowarzyszeń 
i osób fizycznych, służącej rozwiązywaniu problemów z zakresu narkomanii</t>
  </si>
  <si>
    <t>udzielanie rodzinom, w których występują problemy alkoholowe pomocy psychospołecznej i prawnej, 
a w szczególności ochrony przed przemocą 
w rodzinie</t>
  </si>
  <si>
    <t>organizacja obozów szkoleniowych dla dzieci 
i młodzieży w okresie ferii zimowych i wakacji letnich</t>
  </si>
  <si>
    <t>organizacja imprez sportowo-rekreacyjnych dla dzieci i młodzieży w okresie ferii zimowych 
i wakacji letnich</t>
  </si>
  <si>
    <t>organizacja cyklu wypraw ekologiczno -
badawczych dla dzieci i młodzieży w ramach projektu "W cztery strony świata dookoła Lublina"</t>
  </si>
  <si>
    <t>Specjalne ośrodki szkolno-wychowawcze</t>
  </si>
  <si>
    <t>Internaty i bursy szkolne</t>
  </si>
  <si>
    <t xml:space="preserve">dotacje dla niepublicznych burs i internatów </t>
  </si>
  <si>
    <t>Zadania ustawowo zlecone gminie</t>
  </si>
  <si>
    <t>Zadania z zakresu administracji rządowej wykonywane przez powiat</t>
  </si>
  <si>
    <t>pomoc osobom z zaburzeniami psychicznymi</t>
  </si>
  <si>
    <r>
      <t>z tego:</t>
    </r>
    <r>
      <rPr>
        <b/>
        <sz val="11"/>
        <rFont val="Arial CE"/>
        <family val="2"/>
      </rPr>
      <t xml:space="preserve">
Zadania własne</t>
    </r>
  </si>
  <si>
    <t>Ogółem</t>
  </si>
  <si>
    <t>finansów publicznych i niedziałające w celu osiągnięcia zysku</t>
  </si>
  <si>
    <t>pomoc osobom ubogim i w sytuacji kryzysowej</t>
  </si>
  <si>
    <t>pomoc osobom ubogim, w sytuacji kryzysowej</t>
  </si>
  <si>
    <t>dotacje dla niepublicznych ośrodków szkolno - wychowawczych</t>
  </si>
  <si>
    <t xml:space="preserve">Wykaz zadań miasta realizowanych przez podmioty niezaliczone do sektora </t>
  </si>
  <si>
    <t>Lecznictwo ambulatoryjne</t>
  </si>
  <si>
    <t>modernizacje przychodni</t>
  </si>
  <si>
    <t>zakup sprzętu i aparatury medycznej</t>
  </si>
  <si>
    <t>Wykonanie 
na 31 grudnia 2004 roku</t>
  </si>
  <si>
    <t>%
6:5</t>
  </si>
  <si>
    <t>Dotacja 
z budżetu 
na 2004 rok 
wg uchwały budżetowej</t>
  </si>
  <si>
    <t xml:space="preserve">Dotacja
z budżetu 
na 2004 rok 
po zmianach </t>
  </si>
  <si>
    <t>pomoc osobom zagrożonym alkoholizmem</t>
  </si>
  <si>
    <t>doposażenie placówki wsparcia dziennego</t>
  </si>
  <si>
    <t>budowa ośrodka dla bezdomnych</t>
  </si>
  <si>
    <t>Pomoc materialna dla uczniów</t>
  </si>
  <si>
    <t xml:space="preserve">pomoc osobom z chorobą Alzheimera </t>
  </si>
  <si>
    <t>modernizacja obiektu i zakup wyposażenia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</si>
</sst>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3" fontId="1" fillId="2" borderId="7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Font="1" applyBorder="1" applyAlignment="1">
      <alignment wrapText="1"/>
    </xf>
    <xf numFmtId="0" fontId="0" fillId="3" borderId="1" xfId="0" applyFont="1" applyFill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2" borderId="16" xfId="0" applyFont="1" applyFill="1" applyBorder="1" applyAlignment="1">
      <alignment wrapText="1"/>
    </xf>
    <xf numFmtId="3" fontId="1" fillId="2" borderId="16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7" xfId="0" applyFont="1" applyFill="1" applyBorder="1" applyAlignment="1">
      <alignment wrapText="1"/>
    </xf>
    <xf numFmtId="3" fontId="0" fillId="3" borderId="7" xfId="0" applyNumberFormat="1" applyFont="1" applyFill="1" applyBorder="1" applyAlignment="1">
      <alignment wrapText="1"/>
    </xf>
    <xf numFmtId="0" fontId="0" fillId="3" borderId="0" xfId="0" applyFont="1" applyFill="1" applyAlignment="1">
      <alignment/>
    </xf>
    <xf numFmtId="0" fontId="1" fillId="3" borderId="7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3" fontId="1" fillId="3" borderId="7" xfId="0" applyNumberFormat="1" applyFont="1" applyFill="1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3" borderId="2" xfId="0" applyFont="1" applyFill="1" applyBorder="1" applyAlignment="1">
      <alignment/>
    </xf>
    <xf numFmtId="3" fontId="0" fillId="3" borderId="11" xfId="0" applyNumberFormat="1" applyFont="1" applyFill="1" applyBorder="1" applyAlignment="1">
      <alignment wrapText="1"/>
    </xf>
    <xf numFmtId="0" fontId="0" fillId="0" borderId="17" xfId="0" applyFont="1" applyBorder="1" applyAlignment="1">
      <alignment horizontal="left" wrapText="1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10" fontId="5" fillId="0" borderId="14" xfId="0" applyNumberFormat="1" applyFont="1" applyBorder="1" applyAlignment="1">
      <alignment horizontal="right"/>
    </xf>
    <xf numFmtId="10" fontId="5" fillId="0" borderId="1" xfId="0" applyNumberFormat="1" applyFont="1" applyBorder="1" applyAlignment="1">
      <alignment wrapText="1"/>
    </xf>
    <xf numFmtId="10" fontId="1" fillId="2" borderId="16" xfId="0" applyNumberFormat="1" applyFont="1" applyFill="1" applyBorder="1" applyAlignment="1">
      <alignment/>
    </xf>
    <xf numFmtId="10" fontId="1" fillId="0" borderId="6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10" fontId="1" fillId="2" borderId="7" xfId="0" applyNumberFormat="1" applyFont="1" applyFill="1" applyBorder="1" applyAlignment="1">
      <alignment/>
    </xf>
    <xf numFmtId="10" fontId="0" fillId="0" borderId="6" xfId="0" applyNumberFormat="1" applyFont="1" applyBorder="1" applyAlignment="1">
      <alignment/>
    </xf>
    <xf numFmtId="10" fontId="1" fillId="0" borderId="7" xfId="0" applyNumberFormat="1" applyFont="1" applyBorder="1" applyAlignment="1">
      <alignment wrapText="1"/>
    </xf>
    <xf numFmtId="10" fontId="0" fillId="0" borderId="11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1" fillId="2" borderId="7" xfId="0" applyNumberFormat="1" applyFont="1" applyFill="1" applyBorder="1" applyAlignment="1">
      <alignment wrapText="1"/>
    </xf>
    <xf numFmtId="10" fontId="1" fillId="3" borderId="7" xfId="0" applyNumberFormat="1" applyFont="1" applyFill="1" applyBorder="1" applyAlignment="1">
      <alignment wrapText="1"/>
    </xf>
    <xf numFmtId="10" fontId="0" fillId="3" borderId="11" xfId="0" applyNumberFormat="1" applyFont="1" applyFill="1" applyBorder="1" applyAlignment="1">
      <alignment wrapText="1"/>
    </xf>
    <xf numFmtId="10" fontId="0" fillId="3" borderId="7" xfId="0" applyNumberFormat="1" applyFont="1" applyFill="1" applyBorder="1" applyAlignment="1">
      <alignment wrapText="1"/>
    </xf>
    <xf numFmtId="10" fontId="0" fillId="0" borderId="9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10" fontId="1" fillId="2" borderId="6" xfId="0" applyNumberFormat="1" applyFont="1" applyFill="1" applyBorder="1" applyAlignment="1">
      <alignment wrapText="1"/>
    </xf>
    <xf numFmtId="10" fontId="1" fillId="3" borderId="6" xfId="0" applyNumberFormat="1" applyFont="1" applyFill="1" applyBorder="1" applyAlignment="1">
      <alignment/>
    </xf>
    <xf numFmtId="10" fontId="1" fillId="0" borderId="7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0" fillId="3" borderId="6" xfId="0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10" fontId="0" fillId="3" borderId="6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3" fontId="0" fillId="0" borderId="19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9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6.75390625" style="0" customWidth="1"/>
    <col min="2" max="2" width="7.375" style="0" customWidth="1"/>
    <col min="3" max="3" width="43.125" style="0" customWidth="1"/>
    <col min="4" max="6" width="14.25390625" style="0" customWidth="1"/>
    <col min="8" max="8" width="42.375" style="0" customWidth="1"/>
  </cols>
  <sheetData>
    <row r="1" ht="14.25">
      <c r="H1" s="44" t="s">
        <v>70</v>
      </c>
    </row>
    <row r="2" spans="1:8" ht="15.75">
      <c r="A2" s="36" t="s">
        <v>152</v>
      </c>
      <c r="H2" s="44" t="s">
        <v>69</v>
      </c>
    </row>
    <row r="3" spans="1:37" s="37" customFormat="1" ht="17.25" customHeight="1">
      <c r="A3" s="36" t="s">
        <v>148</v>
      </c>
      <c r="H3" s="44" t="s">
        <v>71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37" customFormat="1" ht="17.25" customHeight="1">
      <c r="A4" s="36"/>
      <c r="H4" s="44" t="s">
        <v>72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ht="13.5" thickBot="1">
      <c r="H5" s="6" t="s">
        <v>1</v>
      </c>
    </row>
    <row r="6" spans="1:37" s="7" customFormat="1" ht="73.5" customHeight="1" thickBot="1" thickTop="1">
      <c r="A6" s="4" t="s">
        <v>125</v>
      </c>
      <c r="B6" s="5" t="s">
        <v>126</v>
      </c>
      <c r="C6" s="5" t="s">
        <v>128</v>
      </c>
      <c r="D6" s="3" t="s">
        <v>158</v>
      </c>
      <c r="E6" s="3" t="s">
        <v>159</v>
      </c>
      <c r="F6" s="3" t="s">
        <v>156</v>
      </c>
      <c r="G6" s="3" t="s">
        <v>157</v>
      </c>
      <c r="H6" s="3" t="s">
        <v>129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12" customHeight="1" thickBot="1" thickTop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66" customFormat="1" ht="19.5" customHeight="1" thickBot="1" thickTop="1">
      <c r="A8" s="64"/>
      <c r="B8" s="64"/>
      <c r="C8" s="68" t="s">
        <v>147</v>
      </c>
      <c r="D8" s="67">
        <f>D9+D103+D107</f>
        <v>23601746</v>
      </c>
      <c r="E8" s="67">
        <f>E9+E96+E103+E107</f>
        <v>26913994</v>
      </c>
      <c r="F8" s="67">
        <f>F9+F96+F103+F107</f>
        <v>26138990</v>
      </c>
      <c r="G8" s="96">
        <f>F8/E8</f>
        <v>0.9712044225022863</v>
      </c>
      <c r="H8" s="6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7" customFormat="1" ht="30.75" customHeight="1" thickBot="1">
      <c r="A9" s="1"/>
      <c r="B9" s="1"/>
      <c r="C9" s="63" t="s">
        <v>146</v>
      </c>
      <c r="D9" s="43">
        <f>D10+D13+D28+D58+D72+D83+D89</f>
        <v>21396746</v>
      </c>
      <c r="E9" s="43">
        <f>E10+E13+E28+E58+E72+E80+E83+E89</f>
        <v>24522034</v>
      </c>
      <c r="F9" s="43">
        <f>F10+F13+F28+F58+F72+F80+F83+F89</f>
        <v>23747034</v>
      </c>
      <c r="G9" s="97">
        <f aca="true" t="shared" si="0" ref="G9:G69">F9/E9</f>
        <v>0.9683957701061828</v>
      </c>
      <c r="H9" s="1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7" customFormat="1" ht="18.75" customHeight="1" thickTop="1">
      <c r="A10" s="19">
        <v>630</v>
      </c>
      <c r="B10" s="19"/>
      <c r="C10" s="73" t="s">
        <v>36</v>
      </c>
      <c r="D10" s="74">
        <f aca="true" t="shared" si="1" ref="D10:F11">D11</f>
        <v>50000</v>
      </c>
      <c r="E10" s="74">
        <f t="shared" si="1"/>
        <v>50000</v>
      </c>
      <c r="F10" s="74">
        <f t="shared" si="1"/>
        <v>48078</v>
      </c>
      <c r="G10" s="98">
        <f t="shared" si="0"/>
        <v>0.96156</v>
      </c>
      <c r="H10" s="7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38" customFormat="1" ht="18.75" customHeight="1">
      <c r="A11" s="22"/>
      <c r="B11" s="23">
        <v>63003</v>
      </c>
      <c r="C11" s="24" t="s">
        <v>37</v>
      </c>
      <c r="D11" s="25">
        <f t="shared" si="1"/>
        <v>50000</v>
      </c>
      <c r="E11" s="25">
        <f t="shared" si="1"/>
        <v>50000</v>
      </c>
      <c r="F11" s="25">
        <f t="shared" si="1"/>
        <v>48078</v>
      </c>
      <c r="G11" s="99">
        <f t="shared" si="0"/>
        <v>0.96156</v>
      </c>
      <c r="H11" s="2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7" customFormat="1" ht="19.5" customHeight="1">
      <c r="A12" s="12"/>
      <c r="B12" s="11"/>
      <c r="C12" s="10" t="s">
        <v>42</v>
      </c>
      <c r="D12" s="13">
        <v>50000</v>
      </c>
      <c r="E12" s="13">
        <v>50000</v>
      </c>
      <c r="F12" s="13">
        <v>48078</v>
      </c>
      <c r="G12" s="100">
        <f t="shared" si="0"/>
        <v>0.96156</v>
      </c>
      <c r="H12" s="15" t="s">
        <v>39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7" customFormat="1" ht="19.5" customHeight="1">
      <c r="A13" s="46">
        <v>801</v>
      </c>
      <c r="B13" s="46"/>
      <c r="C13" s="47" t="s">
        <v>52</v>
      </c>
      <c r="D13" s="53">
        <f>D14+D16+D18+D20+D22+D24+D26</f>
        <v>13409000</v>
      </c>
      <c r="E13" s="53">
        <f>E14+E16+E18+E20+E22+E24+E26</f>
        <v>16058833</v>
      </c>
      <c r="F13" s="53">
        <f>F14+F16+F18+F20+F22+F24+F26</f>
        <v>16007472</v>
      </c>
      <c r="G13" s="101">
        <f t="shared" si="0"/>
        <v>0.9968016978568741</v>
      </c>
      <c r="H13" s="4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38" customFormat="1" ht="19.5" customHeight="1">
      <c r="A14" s="22"/>
      <c r="B14" s="23">
        <v>80101</v>
      </c>
      <c r="C14" s="24" t="s">
        <v>53</v>
      </c>
      <c r="D14" s="25">
        <f>D15</f>
        <v>978000</v>
      </c>
      <c r="E14" s="25">
        <f>E15</f>
        <v>1099791</v>
      </c>
      <c r="F14" s="25">
        <f>F15</f>
        <v>1097807</v>
      </c>
      <c r="G14" s="99">
        <f t="shared" si="0"/>
        <v>0.9981960208803309</v>
      </c>
      <c r="H14" s="2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7" customFormat="1" ht="41.25" customHeight="1">
      <c r="A15" s="1"/>
      <c r="B15" s="11"/>
      <c r="C15" s="10" t="s">
        <v>54</v>
      </c>
      <c r="D15" s="13">
        <f>900000+78000</f>
        <v>978000</v>
      </c>
      <c r="E15" s="13">
        <v>1099791</v>
      </c>
      <c r="F15" s="13">
        <v>1097807</v>
      </c>
      <c r="G15" s="102">
        <f t="shared" si="0"/>
        <v>0.9981960208803309</v>
      </c>
      <c r="H15" s="10" t="s">
        <v>89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38" customFormat="1" ht="19.5" customHeight="1">
      <c r="A16" s="22"/>
      <c r="B16" s="23">
        <v>80104</v>
      </c>
      <c r="C16" s="24" t="s">
        <v>55</v>
      </c>
      <c r="D16" s="25">
        <f>D17</f>
        <v>3001000</v>
      </c>
      <c r="E16" s="25">
        <f>E17</f>
        <v>4119470</v>
      </c>
      <c r="F16" s="25">
        <f>F17</f>
        <v>4115069</v>
      </c>
      <c r="G16" s="99">
        <f t="shared" si="0"/>
        <v>0.9989316586842483</v>
      </c>
      <c r="H16" s="23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7" customFormat="1" ht="39" customHeight="1">
      <c r="A17" s="1"/>
      <c r="B17" s="11"/>
      <c r="C17" s="10" t="s">
        <v>2</v>
      </c>
      <c r="D17" s="13">
        <f>2850000+151000</f>
        <v>3001000</v>
      </c>
      <c r="E17" s="13">
        <v>4119470</v>
      </c>
      <c r="F17" s="13">
        <v>4115069</v>
      </c>
      <c r="G17" s="102">
        <f t="shared" si="0"/>
        <v>0.9989316586842483</v>
      </c>
      <c r="H17" s="10" t="s">
        <v>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7" customFormat="1" ht="19.5" customHeight="1">
      <c r="A18" s="1"/>
      <c r="B18" s="26">
        <v>80110</v>
      </c>
      <c r="C18" s="27" t="s">
        <v>56</v>
      </c>
      <c r="D18" s="28">
        <f>D19</f>
        <v>2008000</v>
      </c>
      <c r="E18" s="28">
        <f>E19</f>
        <v>2543182</v>
      </c>
      <c r="F18" s="28">
        <f>F19</f>
        <v>2537545</v>
      </c>
      <c r="G18" s="103">
        <f t="shared" si="0"/>
        <v>0.9977834854131556</v>
      </c>
      <c r="H18" s="2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7" customFormat="1" ht="36.75" customHeight="1">
      <c r="A19" s="1"/>
      <c r="B19" s="1"/>
      <c r="C19" s="42" t="s">
        <v>4</v>
      </c>
      <c r="D19" s="49">
        <f>1900000+108000</f>
        <v>2008000</v>
      </c>
      <c r="E19" s="49">
        <v>2543182</v>
      </c>
      <c r="F19" s="49">
        <v>2537545</v>
      </c>
      <c r="G19" s="104">
        <f t="shared" si="0"/>
        <v>0.9977834854131556</v>
      </c>
      <c r="H19" s="42" t="s">
        <v>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38" customFormat="1" ht="19.5" customHeight="1">
      <c r="A20" s="22"/>
      <c r="B20" s="23">
        <v>80120</v>
      </c>
      <c r="C20" s="23" t="s">
        <v>57</v>
      </c>
      <c r="D20" s="25">
        <f>D21</f>
        <v>3745000</v>
      </c>
      <c r="E20" s="25">
        <f>E21</f>
        <v>3747169</v>
      </c>
      <c r="F20" s="25">
        <f>F21</f>
        <v>3737138</v>
      </c>
      <c r="G20" s="99">
        <f t="shared" si="0"/>
        <v>0.9973230457446675</v>
      </c>
      <c r="H20" s="23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39" customFormat="1" ht="37.5" customHeight="1">
      <c r="A21" s="1"/>
      <c r="B21" s="11"/>
      <c r="C21" s="10" t="s">
        <v>58</v>
      </c>
      <c r="D21" s="13">
        <f>3600000+145000</f>
        <v>3745000</v>
      </c>
      <c r="E21" s="13">
        <v>3747169</v>
      </c>
      <c r="F21" s="13">
        <v>3737138</v>
      </c>
      <c r="G21" s="102">
        <f t="shared" si="0"/>
        <v>0.9973230457446675</v>
      </c>
      <c r="H21" s="10" t="s">
        <v>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 s="45"/>
      <c r="AG21" s="45"/>
      <c r="AH21" s="45"/>
      <c r="AI21" s="45"/>
      <c r="AJ21" s="45"/>
      <c r="AK21" s="45"/>
    </row>
    <row r="22" spans="1:37" s="38" customFormat="1" ht="21.75" customHeight="1">
      <c r="A22" s="22"/>
      <c r="B22" s="22">
        <v>80123</v>
      </c>
      <c r="C22" s="27" t="s">
        <v>59</v>
      </c>
      <c r="D22" s="29">
        <f>D23</f>
        <v>330000</v>
      </c>
      <c r="E22" s="29">
        <f>E23</f>
        <v>328500</v>
      </c>
      <c r="F22" s="29">
        <f>F23</f>
        <v>326299</v>
      </c>
      <c r="G22" s="119">
        <f t="shared" si="0"/>
        <v>0.9932998477929985</v>
      </c>
      <c r="H22" s="18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7" customFormat="1" ht="40.5" customHeight="1">
      <c r="A23" s="12"/>
      <c r="B23" s="11"/>
      <c r="C23" s="10" t="s">
        <v>60</v>
      </c>
      <c r="D23" s="13">
        <v>330000</v>
      </c>
      <c r="E23" s="13">
        <v>328500</v>
      </c>
      <c r="F23" s="13">
        <v>326299</v>
      </c>
      <c r="G23" s="102">
        <f t="shared" si="0"/>
        <v>0.9932998477929985</v>
      </c>
      <c r="H23" s="10" t="s">
        <v>7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7" customFormat="1" ht="19.5" customHeight="1">
      <c r="A24" s="1"/>
      <c r="B24" s="26">
        <v>80130</v>
      </c>
      <c r="C24" s="26" t="s">
        <v>61</v>
      </c>
      <c r="D24" s="29">
        <f>D25</f>
        <v>3344000</v>
      </c>
      <c r="E24" s="29">
        <f>E25</f>
        <v>4213261</v>
      </c>
      <c r="F24" s="29">
        <f>F25</f>
        <v>4186154</v>
      </c>
      <c r="G24" s="105">
        <f t="shared" si="0"/>
        <v>0.9935662661297271</v>
      </c>
      <c r="H24" s="2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7" customFormat="1" ht="39.75" customHeight="1">
      <c r="A25" s="1"/>
      <c r="B25" s="11"/>
      <c r="C25" s="10" t="s">
        <v>62</v>
      </c>
      <c r="D25" s="13">
        <f>3130000+214000</f>
        <v>3344000</v>
      </c>
      <c r="E25" s="13">
        <v>4213261</v>
      </c>
      <c r="F25" s="13">
        <v>4186154</v>
      </c>
      <c r="G25" s="102">
        <f t="shared" si="0"/>
        <v>0.9935662661297271</v>
      </c>
      <c r="H25" s="10" t="s">
        <v>8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9.5" customHeight="1">
      <c r="A26" s="1"/>
      <c r="B26" s="26">
        <v>80195</v>
      </c>
      <c r="C26" s="26" t="s">
        <v>127</v>
      </c>
      <c r="D26" s="29">
        <f>D27</f>
        <v>3000</v>
      </c>
      <c r="E26" s="29">
        <f>E27</f>
        <v>7460</v>
      </c>
      <c r="F26" s="29">
        <f>F27</f>
        <v>7460</v>
      </c>
      <c r="G26" s="105">
        <f t="shared" si="0"/>
        <v>1</v>
      </c>
      <c r="H26" s="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52" customFormat="1" ht="39.75" customHeight="1">
      <c r="A27" s="12"/>
      <c r="B27" s="11"/>
      <c r="C27" s="10" t="s">
        <v>74</v>
      </c>
      <c r="D27" s="13">
        <v>3000</v>
      </c>
      <c r="E27" s="13">
        <v>7460</v>
      </c>
      <c r="F27" s="13">
        <v>7460</v>
      </c>
      <c r="G27" s="102">
        <f t="shared" si="0"/>
        <v>1</v>
      </c>
      <c r="H27" s="10" t="s">
        <v>9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7" customFormat="1" ht="18" customHeight="1">
      <c r="A28" s="46">
        <v>851</v>
      </c>
      <c r="B28" s="46"/>
      <c r="C28" s="47" t="s">
        <v>133</v>
      </c>
      <c r="D28" s="48">
        <f>D32+D38+D48+D29</f>
        <v>1901746</v>
      </c>
      <c r="E28" s="48">
        <f>E32+E38+E48+E29</f>
        <v>1691936</v>
      </c>
      <c r="F28" s="48">
        <f>F32+F38+F48+F29</f>
        <v>1664810</v>
      </c>
      <c r="G28" s="106">
        <f t="shared" si="0"/>
        <v>0.9839674786753163</v>
      </c>
      <c r="H28" s="4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1" s="78" customFormat="1" ht="18" customHeight="1">
      <c r="A29" s="70"/>
      <c r="B29" s="79">
        <v>85121</v>
      </c>
      <c r="C29" s="80" t="s">
        <v>153</v>
      </c>
      <c r="D29" s="81">
        <f>SUM(D30:D31)</f>
        <v>180000</v>
      </c>
      <c r="E29" s="81"/>
      <c r="F29" s="81"/>
      <c r="G29" s="107"/>
      <c r="H29" s="8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78" customFormat="1" ht="40.5" customHeight="1">
      <c r="A30" s="70"/>
      <c r="B30" s="83"/>
      <c r="C30" s="82" t="s">
        <v>154</v>
      </c>
      <c r="D30" s="84">
        <v>100000</v>
      </c>
      <c r="E30" s="84"/>
      <c r="F30" s="84"/>
      <c r="G30" s="108"/>
      <c r="H30" s="82" t="s">
        <v>84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78" customFormat="1" ht="25.5">
      <c r="A31" s="70"/>
      <c r="B31" s="75"/>
      <c r="C31" s="76" t="s">
        <v>155</v>
      </c>
      <c r="D31" s="77">
        <v>80000</v>
      </c>
      <c r="E31" s="77"/>
      <c r="F31" s="77"/>
      <c r="G31" s="109"/>
      <c r="H31" s="76" t="s">
        <v>10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7" s="38" customFormat="1" ht="19.5" customHeight="1">
      <c r="A32" s="22"/>
      <c r="B32" s="23">
        <v>85153</v>
      </c>
      <c r="C32" s="23" t="s">
        <v>30</v>
      </c>
      <c r="D32" s="25">
        <f>D33</f>
        <v>44000</v>
      </c>
      <c r="E32" s="25">
        <f>E33</f>
        <v>44000</v>
      </c>
      <c r="F32" s="25">
        <f>F33</f>
        <v>44000</v>
      </c>
      <c r="G32" s="99">
        <f t="shared" si="0"/>
        <v>1</v>
      </c>
      <c r="H32" s="23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7" customFormat="1" ht="28.5" customHeight="1">
      <c r="A33" s="1"/>
      <c r="B33" s="2"/>
      <c r="C33" s="32" t="s">
        <v>75</v>
      </c>
      <c r="D33" s="33">
        <f>SUM(D34:D37)</f>
        <v>44000</v>
      </c>
      <c r="E33" s="33">
        <f>SUM(E34:E37)</f>
        <v>44000</v>
      </c>
      <c r="F33" s="33">
        <f>SUM(F34:F37)</f>
        <v>44000</v>
      </c>
      <c r="G33" s="110">
        <f t="shared" si="0"/>
        <v>1</v>
      </c>
      <c r="H33" s="34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7" customFormat="1" ht="26.25" customHeight="1">
      <c r="A34" s="1"/>
      <c r="B34" s="1"/>
      <c r="C34" s="16" t="s">
        <v>11</v>
      </c>
      <c r="D34" s="17">
        <v>10000</v>
      </c>
      <c r="E34" s="17">
        <v>10000</v>
      </c>
      <c r="F34" s="17">
        <v>10000</v>
      </c>
      <c r="G34" s="111">
        <f t="shared" si="0"/>
        <v>1</v>
      </c>
      <c r="H34" s="16" t="s">
        <v>12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7" customFormat="1" ht="25.5" customHeight="1">
      <c r="A35" s="1"/>
      <c r="B35" s="1"/>
      <c r="C35" s="8" t="s">
        <v>49</v>
      </c>
      <c r="D35" s="9">
        <v>25000</v>
      </c>
      <c r="E35" s="9">
        <v>25000</v>
      </c>
      <c r="F35" s="9">
        <v>25000</v>
      </c>
      <c r="G35" s="112">
        <f t="shared" si="0"/>
        <v>1</v>
      </c>
      <c r="H35" s="8" t="s">
        <v>90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7" customFormat="1" ht="25.5" customHeight="1">
      <c r="A36" s="1"/>
      <c r="B36" s="1"/>
      <c r="C36" s="8" t="s">
        <v>13</v>
      </c>
      <c r="D36" s="9">
        <v>8000</v>
      </c>
      <c r="E36" s="9">
        <v>8000</v>
      </c>
      <c r="F36" s="9">
        <v>8000</v>
      </c>
      <c r="G36" s="112">
        <f t="shared" si="0"/>
        <v>1</v>
      </c>
      <c r="H36" s="50" t="s">
        <v>40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7" customFormat="1" ht="39.75" customHeight="1">
      <c r="A37" s="1"/>
      <c r="B37" s="12"/>
      <c r="C37" s="69" t="s">
        <v>135</v>
      </c>
      <c r="D37" s="123">
        <v>1000</v>
      </c>
      <c r="E37" s="123">
        <v>1000</v>
      </c>
      <c r="F37" s="123">
        <v>1000</v>
      </c>
      <c r="G37" s="124">
        <f t="shared" si="0"/>
        <v>1</v>
      </c>
      <c r="H37" s="69" t="s">
        <v>91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7" customFormat="1" ht="23.25" customHeight="1">
      <c r="A38" s="1"/>
      <c r="B38" s="26">
        <v>85154</v>
      </c>
      <c r="C38" s="27" t="s">
        <v>134</v>
      </c>
      <c r="D38" s="28">
        <f>D39</f>
        <v>1458746</v>
      </c>
      <c r="E38" s="28">
        <f>E39+E45+E46+E47</f>
        <v>1432436</v>
      </c>
      <c r="F38" s="28">
        <f>F39+F45+F46+F47</f>
        <v>1408287</v>
      </c>
      <c r="G38" s="103">
        <f t="shared" si="0"/>
        <v>0.9831413061386338</v>
      </c>
      <c r="H38" s="27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7" customFormat="1" ht="40.5" customHeight="1">
      <c r="A39" s="1"/>
      <c r="B39" s="1"/>
      <c r="C39" s="32" t="s">
        <v>14</v>
      </c>
      <c r="D39" s="33">
        <f>SUM(D40:D44)</f>
        <v>1458746</v>
      </c>
      <c r="E39" s="33">
        <f>SUM(E40:E44)</f>
        <v>1405236</v>
      </c>
      <c r="F39" s="33">
        <f>SUM(F40:F44)</f>
        <v>1387087</v>
      </c>
      <c r="G39" s="110">
        <f t="shared" si="0"/>
        <v>0.9870847316749642</v>
      </c>
      <c r="H39" s="32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7" customFormat="1" ht="38.25" customHeight="1">
      <c r="A40" s="1"/>
      <c r="B40" s="1"/>
      <c r="C40" s="128" t="s">
        <v>85</v>
      </c>
      <c r="D40" s="126">
        <v>490000</v>
      </c>
      <c r="E40" s="126">
        <v>505000</v>
      </c>
      <c r="F40" s="126">
        <v>504847</v>
      </c>
      <c r="G40" s="127">
        <f t="shared" si="0"/>
        <v>0.9996970297029703</v>
      </c>
      <c r="H40" s="128" t="s">
        <v>15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s="39" customFormat="1" ht="51.75" customHeight="1">
      <c r="A41" s="12"/>
      <c r="B41" s="12"/>
      <c r="C41" s="15" t="s">
        <v>136</v>
      </c>
      <c r="D41" s="14">
        <f>500000+746</f>
        <v>500746</v>
      </c>
      <c r="E41" s="14">
        <v>492746</v>
      </c>
      <c r="F41" s="14">
        <v>485198</v>
      </c>
      <c r="G41" s="100">
        <f t="shared" si="0"/>
        <v>0.9846817630178631</v>
      </c>
      <c r="H41" s="15" t="s">
        <v>16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s="39" customFormat="1" ht="38.25" customHeight="1">
      <c r="A42" s="1"/>
      <c r="B42" s="1"/>
      <c r="C42" s="16" t="s">
        <v>17</v>
      </c>
      <c r="D42" s="17">
        <v>440000</v>
      </c>
      <c r="E42" s="17">
        <v>387490</v>
      </c>
      <c r="F42" s="17">
        <v>377294</v>
      </c>
      <c r="G42" s="111">
        <f t="shared" si="0"/>
        <v>0.9736870628919456</v>
      </c>
      <c r="H42" s="16" t="s">
        <v>18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s="39" customFormat="1" ht="37.5" customHeight="1">
      <c r="A43" s="1"/>
      <c r="B43" s="1"/>
      <c r="C43" s="30" t="s">
        <v>19</v>
      </c>
      <c r="D43" s="9">
        <v>25000</v>
      </c>
      <c r="E43" s="9">
        <v>17000</v>
      </c>
      <c r="F43" s="9">
        <v>16748</v>
      </c>
      <c r="G43" s="112">
        <f t="shared" si="0"/>
        <v>0.9851764705882353</v>
      </c>
      <c r="H43" s="8" t="s">
        <v>91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52" customFormat="1" ht="38.25" customHeight="1">
      <c r="A44" s="1"/>
      <c r="B44" s="1"/>
      <c r="C44" s="30" t="s">
        <v>20</v>
      </c>
      <c r="D44" s="9">
        <v>3000</v>
      </c>
      <c r="E44" s="9">
        <v>3000</v>
      </c>
      <c r="F44" s="9">
        <v>3000</v>
      </c>
      <c r="G44" s="112">
        <f t="shared" si="0"/>
        <v>1</v>
      </c>
      <c r="H44" s="8" t="s">
        <v>21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52" customFormat="1" ht="26.25" customHeight="1">
      <c r="A45" s="1"/>
      <c r="B45" s="1"/>
      <c r="C45" s="85" t="s">
        <v>22</v>
      </c>
      <c r="D45" s="86"/>
      <c r="E45" s="86">
        <v>10600</v>
      </c>
      <c r="F45" s="86">
        <v>10600</v>
      </c>
      <c r="G45" s="113">
        <f t="shared" si="0"/>
        <v>1</v>
      </c>
      <c r="H45" s="87" t="s">
        <v>160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s="52" customFormat="1" ht="53.25" customHeight="1">
      <c r="A46" s="1"/>
      <c r="B46" s="1"/>
      <c r="C46" s="88" t="s">
        <v>76</v>
      </c>
      <c r="D46" s="89"/>
      <c r="E46" s="89">
        <v>10600</v>
      </c>
      <c r="F46" s="89">
        <v>10600</v>
      </c>
      <c r="G46" s="114">
        <f t="shared" si="0"/>
        <v>1</v>
      </c>
      <c r="H46" s="90" t="s">
        <v>23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52" customFormat="1" ht="39.75" customHeight="1">
      <c r="A47" s="1"/>
      <c r="B47" s="12"/>
      <c r="C47" s="51" t="s">
        <v>92</v>
      </c>
      <c r="D47" s="14"/>
      <c r="E47" s="14">
        <v>6000</v>
      </c>
      <c r="F47" s="14"/>
      <c r="G47" s="100"/>
      <c r="H47" s="15" t="s">
        <v>93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s="7" customFormat="1" ht="22.5" customHeight="1">
      <c r="A48" s="1"/>
      <c r="B48" s="26">
        <v>85195</v>
      </c>
      <c r="C48" s="26" t="s">
        <v>127</v>
      </c>
      <c r="D48" s="29">
        <f>D49</f>
        <v>219000</v>
      </c>
      <c r="E48" s="29">
        <f>E49</f>
        <v>215500</v>
      </c>
      <c r="F48" s="29">
        <f>F49</f>
        <v>212523</v>
      </c>
      <c r="G48" s="105">
        <f t="shared" si="0"/>
        <v>0.986185614849188</v>
      </c>
      <c r="H48" s="26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s="7" customFormat="1" ht="27" customHeight="1">
      <c r="A49" s="1"/>
      <c r="B49" s="2"/>
      <c r="C49" s="32" t="s">
        <v>73</v>
      </c>
      <c r="D49" s="33">
        <f>SUM(D50:D57)</f>
        <v>219000</v>
      </c>
      <c r="E49" s="33">
        <f>SUM(E50:E57)</f>
        <v>215500</v>
      </c>
      <c r="F49" s="33">
        <f>SUM(F50:F57)</f>
        <v>212523</v>
      </c>
      <c r="G49" s="110">
        <f t="shared" si="0"/>
        <v>0.986185614849188</v>
      </c>
      <c r="H49" s="34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s="39" customFormat="1" ht="52.5" customHeight="1">
      <c r="A50" s="1"/>
      <c r="B50" s="1"/>
      <c r="C50" s="125" t="s">
        <v>77</v>
      </c>
      <c r="D50" s="126">
        <v>25000</v>
      </c>
      <c r="E50" s="126">
        <v>25000</v>
      </c>
      <c r="F50" s="126">
        <v>25000</v>
      </c>
      <c r="G50" s="127">
        <f t="shared" si="0"/>
        <v>1</v>
      </c>
      <c r="H50" s="128" t="s">
        <v>43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 s="45"/>
      <c r="AG50" s="45"/>
      <c r="AH50" s="45"/>
      <c r="AI50" s="45"/>
      <c r="AJ50" s="45"/>
      <c r="AK50" s="45"/>
    </row>
    <row r="51" spans="1:37" s="39" customFormat="1" ht="40.5" customHeight="1">
      <c r="A51" s="1"/>
      <c r="B51" s="1"/>
      <c r="C51" s="35" t="s">
        <v>94</v>
      </c>
      <c r="D51" s="17">
        <v>100000</v>
      </c>
      <c r="E51" s="17">
        <v>100000</v>
      </c>
      <c r="F51" s="17">
        <v>99528</v>
      </c>
      <c r="G51" s="111">
        <f t="shared" si="0"/>
        <v>0.99528</v>
      </c>
      <c r="H51" s="16" t="s">
        <v>95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 s="45"/>
      <c r="AG51" s="45"/>
      <c r="AH51" s="45"/>
      <c r="AI51" s="45"/>
      <c r="AJ51" s="45"/>
      <c r="AK51" s="45"/>
    </row>
    <row r="52" spans="1:37" s="39" customFormat="1" ht="28.5" customHeight="1">
      <c r="A52" s="1"/>
      <c r="B52" s="1"/>
      <c r="C52" s="30" t="s">
        <v>78</v>
      </c>
      <c r="D52" s="9">
        <v>27000</v>
      </c>
      <c r="E52" s="9">
        <v>27000</v>
      </c>
      <c r="F52" s="9">
        <v>27000</v>
      </c>
      <c r="G52" s="112">
        <f t="shared" si="0"/>
        <v>1</v>
      </c>
      <c r="H52" s="8" t="s">
        <v>48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39" customFormat="1" ht="67.5" customHeight="1">
      <c r="A53" s="1"/>
      <c r="B53" s="1"/>
      <c r="C53" s="30" t="s">
        <v>86</v>
      </c>
      <c r="D53" s="9">
        <v>12000</v>
      </c>
      <c r="E53" s="9">
        <v>12000</v>
      </c>
      <c r="F53" s="9">
        <v>12000</v>
      </c>
      <c r="G53" s="112">
        <f t="shared" si="0"/>
        <v>1</v>
      </c>
      <c r="H53" s="8" t="s">
        <v>96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7" customFormat="1" ht="76.5" customHeight="1">
      <c r="A54" s="12"/>
      <c r="B54" s="12"/>
      <c r="C54" s="51" t="s">
        <v>50</v>
      </c>
      <c r="D54" s="14">
        <v>10000</v>
      </c>
      <c r="E54" s="14">
        <v>8500</v>
      </c>
      <c r="F54" s="14">
        <v>8500</v>
      </c>
      <c r="G54" s="100">
        <f t="shared" si="0"/>
        <v>1</v>
      </c>
      <c r="H54" s="15" t="s">
        <v>97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7" customFormat="1" ht="42" customHeight="1">
      <c r="A55" s="1"/>
      <c r="B55" s="1"/>
      <c r="C55" s="16" t="s">
        <v>44</v>
      </c>
      <c r="D55" s="17">
        <v>15000</v>
      </c>
      <c r="E55" s="17">
        <v>15000</v>
      </c>
      <c r="F55" s="17">
        <v>12500</v>
      </c>
      <c r="G55" s="111">
        <f t="shared" si="0"/>
        <v>0.8333333333333334</v>
      </c>
      <c r="H55" s="16" t="s">
        <v>87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7" customFormat="1" ht="24" customHeight="1">
      <c r="A56" s="1"/>
      <c r="B56" s="1"/>
      <c r="C56" s="35" t="s">
        <v>98</v>
      </c>
      <c r="D56" s="17">
        <v>20000</v>
      </c>
      <c r="E56" s="17">
        <v>18000</v>
      </c>
      <c r="F56" s="17">
        <v>18000</v>
      </c>
      <c r="G56" s="111">
        <f t="shared" si="0"/>
        <v>1</v>
      </c>
      <c r="H56" s="16" t="s">
        <v>46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7" customFormat="1" ht="39" customHeight="1">
      <c r="A57" s="1"/>
      <c r="B57" s="1"/>
      <c r="C57" s="30" t="s">
        <v>45</v>
      </c>
      <c r="D57" s="9">
        <v>10000</v>
      </c>
      <c r="E57" s="9">
        <v>10000</v>
      </c>
      <c r="F57" s="9">
        <v>9995</v>
      </c>
      <c r="G57" s="111">
        <f t="shared" si="0"/>
        <v>0.9995</v>
      </c>
      <c r="H57" s="16" t="s">
        <v>46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7" customFormat="1" ht="21.75" customHeight="1">
      <c r="A58" s="19">
        <v>852</v>
      </c>
      <c r="B58" s="19"/>
      <c r="C58" s="20" t="s">
        <v>63</v>
      </c>
      <c r="D58" s="21">
        <f>D59+D62+D64+D68</f>
        <v>3034000</v>
      </c>
      <c r="E58" s="21">
        <f>E59+E62+E64+E68</f>
        <v>3684800</v>
      </c>
      <c r="F58" s="21">
        <f>F59+F62+F64+F68</f>
        <v>3015850</v>
      </c>
      <c r="G58" s="115">
        <f t="shared" si="0"/>
        <v>0.818456904038211</v>
      </c>
      <c r="H58" s="21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38" customFormat="1" ht="19.5" customHeight="1">
      <c r="A59" s="22"/>
      <c r="B59" s="23">
        <v>85201</v>
      </c>
      <c r="C59" s="23" t="s">
        <v>64</v>
      </c>
      <c r="D59" s="25">
        <f>D60</f>
        <v>1500000</v>
      </c>
      <c r="E59" s="25">
        <f>E60+E61</f>
        <v>1510800</v>
      </c>
      <c r="F59" s="25">
        <f>F60+F61</f>
        <v>1510800</v>
      </c>
      <c r="G59" s="99">
        <f t="shared" si="0"/>
        <v>1</v>
      </c>
      <c r="H59" s="23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38" customFormat="1" ht="38.25" customHeight="1">
      <c r="A60" s="22"/>
      <c r="B60" s="54"/>
      <c r="C60" s="42" t="s">
        <v>99</v>
      </c>
      <c r="D60" s="49">
        <f>700000+800000</f>
        <v>1500000</v>
      </c>
      <c r="E60" s="49">
        <v>1488800</v>
      </c>
      <c r="F60" s="49">
        <v>1488800</v>
      </c>
      <c r="G60" s="104">
        <f t="shared" si="0"/>
        <v>1</v>
      </c>
      <c r="H60" s="42" t="s">
        <v>88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38" customFormat="1" ht="25.5" customHeight="1">
      <c r="A61" s="22"/>
      <c r="B61" s="26"/>
      <c r="C61" s="15" t="s">
        <v>161</v>
      </c>
      <c r="D61" s="14"/>
      <c r="E61" s="14">
        <v>22000</v>
      </c>
      <c r="F61" s="14">
        <v>22000</v>
      </c>
      <c r="G61" s="100">
        <f t="shared" si="0"/>
        <v>1</v>
      </c>
      <c r="H61" s="15" t="s">
        <v>100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38" customFormat="1" ht="19.5" customHeight="1">
      <c r="A62" s="22"/>
      <c r="B62" s="26">
        <v>85202</v>
      </c>
      <c r="C62" s="27" t="s">
        <v>65</v>
      </c>
      <c r="D62" s="29">
        <f>D63</f>
        <v>320000</v>
      </c>
      <c r="E62" s="29">
        <f>E63</f>
        <v>320000</v>
      </c>
      <c r="F62" s="29">
        <f>F63</f>
        <v>320000</v>
      </c>
      <c r="G62" s="105">
        <f t="shared" si="0"/>
        <v>1</v>
      </c>
      <c r="H62" s="27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38" customFormat="1" ht="27.75" customHeight="1">
      <c r="A63" s="22"/>
      <c r="B63" s="26"/>
      <c r="C63" s="15" t="s">
        <v>101</v>
      </c>
      <c r="D63" s="14">
        <v>320000</v>
      </c>
      <c r="E63" s="14">
        <v>320000</v>
      </c>
      <c r="F63" s="14">
        <v>320000</v>
      </c>
      <c r="G63" s="100">
        <f t="shared" si="0"/>
        <v>1</v>
      </c>
      <c r="H63" s="10" t="s">
        <v>66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38" customFormat="1" ht="20.25" customHeight="1">
      <c r="A64" s="22"/>
      <c r="B64" s="26">
        <v>85203</v>
      </c>
      <c r="C64" s="27" t="s">
        <v>67</v>
      </c>
      <c r="D64" s="29">
        <f>D65</f>
        <v>384000</v>
      </c>
      <c r="E64" s="29">
        <f>E65+E66+E67</f>
        <v>1024000</v>
      </c>
      <c r="F64" s="29">
        <f>F65+F66+F67</f>
        <v>424000</v>
      </c>
      <c r="G64" s="105">
        <f t="shared" si="0"/>
        <v>0.4140625</v>
      </c>
      <c r="H64" s="2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38" customFormat="1" ht="25.5" customHeight="1">
      <c r="A65" s="22"/>
      <c r="B65" s="54"/>
      <c r="C65" s="42" t="s">
        <v>102</v>
      </c>
      <c r="D65" s="49">
        <v>384000</v>
      </c>
      <c r="E65" s="49">
        <v>424000</v>
      </c>
      <c r="F65" s="49">
        <v>424000</v>
      </c>
      <c r="G65" s="104">
        <f t="shared" si="0"/>
        <v>1</v>
      </c>
      <c r="H65" s="42" t="s">
        <v>68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38" customFormat="1" ht="28.5" customHeight="1">
      <c r="A66" s="22"/>
      <c r="B66" s="22"/>
      <c r="C66" s="16" t="s">
        <v>79</v>
      </c>
      <c r="D66" s="17"/>
      <c r="E66" s="17">
        <v>300000</v>
      </c>
      <c r="F66" s="17"/>
      <c r="G66" s="111"/>
      <c r="H66" s="16" t="s">
        <v>103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38" customFormat="1" ht="27" customHeight="1">
      <c r="A67" s="22"/>
      <c r="B67" s="26"/>
      <c r="C67" s="15" t="s">
        <v>104</v>
      </c>
      <c r="D67" s="14"/>
      <c r="E67" s="14">
        <v>300000</v>
      </c>
      <c r="F67" s="14"/>
      <c r="G67" s="100"/>
      <c r="H67" s="15" t="s">
        <v>162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38" customFormat="1" ht="21" customHeight="1">
      <c r="A68" s="22"/>
      <c r="B68" s="26">
        <v>85295</v>
      </c>
      <c r="C68" s="27" t="s">
        <v>127</v>
      </c>
      <c r="D68" s="29">
        <f>SUM(D69:D71)</f>
        <v>830000</v>
      </c>
      <c r="E68" s="29">
        <f>SUM(E69:E71)</f>
        <v>830000</v>
      </c>
      <c r="F68" s="29">
        <f>SUM(F69:F71)</f>
        <v>761050</v>
      </c>
      <c r="G68" s="105">
        <f t="shared" si="0"/>
        <v>0.9169277108433735</v>
      </c>
      <c r="H68" s="27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s="38" customFormat="1" ht="42" customHeight="1">
      <c r="A69" s="22"/>
      <c r="B69" s="22"/>
      <c r="C69" s="42" t="s">
        <v>105</v>
      </c>
      <c r="D69" s="49">
        <f>180000+550000</f>
        <v>730000</v>
      </c>
      <c r="E69" s="49">
        <v>730000</v>
      </c>
      <c r="F69" s="49">
        <v>673550</v>
      </c>
      <c r="G69" s="104">
        <f t="shared" si="0"/>
        <v>0.9226712328767124</v>
      </c>
      <c r="H69" s="42" t="s">
        <v>106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s="38" customFormat="1" ht="40.5" customHeight="1">
      <c r="A70" s="22"/>
      <c r="B70" s="22"/>
      <c r="C70" s="16" t="s">
        <v>107</v>
      </c>
      <c r="D70" s="17">
        <f>50000</f>
        <v>50000</v>
      </c>
      <c r="E70" s="17">
        <v>50000</v>
      </c>
      <c r="F70" s="17">
        <v>42000</v>
      </c>
      <c r="G70" s="111">
        <f aca="true" t="shared" si="2" ref="G70:G113">F70/E70</f>
        <v>0.84</v>
      </c>
      <c r="H70" s="16" t="s">
        <v>108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s="38" customFormat="1" ht="23.25" customHeight="1">
      <c r="A71" s="26"/>
      <c r="B71" s="26"/>
      <c r="C71" s="15" t="s">
        <v>150</v>
      </c>
      <c r="D71" s="14">
        <v>50000</v>
      </c>
      <c r="E71" s="14">
        <v>50000</v>
      </c>
      <c r="F71" s="14">
        <v>45500</v>
      </c>
      <c r="G71" s="100">
        <f t="shared" si="2"/>
        <v>0.91</v>
      </c>
      <c r="H71" s="15" t="s">
        <v>149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7" customFormat="1" ht="20.25" customHeight="1">
      <c r="A72" s="46">
        <v>854</v>
      </c>
      <c r="B72" s="46"/>
      <c r="C72" s="47" t="s">
        <v>38</v>
      </c>
      <c r="D72" s="53">
        <f>D73+D75+D77</f>
        <v>1332000</v>
      </c>
      <c r="E72" s="53">
        <f>E73+E75+E77</f>
        <v>1360465</v>
      </c>
      <c r="F72" s="53">
        <f>F73+F75+F77</f>
        <v>1345720</v>
      </c>
      <c r="G72" s="101">
        <f t="shared" si="2"/>
        <v>0.9891617939454524</v>
      </c>
      <c r="H72" s="47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s="7" customFormat="1" ht="19.5" customHeight="1">
      <c r="A73" s="55"/>
      <c r="B73" s="56">
        <v>85403</v>
      </c>
      <c r="C73" s="57" t="s">
        <v>140</v>
      </c>
      <c r="D73" s="58">
        <f>D74</f>
        <v>628000</v>
      </c>
      <c r="E73" s="58">
        <f>E74</f>
        <v>682000</v>
      </c>
      <c r="F73" s="58">
        <f>F74</f>
        <v>676716</v>
      </c>
      <c r="G73" s="116">
        <f t="shared" si="2"/>
        <v>0.9922521994134897</v>
      </c>
      <c r="H73" s="57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s="52" customFormat="1" ht="38.25" customHeight="1">
      <c r="A74" s="75"/>
      <c r="B74" s="120"/>
      <c r="C74" s="95" t="s">
        <v>151</v>
      </c>
      <c r="D74" s="121">
        <f>580000+48000</f>
        <v>628000</v>
      </c>
      <c r="E74" s="121">
        <v>682000</v>
      </c>
      <c r="F74" s="121">
        <v>676716</v>
      </c>
      <c r="G74" s="122">
        <f t="shared" si="2"/>
        <v>0.9922521994134897</v>
      </c>
      <c r="H74" s="95" t="s">
        <v>80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s="38" customFormat="1" ht="18" customHeight="1">
      <c r="A75" s="22"/>
      <c r="B75" s="26">
        <v>85410</v>
      </c>
      <c r="C75" s="27" t="s">
        <v>141</v>
      </c>
      <c r="D75" s="29">
        <f>D76</f>
        <v>564000</v>
      </c>
      <c r="E75" s="29">
        <f>E76</f>
        <v>538465</v>
      </c>
      <c r="F75" s="29">
        <f>F76</f>
        <v>536550</v>
      </c>
      <c r="G75" s="105">
        <f t="shared" si="2"/>
        <v>0.9964435942911796</v>
      </c>
      <c r="H75" s="26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s="52" customFormat="1" ht="39" customHeight="1">
      <c r="A76" s="1"/>
      <c r="B76" s="11"/>
      <c r="C76" s="10" t="s">
        <v>142</v>
      </c>
      <c r="D76" s="13">
        <f>550000+14000</f>
        <v>564000</v>
      </c>
      <c r="E76" s="13">
        <v>538465</v>
      </c>
      <c r="F76" s="13">
        <v>536550</v>
      </c>
      <c r="G76" s="102">
        <f t="shared" si="2"/>
        <v>0.9964435942911796</v>
      </c>
      <c r="H76" s="10" t="s">
        <v>109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s="38" customFormat="1" ht="38.25" customHeight="1">
      <c r="A77" s="22"/>
      <c r="B77" s="71">
        <v>85412</v>
      </c>
      <c r="C77" s="27" t="s">
        <v>110</v>
      </c>
      <c r="D77" s="72">
        <f>SUM(D78:D79)</f>
        <v>140000</v>
      </c>
      <c r="E77" s="72">
        <f>SUM(E78:E79)</f>
        <v>140000</v>
      </c>
      <c r="F77" s="72">
        <f>SUM(F78:F79)</f>
        <v>132454</v>
      </c>
      <c r="G77" s="117">
        <f t="shared" si="2"/>
        <v>0.9461</v>
      </c>
      <c r="H77" s="26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s="40" customFormat="1" ht="39" customHeight="1">
      <c r="A78" s="22"/>
      <c r="B78" s="129"/>
      <c r="C78" s="42" t="s">
        <v>137</v>
      </c>
      <c r="D78" s="130">
        <v>110000</v>
      </c>
      <c r="E78" s="130">
        <v>110000</v>
      </c>
      <c r="F78" s="130">
        <v>103704</v>
      </c>
      <c r="G78" s="131">
        <f t="shared" si="2"/>
        <v>0.9427636363636364</v>
      </c>
      <c r="H78" s="42" t="s">
        <v>111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 s="45"/>
      <c r="AG78" s="45"/>
      <c r="AH78" s="45"/>
      <c r="AI78" s="45"/>
      <c r="AJ78" s="45"/>
      <c r="AK78" s="45"/>
    </row>
    <row r="79" spans="1:37" s="7" customFormat="1" ht="38.25" customHeight="1">
      <c r="A79" s="12"/>
      <c r="B79" s="12"/>
      <c r="C79" s="15" t="s">
        <v>138</v>
      </c>
      <c r="D79" s="14">
        <v>30000</v>
      </c>
      <c r="E79" s="14">
        <v>30000</v>
      </c>
      <c r="F79" s="14">
        <v>28750</v>
      </c>
      <c r="G79" s="100">
        <f t="shared" si="2"/>
        <v>0.9583333333333334</v>
      </c>
      <c r="H79" s="15" t="s">
        <v>112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s="7" customFormat="1" ht="22.5" customHeight="1">
      <c r="A80" s="46">
        <v>900</v>
      </c>
      <c r="B80" s="46"/>
      <c r="C80" s="47" t="s">
        <v>0</v>
      </c>
      <c r="D80" s="53"/>
      <c r="E80" s="53">
        <f>E81</f>
        <v>6000</v>
      </c>
      <c r="F80" s="53">
        <f>F81</f>
        <v>6000</v>
      </c>
      <c r="G80" s="101">
        <f t="shared" si="2"/>
        <v>1</v>
      </c>
      <c r="H80" s="47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s="7" customFormat="1" ht="24.75" customHeight="1">
      <c r="A81" s="55"/>
      <c r="B81" s="56">
        <v>90008</v>
      </c>
      <c r="C81" s="57" t="s">
        <v>113</v>
      </c>
      <c r="D81" s="58"/>
      <c r="E81" s="58">
        <f>E82</f>
        <v>6000</v>
      </c>
      <c r="F81" s="58">
        <f>F82</f>
        <v>6000</v>
      </c>
      <c r="G81" s="116">
        <f t="shared" si="2"/>
        <v>1</v>
      </c>
      <c r="H81" s="57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s="7" customFormat="1" ht="41.25" customHeight="1">
      <c r="A82" s="12"/>
      <c r="B82" s="12"/>
      <c r="C82" s="15" t="s">
        <v>139</v>
      </c>
      <c r="D82" s="14"/>
      <c r="E82" s="14">
        <v>6000</v>
      </c>
      <c r="F82" s="14">
        <v>6000</v>
      </c>
      <c r="G82" s="100">
        <f t="shared" si="2"/>
        <v>1</v>
      </c>
      <c r="H82" s="15" t="s">
        <v>114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7" customFormat="1" ht="21.75" customHeight="1">
      <c r="A83" s="46">
        <v>921</v>
      </c>
      <c r="B83" s="46"/>
      <c r="C83" s="47" t="s">
        <v>130</v>
      </c>
      <c r="D83" s="48">
        <f>D84</f>
        <v>669000</v>
      </c>
      <c r="E83" s="48">
        <f>E84</f>
        <v>669000</v>
      </c>
      <c r="F83" s="48">
        <f>F84</f>
        <v>658104</v>
      </c>
      <c r="G83" s="106">
        <f t="shared" si="2"/>
        <v>0.983713004484305</v>
      </c>
      <c r="H83" s="48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7" customFormat="1" ht="20.25" customHeight="1">
      <c r="A84" s="1"/>
      <c r="B84" s="26">
        <v>92105</v>
      </c>
      <c r="C84" s="27" t="s">
        <v>131</v>
      </c>
      <c r="D84" s="28">
        <f>SUM(D85:D88)</f>
        <v>669000</v>
      </c>
      <c r="E84" s="28">
        <f>SUM(E85:E88)</f>
        <v>669000</v>
      </c>
      <c r="F84" s="28">
        <f>SUM(F85:F88)</f>
        <v>658104</v>
      </c>
      <c r="G84" s="103">
        <f t="shared" si="2"/>
        <v>0.983713004484305</v>
      </c>
      <c r="H84" s="29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39" customFormat="1" ht="27" customHeight="1">
      <c r="A85" s="1"/>
      <c r="B85" s="1"/>
      <c r="C85" s="42" t="s">
        <v>115</v>
      </c>
      <c r="D85" s="49">
        <f>370000+50000-12000</f>
        <v>408000</v>
      </c>
      <c r="E85" s="49">
        <v>408000</v>
      </c>
      <c r="F85" s="49">
        <v>399878</v>
      </c>
      <c r="G85" s="104">
        <f t="shared" si="2"/>
        <v>0.980093137254902</v>
      </c>
      <c r="H85" s="91" t="s">
        <v>116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39" customFormat="1" ht="24.75" customHeight="1">
      <c r="A86" s="1"/>
      <c r="B86" s="1"/>
      <c r="C86" s="8" t="s">
        <v>132</v>
      </c>
      <c r="D86" s="9">
        <v>130000</v>
      </c>
      <c r="E86" s="9">
        <v>130000</v>
      </c>
      <c r="F86" s="9">
        <v>129726</v>
      </c>
      <c r="G86" s="112">
        <f t="shared" si="2"/>
        <v>0.9978923076923077</v>
      </c>
      <c r="H86" s="92" t="s">
        <v>116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7" customFormat="1" ht="27" customHeight="1">
      <c r="A87" s="1"/>
      <c r="B87" s="1"/>
      <c r="C87" s="16" t="s">
        <v>47</v>
      </c>
      <c r="D87" s="17">
        <v>100000</v>
      </c>
      <c r="E87" s="17">
        <v>100000</v>
      </c>
      <c r="F87" s="17">
        <v>99000</v>
      </c>
      <c r="G87" s="111">
        <f t="shared" si="2"/>
        <v>0.99</v>
      </c>
      <c r="H87" s="93" t="s">
        <v>116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7" customFormat="1" ht="24.75" customHeight="1">
      <c r="A88" s="12"/>
      <c r="B88" s="12"/>
      <c r="C88" s="15" t="s">
        <v>51</v>
      </c>
      <c r="D88" s="14">
        <f>30000+1000</f>
        <v>31000</v>
      </c>
      <c r="E88" s="14">
        <v>31000</v>
      </c>
      <c r="F88" s="14">
        <v>29500</v>
      </c>
      <c r="G88" s="100">
        <f t="shared" si="2"/>
        <v>0.9516129032258065</v>
      </c>
      <c r="H88" s="94" t="s">
        <v>116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7" customFormat="1" ht="19.5" customHeight="1">
      <c r="A89" s="19">
        <v>926</v>
      </c>
      <c r="B89" s="19"/>
      <c r="C89" s="20" t="s">
        <v>31</v>
      </c>
      <c r="D89" s="21">
        <f>D90+D92</f>
        <v>1001000</v>
      </c>
      <c r="E89" s="21">
        <f>E90+E92</f>
        <v>1001000</v>
      </c>
      <c r="F89" s="21">
        <f>F90+F92</f>
        <v>1001000</v>
      </c>
      <c r="G89" s="115">
        <f t="shared" si="2"/>
        <v>1</v>
      </c>
      <c r="H89" s="20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7" customFormat="1" ht="21.75" customHeight="1">
      <c r="A90" s="1"/>
      <c r="B90" s="23">
        <v>92601</v>
      </c>
      <c r="C90" s="23" t="s">
        <v>32</v>
      </c>
      <c r="D90" s="25">
        <f>D91</f>
        <v>206000</v>
      </c>
      <c r="E90" s="25">
        <f>E91</f>
        <v>206000</v>
      </c>
      <c r="F90" s="25">
        <f>F91</f>
        <v>206000</v>
      </c>
      <c r="G90" s="99">
        <f t="shared" si="2"/>
        <v>1</v>
      </c>
      <c r="H90" s="23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s="7" customFormat="1" ht="27" customHeight="1">
      <c r="A91" s="1"/>
      <c r="B91" s="11"/>
      <c r="C91" s="10" t="s">
        <v>33</v>
      </c>
      <c r="D91" s="13">
        <v>206000</v>
      </c>
      <c r="E91" s="13">
        <v>206000</v>
      </c>
      <c r="F91" s="13">
        <v>206000</v>
      </c>
      <c r="G91" s="102">
        <f t="shared" si="2"/>
        <v>1</v>
      </c>
      <c r="H91" s="10" t="s">
        <v>117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s="7" customFormat="1" ht="19.5" customHeight="1">
      <c r="A92" s="1"/>
      <c r="B92" s="23">
        <v>92605</v>
      </c>
      <c r="C92" s="24" t="s">
        <v>34</v>
      </c>
      <c r="D92" s="25">
        <f>D93</f>
        <v>795000</v>
      </c>
      <c r="E92" s="25">
        <f>E93</f>
        <v>795000</v>
      </c>
      <c r="F92" s="25">
        <f>F93</f>
        <v>795000</v>
      </c>
      <c r="G92" s="99">
        <f t="shared" si="2"/>
        <v>1</v>
      </c>
      <c r="H92" s="23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s="7" customFormat="1" ht="23.25" customHeight="1">
      <c r="A93" s="12"/>
      <c r="B93" s="11"/>
      <c r="C93" s="11" t="s">
        <v>35</v>
      </c>
      <c r="D93" s="13">
        <f>695000+100000</f>
        <v>795000</v>
      </c>
      <c r="E93" s="13">
        <v>795000</v>
      </c>
      <c r="F93" s="13">
        <v>795000</v>
      </c>
      <c r="G93" s="102">
        <f t="shared" si="2"/>
        <v>1</v>
      </c>
      <c r="H93" s="10" t="s">
        <v>41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ht="20.25" customHeight="1"/>
    <row r="95" ht="20.25" customHeight="1"/>
    <row r="96" spans="1:37" s="38" customFormat="1" ht="29.25" customHeight="1" thickBot="1">
      <c r="A96" s="22"/>
      <c r="B96" s="22"/>
      <c r="C96" s="60" t="s">
        <v>118</v>
      </c>
      <c r="D96" s="61"/>
      <c r="E96" s="61">
        <f>E97+E100</f>
        <v>109960</v>
      </c>
      <c r="F96" s="61">
        <f>F97+F100</f>
        <v>109956</v>
      </c>
      <c r="G96" s="118">
        <v>0.9999</v>
      </c>
      <c r="H96" s="59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s="7" customFormat="1" ht="18.75" customHeight="1" thickTop="1">
      <c r="A97" s="19">
        <v>801</v>
      </c>
      <c r="B97" s="19"/>
      <c r="C97" s="47" t="s">
        <v>52</v>
      </c>
      <c r="D97" s="48"/>
      <c r="E97" s="48">
        <f>E98</f>
        <v>100000</v>
      </c>
      <c r="F97" s="48">
        <f>F98</f>
        <v>100000</v>
      </c>
      <c r="G97" s="106">
        <f t="shared" si="2"/>
        <v>1</v>
      </c>
      <c r="H97" s="20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1" s="38" customFormat="1" ht="18.75" customHeight="1">
      <c r="A98" s="22"/>
      <c r="B98" s="23">
        <v>80104</v>
      </c>
      <c r="C98" s="23" t="s">
        <v>55</v>
      </c>
      <c r="D98" s="25"/>
      <c r="E98" s="25">
        <f>E99</f>
        <v>100000</v>
      </c>
      <c r="F98" s="25">
        <f>F99</f>
        <v>100000</v>
      </c>
      <c r="G98" s="99">
        <f t="shared" si="2"/>
        <v>1</v>
      </c>
      <c r="H98" s="24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7" s="7" customFormat="1" ht="40.5" customHeight="1">
      <c r="A99" s="12"/>
      <c r="B99" s="11"/>
      <c r="C99" s="10" t="s">
        <v>119</v>
      </c>
      <c r="D99" s="13"/>
      <c r="E99" s="13">
        <v>100000</v>
      </c>
      <c r="F99" s="13">
        <v>100000</v>
      </c>
      <c r="G99" s="102">
        <f t="shared" si="2"/>
        <v>1</v>
      </c>
      <c r="H99" s="10" t="s">
        <v>120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s="7" customFormat="1" ht="18.75" customHeight="1">
      <c r="A100" s="46">
        <v>854</v>
      </c>
      <c r="B100" s="46"/>
      <c r="C100" s="47" t="s">
        <v>38</v>
      </c>
      <c r="D100" s="48"/>
      <c r="E100" s="48">
        <f>E101</f>
        <v>9960</v>
      </c>
      <c r="F100" s="48">
        <f>F101</f>
        <v>9956</v>
      </c>
      <c r="G100" s="106">
        <f t="shared" si="2"/>
        <v>0.9995983935742971</v>
      </c>
      <c r="H100" s="47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1" s="38" customFormat="1" ht="18.75" customHeight="1">
      <c r="A101" s="22"/>
      <c r="B101" s="23">
        <v>85415</v>
      </c>
      <c r="C101" s="23" t="s">
        <v>163</v>
      </c>
      <c r="D101" s="25"/>
      <c r="E101" s="25">
        <f>E102</f>
        <v>9960</v>
      </c>
      <c r="F101" s="25">
        <f>F102</f>
        <v>9956</v>
      </c>
      <c r="G101" s="99">
        <f t="shared" si="2"/>
        <v>0.9995983935742971</v>
      </c>
      <c r="H101" s="24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7" s="7" customFormat="1" ht="39.75" customHeight="1">
      <c r="A102" s="1"/>
      <c r="B102" s="11"/>
      <c r="C102" s="10" t="s">
        <v>121</v>
      </c>
      <c r="D102" s="13"/>
      <c r="E102" s="13">
        <v>9960</v>
      </c>
      <c r="F102" s="13">
        <v>9956</v>
      </c>
      <c r="G102" s="102">
        <f t="shared" si="2"/>
        <v>0.9995983935742971</v>
      </c>
      <c r="H102" s="10" t="s">
        <v>122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s="38" customFormat="1" ht="18.75" customHeight="1" thickBot="1">
      <c r="A103" s="22"/>
      <c r="B103" s="22"/>
      <c r="C103" s="60" t="s">
        <v>143</v>
      </c>
      <c r="D103" s="61">
        <f aca="true" t="shared" si="3" ref="D103:F104">D104</f>
        <v>238000</v>
      </c>
      <c r="E103" s="61">
        <f t="shared" si="3"/>
        <v>238000</v>
      </c>
      <c r="F103" s="61">
        <f t="shared" si="3"/>
        <v>238000</v>
      </c>
      <c r="G103" s="118">
        <f t="shared" si="2"/>
        <v>1</v>
      </c>
      <c r="H103" s="59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s="7" customFormat="1" ht="18.75" customHeight="1" thickTop="1">
      <c r="A104" s="19">
        <v>852</v>
      </c>
      <c r="B104" s="19"/>
      <c r="C104" s="47" t="s">
        <v>63</v>
      </c>
      <c r="D104" s="48">
        <f t="shared" si="3"/>
        <v>238000</v>
      </c>
      <c r="E104" s="48">
        <f t="shared" si="3"/>
        <v>238000</v>
      </c>
      <c r="F104" s="48">
        <f t="shared" si="3"/>
        <v>238000</v>
      </c>
      <c r="G104" s="106">
        <f t="shared" si="2"/>
        <v>1</v>
      </c>
      <c r="H104" s="20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s="38" customFormat="1" ht="17.25" customHeight="1">
      <c r="A105" s="22"/>
      <c r="B105" s="26">
        <v>85203</v>
      </c>
      <c r="C105" s="27" t="s">
        <v>67</v>
      </c>
      <c r="D105" s="29">
        <f>SUM(D106:D106)</f>
        <v>238000</v>
      </c>
      <c r="E105" s="29">
        <f>SUM(E106:E106)</f>
        <v>238000</v>
      </c>
      <c r="F105" s="29">
        <f>SUM(F106:F106)</f>
        <v>238000</v>
      </c>
      <c r="G105" s="105">
        <f t="shared" si="2"/>
        <v>1</v>
      </c>
      <c r="H105" s="24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s="7" customFormat="1" ht="27.75" customHeight="1">
      <c r="A106" s="1"/>
      <c r="B106" s="1"/>
      <c r="C106" s="10" t="s">
        <v>123</v>
      </c>
      <c r="D106" s="13">
        <v>238000</v>
      </c>
      <c r="E106" s="13">
        <v>238000</v>
      </c>
      <c r="F106" s="13">
        <v>238000</v>
      </c>
      <c r="G106" s="102">
        <f t="shared" si="2"/>
        <v>1</v>
      </c>
      <c r="H106" s="10" t="s">
        <v>124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s="38" customFormat="1" ht="27.75" customHeight="1" thickBot="1">
      <c r="A107" s="22"/>
      <c r="B107" s="22"/>
      <c r="C107" s="60" t="s">
        <v>144</v>
      </c>
      <c r="D107" s="61">
        <f aca="true" t="shared" si="4" ref="D107:F108">D108</f>
        <v>1967000</v>
      </c>
      <c r="E107" s="61">
        <f t="shared" si="4"/>
        <v>2044000</v>
      </c>
      <c r="F107" s="61">
        <f t="shared" si="4"/>
        <v>2044000</v>
      </c>
      <c r="G107" s="118">
        <f t="shared" si="2"/>
        <v>1</v>
      </c>
      <c r="H107" s="59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s="7" customFormat="1" ht="21" customHeight="1" thickTop="1">
      <c r="A108" s="19">
        <v>852</v>
      </c>
      <c r="B108" s="19"/>
      <c r="C108" s="47" t="s">
        <v>63</v>
      </c>
      <c r="D108" s="48">
        <f t="shared" si="4"/>
        <v>1967000</v>
      </c>
      <c r="E108" s="48">
        <f t="shared" si="4"/>
        <v>2044000</v>
      </c>
      <c r="F108" s="48">
        <f t="shared" si="4"/>
        <v>2044000</v>
      </c>
      <c r="G108" s="106">
        <f t="shared" si="2"/>
        <v>1</v>
      </c>
      <c r="H108" s="20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s="38" customFormat="1" ht="20.25" customHeight="1">
      <c r="A109" s="22"/>
      <c r="B109" s="26">
        <v>85203</v>
      </c>
      <c r="C109" s="27" t="s">
        <v>67</v>
      </c>
      <c r="D109" s="29">
        <f>SUM(D110:D111)</f>
        <v>1967000</v>
      </c>
      <c r="E109" s="29">
        <f>E110+E111+E112+E113</f>
        <v>2044000</v>
      </c>
      <c r="F109" s="29">
        <f>F110+F111+F112+F113</f>
        <v>2044000</v>
      </c>
      <c r="G109" s="105">
        <f t="shared" si="2"/>
        <v>1</v>
      </c>
      <c r="H109" s="24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s="7" customFormat="1" ht="30.75" customHeight="1">
      <c r="A110" s="1"/>
      <c r="B110" s="1"/>
      <c r="C110" s="42" t="s">
        <v>81</v>
      </c>
      <c r="D110" s="49">
        <v>750000</v>
      </c>
      <c r="E110" s="49">
        <v>750000</v>
      </c>
      <c r="F110" s="49">
        <v>750000</v>
      </c>
      <c r="G110" s="104">
        <f t="shared" si="2"/>
        <v>1</v>
      </c>
      <c r="H110" s="62" t="s">
        <v>145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s="7" customFormat="1" ht="42" customHeight="1">
      <c r="A111" s="1"/>
      <c r="B111" s="1"/>
      <c r="C111" s="8" t="s">
        <v>82</v>
      </c>
      <c r="D111" s="9">
        <v>1217000</v>
      </c>
      <c r="E111" s="9">
        <v>1217000</v>
      </c>
      <c r="F111" s="9">
        <v>1217000</v>
      </c>
      <c r="G111" s="112">
        <f t="shared" si="2"/>
        <v>1</v>
      </c>
      <c r="H111" s="50" t="s">
        <v>145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s="7" customFormat="1" ht="27.75" customHeight="1">
      <c r="A112" s="1"/>
      <c r="B112" s="1"/>
      <c r="C112" s="16" t="s">
        <v>83</v>
      </c>
      <c r="D112" s="17"/>
      <c r="E112" s="17">
        <v>27000</v>
      </c>
      <c r="F112" s="17">
        <v>27000</v>
      </c>
      <c r="G112" s="111">
        <f t="shared" si="2"/>
        <v>1</v>
      </c>
      <c r="H112" s="31" t="s">
        <v>164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s="7" customFormat="1" ht="30" customHeight="1">
      <c r="A113" s="12"/>
      <c r="B113" s="12"/>
      <c r="C113" s="15" t="s">
        <v>29</v>
      </c>
      <c r="D113" s="14"/>
      <c r="E113" s="14">
        <v>50000</v>
      </c>
      <c r="F113" s="14">
        <v>50000</v>
      </c>
      <c r="G113" s="100">
        <f t="shared" si="2"/>
        <v>1</v>
      </c>
      <c r="H113" s="12" t="s">
        <v>165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7" spans="3:7" ht="12.75">
      <c r="C117" s="132" t="s">
        <v>24</v>
      </c>
      <c r="D117" s="133"/>
      <c r="E117" s="7"/>
      <c r="F117" s="7"/>
      <c r="G117" s="134" t="s">
        <v>25</v>
      </c>
    </row>
    <row r="118" spans="3:7" ht="12.75">
      <c r="C118" s="133"/>
      <c r="D118" s="133"/>
      <c r="E118" s="7"/>
      <c r="F118" s="7"/>
      <c r="G118" s="134" t="s">
        <v>26</v>
      </c>
    </row>
    <row r="119" spans="3:7" ht="12.75">
      <c r="C119" s="132" t="s">
        <v>27</v>
      </c>
      <c r="D119" s="133"/>
      <c r="E119" s="7"/>
      <c r="F119" s="7"/>
      <c r="G119" s="134" t="s">
        <v>28</v>
      </c>
    </row>
  </sheetData>
  <printOptions horizontalCentered="1"/>
  <pageMargins left="0.5905511811023623" right="0.54" top="0.6692913385826772" bottom="0.43" header="0.5118110236220472" footer="0.24"/>
  <pageSetup firstPageNumber="65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2005-03-11T07:20:59Z</cp:lastPrinted>
  <dcterms:created xsi:type="dcterms:W3CDTF">2000-10-16T12:51:24Z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