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" sheetId="1" r:id="rId1"/>
  </sheets>
  <definedNames>
    <definedName name="_xlnm.Print_Titles" localSheetId="0">'wydatki'!$11:$11</definedName>
  </definedNames>
  <calcPr fullCalcOnLoad="1"/>
</workbook>
</file>

<file path=xl/sharedStrings.xml><?xml version="1.0" encoding="utf-8"?>
<sst xmlns="http://schemas.openxmlformats.org/spreadsheetml/2006/main" count="599" uniqueCount="340">
  <si>
    <t>Rozdz.</t>
  </si>
  <si>
    <t>Pozostała działalność</t>
  </si>
  <si>
    <t>porządkowanie targowisk, handlu ulicznego</t>
  </si>
  <si>
    <t>inwestycje</t>
  </si>
  <si>
    <t xml:space="preserve">Handel </t>
  </si>
  <si>
    <t>z tego: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</si>
  <si>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</si>
  <si>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</si>
  <si>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</si>
  <si>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</si>
  <si>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</si>
  <si>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remonty dróg</t>
  </si>
  <si>
    <t>bieżące utrzymanie dróg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</si>
  <si>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</si>
  <si>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</si>
  <si>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</si>
  <si>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</si>
  <si>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</si>
  <si>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</si>
  <si>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</si>
  <si>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</si>
  <si>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</si>
  <si>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</si>
  <si>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</si>
  <si>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</si>
  <si>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</si>
  <si>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Komendy powiatowe Policji</t>
  </si>
  <si>
    <t>Ochotnicze straże pożarne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</si>
  <si>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</si>
  <si>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</si>
  <si>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</si>
  <si>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</si>
  <si>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</si>
  <si>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Prywatyzacja</t>
  </si>
  <si>
    <t>Oświata i wychowanie</t>
  </si>
  <si>
    <t>Szkoły podstawowe</t>
  </si>
  <si>
    <t>wynagrodzenia osobowe</t>
  </si>
  <si>
    <t>wydatki rzeczowe</t>
  </si>
  <si>
    <t>pochodne od wynagrodzeń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</si>
  <si>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</si>
  <si>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</si>
  <si>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</si>
  <si>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</si>
  <si>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</si>
  <si>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</si>
  <si>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</si>
  <si>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</si>
  <si>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Placówki opiekuńczo-wychowacze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</si>
  <si>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</si>
  <si>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</si>
  <si>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</si>
  <si>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</si>
  <si>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</si>
  <si>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</si>
  <si>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</si>
  <si>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</si>
  <si>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</si>
  <si>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</si>
  <si>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</si>
  <si>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</si>
  <si>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</si>
  <si>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</si>
  <si>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</si>
  <si>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</si>
  <si>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</si>
  <si>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</si>
  <si>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</si>
  <si>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Teatry dramatyczne i lalkowe</t>
  </si>
  <si>
    <t>Domy i ośrodki kultury, świetlice i kluby</t>
  </si>
  <si>
    <t>Galerie i biura wystaw artystycznych</t>
  </si>
  <si>
    <t>Ochrona i konserwacja zabytków</t>
  </si>
  <si>
    <t>Kultura fizyczna i sport</t>
  </si>
  <si>
    <t>Obiekty sportowe</t>
  </si>
  <si>
    <t>Instytucje kultury fizycznej</t>
  </si>
  <si>
    <t>Wydatki na zadania zlecone</t>
  </si>
  <si>
    <t>Urzędy wojewódzkie</t>
  </si>
  <si>
    <t>Obrona cywilna</t>
  </si>
  <si>
    <t>010</t>
  </si>
  <si>
    <t>Rolnictwo i łowiectwo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</si>
  <si>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</si>
  <si>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</si>
  <si>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</si>
  <si>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</si>
  <si>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</si>
  <si>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</si>
  <si>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</si>
  <si>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</si>
  <si>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</si>
  <si>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</si>
  <si>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usługi opiekuńcze</t>
  </si>
  <si>
    <t>dodatki mieszkaniowe</t>
  </si>
  <si>
    <t>usługi komunikacyjne w zakresie transportu zbiorowego</t>
  </si>
  <si>
    <t>wydatki majątkowe</t>
  </si>
  <si>
    <t>eksploatacja bieżąca i konserwacja kanalizacji deszczowej</t>
  </si>
  <si>
    <t>bieżące utrzymanie Zbiornika Zemborzyckiego</t>
  </si>
  <si>
    <t>eksploatacja składowiska odpadów komunalnych w Rokitnie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</si>
  <si>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</si>
  <si>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</si>
  <si>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</si>
  <si>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</si>
  <si>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</si>
  <si>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oświetlenie dróg</t>
  </si>
  <si>
    <t>remonty urządzeń oświetlenia</t>
  </si>
  <si>
    <t>koszty rozbiórek budynków</t>
  </si>
  <si>
    <t>ogłoszenia prasowe</t>
  </si>
  <si>
    <t>koszty funkcjonowania Miejskiej Komisji Urbanistyczno-Architektonicznej</t>
  </si>
  <si>
    <t>dofinansowanie Straży Pożarnej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</si>
  <si>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</si>
  <si>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</si>
  <si>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</si>
  <si>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</si>
  <si>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</si>
  <si>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</si>
  <si>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nagrody rzeczowe dla laureatów konkursów i olimpiad przedmiotowych</t>
  </si>
  <si>
    <t>programy zdrowotne</t>
  </si>
  <si>
    <t>zadania realizowane w ramach Gminnego Programu Przeciwdziałania Narkomanii</t>
  </si>
  <si>
    <t>Szkoła Ratownictwa Medyczno - Sanitarnego</t>
  </si>
  <si>
    <t>Specjalne ośrodki szkolno - wychowawcze</t>
  </si>
  <si>
    <t>Pomoc materialna dla uczniów</t>
  </si>
  <si>
    <t>Pozostałe zadania w zakresie kultury</t>
  </si>
  <si>
    <t>upowszechnianie kultury i sztuki</t>
  </si>
  <si>
    <t>Centra kultury i sztuki</t>
  </si>
  <si>
    <t>remonty obiektów zabytkowych</t>
  </si>
  <si>
    <t>Biblioteki</t>
  </si>
  <si>
    <t>dotacja dla gminy Głusk na obsługę biblioteczną mieszkańców Lublina</t>
  </si>
  <si>
    <t>Kultura i ochrona dziedzictwa narodowego</t>
  </si>
  <si>
    <t>utrzymanie komunalnych obiektów sportowych</t>
  </si>
  <si>
    <t>Zadania w zakresie kultury fizycznej i sportu</t>
  </si>
  <si>
    <t>zadania w zakresie upowszechniania kultury fizycznej</t>
  </si>
  <si>
    <t>Zasiłki rodzinne, pielęgnacyjne i wychowawcze</t>
  </si>
  <si>
    <t xml:space="preserve">usługi opiekuńcze </t>
  </si>
  <si>
    <t>świadczenia społeczne dla pracowników Straży Pożarnej</t>
  </si>
  <si>
    <t>dotacja dla Lubelskiego Ośrodka Informacji Turystycznej</t>
  </si>
  <si>
    <t>Gimnazja specjalne</t>
  </si>
  <si>
    <t>dowożenie uczniów do szkół</t>
  </si>
  <si>
    <t>Zwalczanie narkomanii</t>
  </si>
  <si>
    <t>opracowania planistyczne, strategia rozwoju miasta i inne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</si>
  <si>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</si>
  <si>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</si>
  <si>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</si>
  <si>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</si>
  <si>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</si>
  <si>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stypendia dla młodzieży szkół artystycznych</t>
  </si>
  <si>
    <t>bezzwrotna pomoc na remonty dla właścicieli budynków zabytkowych</t>
  </si>
  <si>
    <t>dotacje dla gimnazjów publicznych i niepublicznych</t>
  </si>
  <si>
    <t>Szkolne schroniska młodzieżowe</t>
  </si>
  <si>
    <t xml:space="preserve">dotacja dla Zarządu Nieruchomości Komunalnych </t>
  </si>
  <si>
    <t>dotacja dla MOSiR "Bystrzyca"</t>
  </si>
  <si>
    <t>Wydatki na zadania ustawowo zlecone gminie</t>
  </si>
  <si>
    <t>02002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</si>
  <si>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</si>
  <si>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</si>
  <si>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</si>
  <si>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</si>
  <si>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</si>
  <si>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</si>
  <si>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</si>
  <si>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</si>
  <si>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</si>
  <si>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utrzymanie cmentarzy komunalnych i urządzeń cmentarnych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</si>
  <si>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</si>
  <si>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</si>
  <si>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</si>
  <si>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</si>
  <si>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>utrzymanie cmentarza przy ul. Walecznych</t>
  </si>
  <si>
    <t>wynagrodzenie za inkaso opłaty targowej i podatków</t>
  </si>
  <si>
    <t>konserwacja i obsługa urządzeń oświetlenia</t>
  </si>
  <si>
    <t xml:space="preserve">dotacje dla niepublicznych burs i internatów </t>
  </si>
  <si>
    <t>Wydatki budżetu miasta ogółem</t>
  </si>
  <si>
    <t>zajęcia sportowo - rekreacyjne w szkołach</t>
  </si>
  <si>
    <t>koszty funkcjonowania komisji egzaminacyjnych</t>
  </si>
  <si>
    <t>Zasiłki i pomoc w naturze oraz składki na ubezpieczenia społeczne</t>
  </si>
  <si>
    <t>dotacje dla niepublicznych ośrodków szkolno-wychowawczych</t>
  </si>
  <si>
    <t>dotacje dla publicznych i niepublicznych szkół zawodowych</t>
  </si>
  <si>
    <t>Licea ogólnokształcące specjalne</t>
  </si>
  <si>
    <t xml:space="preserve">dotacje dla publicznych i niepublicznych liceów </t>
  </si>
  <si>
    <t>Licea ogólnokształcące</t>
  </si>
  <si>
    <t>upowszechnianie turystyki i krajoznawstwa</t>
  </si>
  <si>
    <t xml:space="preserve">Zasiłki i pomoc w naturze oraz składki na ubezpieczenia społeczne </t>
  </si>
  <si>
    <t>Licea profilowane</t>
  </si>
  <si>
    <t>Dokształcanie i doskonalenie nauczycieli</t>
  </si>
  <si>
    <t>dokształcanie i doskonalenie zawodowe nauczycieli</t>
  </si>
  <si>
    <t>zakup świadczeń zdrowotnych</t>
  </si>
  <si>
    <t>odszkodowania</t>
  </si>
  <si>
    <t>dotacje dla publicznych liceów profilowanych</t>
  </si>
  <si>
    <t>Pomoc dla repatriantów</t>
  </si>
  <si>
    <t>opłata za korzystanie ze środowiska</t>
  </si>
  <si>
    <t>sprzątanie przystanków i utrzymanie wiat przystankowych</t>
  </si>
  <si>
    <t>utrzymanie miejsc pamięci narodowej</t>
  </si>
  <si>
    <t>pokrycie straty bilansowej w MPK Lublin Sp. z o.o.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</si>
  <si>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</si>
  <si>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</si>
  <si>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</si>
  <si>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</si>
  <si>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 xml:space="preserve">dotacja dla Miejskiej Biblioteki Publicznej </t>
  </si>
  <si>
    <t>rewaloryzacja zabytków, z tego:</t>
  </si>
  <si>
    <t>konserwacja rowów i urządzeń melioracyjnych w Parku Ludowym</t>
  </si>
  <si>
    <t>system monitoringu w mieście</t>
  </si>
  <si>
    <t>konserwacja i utrzymanie rowów odwadniających</t>
  </si>
  <si>
    <t>Towarzystwa budownictwa społecznego</t>
  </si>
  <si>
    <t xml:space="preserve">Dochody od osób prawnych, od osób fizycznych i od innych jednostek nieposiadających osobowości prawnej oraz wydatki związane z ich poborem </t>
  </si>
  <si>
    <t xml:space="preserve">odsetki od pożyczek i kredytów </t>
  </si>
  <si>
    <t xml:space="preserve">realizacja zadań wynikających z uchwalonej przez Radę Miasta strategii działań na rzecz osób niepełnosprawnych </t>
  </si>
  <si>
    <t>Pomoc społeczna</t>
  </si>
  <si>
    <t>Pozostałe zadania w zakresie polityki społecznej</t>
  </si>
  <si>
    <t>Zespoły do spraw orzekania o niepełnosprawności</t>
  </si>
  <si>
    <t>Poradnie psychologiczno - pedagogiczne, w tym poradnie specjalistyczne</t>
  </si>
  <si>
    <t>Młodzieżowe ośrodki socjoterapii</t>
  </si>
  <si>
    <t>Składki na ubezpieczenie zdrowotne oraz świadczenia dla osób nieobjętych obowiązkiem ubezpieczenia zdrowotnego</t>
  </si>
  <si>
    <t>utrzymanie fontann</t>
  </si>
  <si>
    <t>oczyszczanie miasta</t>
  </si>
  <si>
    <t>Licea profilowane specjalne</t>
  </si>
  <si>
    <t>dotacje dla przedszkoli publicznych i niepublicznych</t>
  </si>
  <si>
    <t xml:space="preserve">dożywianie uczniów </t>
  </si>
  <si>
    <t>rezerwa celowa na wydatki związane z rozszerzeniem działalności Domu Pomocy Społecznej "Betania"</t>
  </si>
  <si>
    <t>rezerwa celowa na udział własny projektów współfinansowanych ze środków Unii Europejskiej</t>
  </si>
  <si>
    <t>Różne rozliczenia finansowe</t>
  </si>
  <si>
    <t>koszty obsługi rachunku bankowego</t>
  </si>
  <si>
    <t>wpłata do budżetu państwa</t>
  </si>
  <si>
    <t>mieszkania chronione</t>
  </si>
  <si>
    <t>przedszkola przy szkołach podstawowych, z tego:</t>
  </si>
  <si>
    <t>przedszkola, z tego:</t>
  </si>
  <si>
    <t>pomoc osobom bezdomnym, matkom samotnie wychowującym dzieci, kobietom zagrożonym przemocą domową</t>
  </si>
  <si>
    <t>składki na ubezpieczenie zdrowotne opłacane za osoby pobierające świadczenia z pomocy społecznej</t>
  </si>
  <si>
    <t>utrzymanie stołówek szkolnych, z tego:</t>
  </si>
  <si>
    <t>funkcjonowanie Rady Miasta</t>
  </si>
  <si>
    <t>funkcjonowanie jednostek pomocniczych miasta</t>
  </si>
  <si>
    <t>wybory do jednostek pomocniczych miasta</t>
  </si>
  <si>
    <t>akcja "Bezpieczna droga"</t>
  </si>
  <si>
    <t>ogłoszenia prasowe i inne</t>
  </si>
  <si>
    <t xml:space="preserve">pomoc osobom ubogim, w sytuacji kryzysowej </t>
  </si>
  <si>
    <t xml:space="preserve">pomoc dla repatriantów </t>
  </si>
  <si>
    <t>schronisko dla zwierząt</t>
  </si>
  <si>
    <t>nagrody w dziedzinie kultury</t>
  </si>
  <si>
    <t>pomoc dla repatriantów</t>
  </si>
  <si>
    <t>przeprowadzenie poboru do wojska</t>
  </si>
  <si>
    <t>składki na ubezpieczenie zdrowotne za uczniów oraz wychowanków placówek opiekuńczo-wychowawczych</t>
  </si>
  <si>
    <t>pomoc dla uchodźców</t>
  </si>
  <si>
    <t>dotacja dla Zespołu Pieśni i Tańca "Lublin" im. W. Kaniorowej</t>
  </si>
  <si>
    <t>wydatki związane z utrzymaniem zasobów komunalnych, sprzedażą mienia komunalnego oraz szacunki nieruchomości</t>
  </si>
  <si>
    <t>wydatki związane z działalnością Miejskiego Zespołu Reagowania Kryzysowego</t>
  </si>
  <si>
    <t>wydatki z zakresu obrony cywilnej</t>
  </si>
  <si>
    <t>wydatki związane ze sprzedażą spółek</t>
  </si>
  <si>
    <t>Gospodarka odpadami</t>
  </si>
  <si>
    <t>działalność w ramach Związku Transgranicznego "Euroregion Bug"</t>
  </si>
  <si>
    <t>wypłata oprocentowania obligacji oraz wydatki związane z obsługą emisji obligacji komunalnych</t>
  </si>
  <si>
    <t xml:space="preserve">zakładowy fundusz świadczeń socjalnych dla nauczycieli emerytów 
i rencistów </t>
  </si>
  <si>
    <t>dotacja na prowadzenie Domu Pomocy Społecznej przy ul. Dolińskiego</t>
  </si>
  <si>
    <t>Kolonie i obozy oraz inne formy wypoczynku dzieci i młodzieży 
szkolnej, a także szkolenia młodzieży</t>
  </si>
  <si>
    <t>organizacja wypoczynku letniego i zimowego dla dzieci i młodzieży</t>
  </si>
  <si>
    <t>Jednostki specjalistycznego poradnictwa, mieszkania chronione 
i ośrodki interwencji kryzysowej</t>
  </si>
  <si>
    <t>Wydatki na zadania realizowane na podstawie porozumień i umów</t>
  </si>
  <si>
    <t>nagrody Prezydenta Miasta Lublin i inne dla zawodników i kadry szkoleniowej</t>
  </si>
  <si>
    <t>dotacja na prowadzenie Środowiskowego Domu Samopomocy 
przy al. Spółdzielczości Pracy</t>
  </si>
  <si>
    <t>prowadzenie i aktualizacja rejestru wyborców</t>
  </si>
  <si>
    <t>zadania realizowane w ramach programu profilaktyki i rozwiązywania problemów alkoholowych</t>
  </si>
  <si>
    <t xml:space="preserve">realizacja projektu Trasa: "Euro-Trójkąt Przyjaźni Lublin - Łuck - Brześć" </t>
  </si>
  <si>
    <t>dotacja na prowadzenie Środowiskowego Domu Samopomocy 
przy ul. Abramowickiej "Misericordia"</t>
  </si>
  <si>
    <t>składki na ubezpieczenie zdrowotne za osoby bezrobotne bez prawa 
do zasiłku</t>
  </si>
  <si>
    <t xml:space="preserve">dotacja na prowadzenie Ośrodka Wsparcia dla Rodzin z Dzieckiem Niepełnosprawnym </t>
  </si>
  <si>
    <t xml:space="preserve">Wydatki </t>
  </si>
  <si>
    <t>wydatki związane z utrzymaniem grobów i cmentarzy wojennych</t>
  </si>
  <si>
    <t>przeprowadzenie wyborów do Parlamentu Europejskiego</t>
  </si>
  <si>
    <t>świadczenia rodzinne</t>
  </si>
  <si>
    <t>świadczenia rodzinne dla pracowników Straży Pożarnej</t>
  </si>
  <si>
    <t>wydatki związane z finansowaniem wyprawki szkolnej</t>
  </si>
  <si>
    <t>opłaty za pobyt osób skierowanych do domów pomocy poza miasto Lublin</t>
  </si>
  <si>
    <t>Treść
(nazwa działu, rozdziału, zadania)</t>
  </si>
  <si>
    <t>Plan
na 2004 rok
wg uchwały
budżetowej</t>
  </si>
  <si>
    <t>Plan
na 2004 rok
po zmianach</t>
  </si>
  <si>
    <t>%
6:5</t>
  </si>
  <si>
    <t>pomoc materialna dla młodzieży wiejskiej</t>
  </si>
  <si>
    <t>realizacja projektu "Podajmy sobie ręce"</t>
  </si>
  <si>
    <t>854</t>
  </si>
  <si>
    <t>koszty przeprowadzek i przechowywania rzeczy osób eksmitowanych 
oraz zakwaterowania osób poszkodowanych w wypadkach losowych</t>
  </si>
  <si>
    <t>wydatki Ochotniczej Straży Pożarnej w Głusku i OSP - Ratownictwo Wodne 
w Lublinie</t>
  </si>
  <si>
    <t>pomoc osobom niepełnosprawnym fizycznie, intelektualnie i chorym psychicznie</t>
  </si>
  <si>
    <t>eksploatacja bieżąca i konserwacja zdrojów ulicznych, zbiorników p.poż. 
i punktów szybkiego napełniania wody, zabezpieczenie ujęcia wodnego</t>
  </si>
  <si>
    <t>utrzymanie Środowiskowego Domu Samopomocy przy ul. Gospodarczej, 
z tego:</t>
  </si>
  <si>
    <t>Świadczenia rodzinne oraz składki na ubezpieczenia emerytalne 
i rentowe z ubezpieczenia społecznego</t>
  </si>
  <si>
    <t>modernizacja ewidencji gruntów w obrębach przyłączonych do miasta Lublina</t>
  </si>
  <si>
    <t>dofinansowanie działań na rzecz utrzymania bezpieczeństwa w mieście</t>
  </si>
  <si>
    <t>konserwacja urządzeń małej architektury ogrodowej w parkach, na skwerach 
i miejskich placach zabaw</t>
  </si>
  <si>
    <t>Urzędy naczelnych organów władzy państwowej, kontroli i ochrony 
prawa oraz sądownictwa</t>
  </si>
  <si>
    <t>Urzędy naczelnych organów władzy państwowej, kontroli i ochrony prawa</t>
  </si>
  <si>
    <t>dotacja na prowadzenie Środowiskowego Domu Samopomocy "Roztocze" 
przy ul. Wallenroda oraz Ośrodka Wsparcia przy ul. Bronowickiej</t>
  </si>
  <si>
    <t>promocja miasta</t>
  </si>
  <si>
    <t>w tym: dotacja dla Zespołu Opieki Zdrowotnej w Lublinie SP ZOZ</t>
  </si>
  <si>
    <t xml:space="preserve">w tym: dotacja dla Ośrodka Leczenia Uzależnień SP ZOZ </t>
  </si>
  <si>
    <t>dotacja dla Teatru im. H. Ch. Andersena</t>
  </si>
  <si>
    <t>Wybory do Parlamentu Europejskiego</t>
  </si>
  <si>
    <t>Składki na ubezpieczenie zdrowotne opłacane za osoby pobierające niektóre świadczenia z pomocy społecznej oraz niektóre świadczenia rodzinne</t>
  </si>
  <si>
    <t>Wydatki na zadania z zakresu administracji rządowej wykonywane 
przez powiat</t>
  </si>
  <si>
    <t>transport zbiorowy w mieście</t>
  </si>
  <si>
    <t>badania rynku komunikacji miejskiej</t>
  </si>
  <si>
    <t>organizacja kursu języka polskiego i kursu adaptacyjnego dla repatriantów</t>
  </si>
  <si>
    <t>realizacja programu z zakresu opieki nad dzieckiem i rodziną</t>
  </si>
  <si>
    <t>Ratownictwo medyczne</t>
  </si>
  <si>
    <t>funkcjonowanie Centrum Powiadamiania Ratunkowego</t>
  </si>
  <si>
    <t>realizacja projektów w ramach programu Socrates - Comenius</t>
  </si>
  <si>
    <t>wydatki związane z likwidacją Zespołu Opieki Zdrowotnej 
w Lublinie SP ZOZ</t>
  </si>
  <si>
    <t>opłata roczna za użytkowanie gruntów pokrytych wodami</t>
  </si>
  <si>
    <t>zakup specjalistycznego sprzętu i wyposażenia indywidualnego strażaków</t>
  </si>
  <si>
    <t>Załącznik nr 2</t>
  </si>
  <si>
    <t>dotacje dla powiatów na utrzymanie dzieci z miasta Lublin umieszczonych 
w rodzinach zastępczych na ich terenie</t>
  </si>
  <si>
    <t>realizacja programu "Promocja wzrostu zatrudnienia wśród młodzieży" 
w ramach PHARE 2002</t>
  </si>
  <si>
    <t>dotacja na prowadzenie Środowiskowego Domu Samopomocy dla Osób 
z Chorobą Alzheimera</t>
  </si>
  <si>
    <t>dotacja na inwestycje w Środowiskowym Domu Samopomocy dla Osób 
z Chorobą Alzheimera</t>
  </si>
  <si>
    <t>szkolenie komputerowe dla bezrobotnych mieszkańców zagrożonych alkoholizmem</t>
  </si>
  <si>
    <t>Ochrona różnorodności biologicznej i krajobrazu</t>
  </si>
  <si>
    <t>dotacja dla Miejskiej Biblioteki Publicznej na realizację programu "Upowszechnianie i promocja czytelnictwa"</t>
  </si>
  <si>
    <t>realizacja projektu "Turystyczne Centrum Obsługi Ruchu Transgranicznego 
w Lublinie"</t>
  </si>
  <si>
    <t>kurs - szkolenie: "Jak zapobiegać agresji i przemocy w rodzinie dotkniętej alkoholizmem", "Akceptacja dziecka niepełnosprawnego w rodzinach 
z problemem alkoholowym"</t>
  </si>
  <si>
    <t>realizacja zajęć profilaktycznych w ramach programu profilaktyczno-wychowawczego "Spórz inaczej"</t>
  </si>
  <si>
    <t>realizacja projektu "Blisko, coraz bliżej - Euroregionalny Ośrodek Informacji 
i Współpracy Kulturalnej w Lublinie"</t>
  </si>
  <si>
    <t>dotacja dla Centrum Kultury na realizację zadania "Prezentacja spektaklu "Ferdydurke" teatrów Provisorium i Kompani "Teatr" w teatrze X-cai w Tokio 
i w Tsakubie (Japonia)"</t>
  </si>
  <si>
    <t>Wykonanie
na 31 grudnia
2004 roku</t>
  </si>
  <si>
    <t>do uchwały nr</t>
  </si>
  <si>
    <t>Rady Miasta Lublin</t>
  </si>
  <si>
    <t>z dnia</t>
  </si>
  <si>
    <t>Przedszkola</t>
  </si>
  <si>
    <t>dotacje dla publicznych i niepublicznych przedszkoli</t>
  </si>
  <si>
    <t>realizacja projektu "System stypendialny szansą ponadgimnazjalistów z terenów wiejskich"</t>
  </si>
  <si>
    <t>w tym: remonty</t>
  </si>
  <si>
    <t>w tym:</t>
  </si>
  <si>
    <t>remonty</t>
  </si>
  <si>
    <t>w tym: inwestycje</t>
  </si>
  <si>
    <t>organizacja cyklu wypraw ekologiczno-badawczych dla dzieci i młodzieży 
w ramach projektu "W cztery strony świata dookoła Lublina"</t>
  </si>
  <si>
    <t xml:space="preserve">dotacja dla Ośrodka Leczenia Uzależnień SP ZOZ </t>
  </si>
  <si>
    <t>w tym poprzez sport - 280.594 zł</t>
  </si>
  <si>
    <t xml:space="preserve">środki na specjalistyczne prace konserwatorskie w budynkach 
w obrębie Starego Miasta </t>
  </si>
  <si>
    <t xml:space="preserve">remonty </t>
  </si>
  <si>
    <t>promocja miasta - 50.000 zł</t>
  </si>
  <si>
    <t>w tym: wyposażenie muszli koncertowej - 17.347 zł</t>
  </si>
  <si>
    <t xml:space="preserve">rezerwa celowa na uruchomienie od 1 września 2004 roku nowego segmentu dydaktycznego w Zespole Szkół nr 5 </t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</si>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</sst>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dotted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 style="dotted"/>
      <bottom style="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 quotePrefix="1">
      <alignment horizontal="right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1" fillId="3" borderId="7" xfId="0" applyFont="1" applyFill="1" applyBorder="1" applyAlignment="1" quotePrefix="1">
      <alignment horizontal="right"/>
    </xf>
    <xf numFmtId="3" fontId="1" fillId="3" borderId="8" xfId="0" applyNumberFormat="1" applyFont="1" applyFill="1" applyBorder="1" applyAlignment="1">
      <alignment/>
    </xf>
    <xf numFmtId="10" fontId="1" fillId="3" borderId="8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3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10" fontId="1" fillId="3" borderId="7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0" fillId="0" borderId="12" xfId="0" applyFont="1" applyBorder="1" applyAlignment="1">
      <alignment wrapText="1"/>
    </xf>
    <xf numFmtId="0" fontId="1" fillId="0" borderId="7" xfId="0" applyFont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10" fontId="0" fillId="2" borderId="12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10" fontId="0" fillId="2" borderId="1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49" fontId="1" fillId="3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2" borderId="7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0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2" borderId="12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0" fillId="2" borderId="19" xfId="0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10" fontId="0" fillId="2" borderId="19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3" fontId="2" fillId="2" borderId="25" xfId="0" applyNumberFormat="1" applyFont="1" applyFill="1" applyBorder="1" applyAlignment="1">
      <alignment/>
    </xf>
    <xf numFmtId="10" fontId="2" fillId="2" borderId="25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10" fontId="2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/>
    </xf>
    <xf numFmtId="10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10" fontId="2" fillId="0" borderId="28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0" xfId="0" applyFont="1" applyBorder="1" applyAlignment="1">
      <alignment/>
    </xf>
    <xf numFmtId="3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23</xdr:row>
      <xdr:rowOff>0</xdr:rowOff>
    </xdr:from>
    <xdr:to>
      <xdr:col>1</xdr:col>
      <xdr:colOff>447675</xdr:colOff>
      <xdr:row>23</xdr:row>
      <xdr:rowOff>0</xdr:rowOff>
    </xdr:to>
    <xdr:sp>
      <xdr:nvSpPr>
        <xdr:cNvPr id="1" name="Arc 1"/>
        <xdr:cNvSpPr>
          <a:spLocks/>
        </xdr:cNvSpPr>
      </xdr:nvSpPr>
      <xdr:spPr>
        <a:xfrm>
          <a:off x="923925" y="5248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5248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2"/>
  <sheetViews>
    <sheetView tabSelected="1" workbookViewId="0" topLeftCell="A1">
      <selection activeCell="C606" sqref="C606"/>
    </sheetView>
  </sheetViews>
  <sheetFormatPr defaultColWidth="9.00390625" defaultRowHeight="12.75"/>
  <cols>
    <col min="1" max="1" width="6.25390625" style="1" customWidth="1"/>
    <col min="2" max="2" width="8.25390625" style="1" customWidth="1"/>
    <col min="3" max="3" width="64.75390625" style="1" customWidth="1"/>
    <col min="4" max="6" width="15.75390625" style="4" customWidth="1"/>
    <col min="7" max="7" width="12.75390625" style="4" customWidth="1"/>
    <col min="8" max="8" width="7.875" style="1" customWidth="1"/>
    <col min="9" max="9" width="10.625" style="1" customWidth="1"/>
    <col min="10" max="10" width="10.875" style="1" bestFit="1" customWidth="1"/>
    <col min="11" max="16384" width="7.875" style="1" customWidth="1"/>
  </cols>
  <sheetData>
    <row r="1" ht="18" customHeight="1">
      <c r="F1" s="19" t="s">
        <v>303</v>
      </c>
    </row>
    <row r="2" ht="18" customHeight="1">
      <c r="F2" s="19" t="s">
        <v>317</v>
      </c>
    </row>
    <row r="3" spans="3:6" ht="18" customHeight="1">
      <c r="C3" s="12" t="s">
        <v>260</v>
      </c>
      <c r="F3" s="19" t="s">
        <v>318</v>
      </c>
    </row>
    <row r="4" ht="18" customHeight="1">
      <c r="F4" s="19" t="s">
        <v>319</v>
      </c>
    </row>
    <row r="5" ht="15.75">
      <c r="C5" s="2"/>
    </row>
    <row r="6" ht="15.75" thickBot="1">
      <c r="G6" s="155" t="s">
        <v>7</v>
      </c>
    </row>
    <row r="7" spans="1:7" ht="15.75" customHeight="1" thickTop="1">
      <c r="A7" s="212" t="s">
        <v>138</v>
      </c>
      <c r="B7" s="212" t="s">
        <v>0</v>
      </c>
      <c r="C7" s="213" t="s">
        <v>267</v>
      </c>
      <c r="D7" s="209" t="s">
        <v>268</v>
      </c>
      <c r="E7" s="209" t="s">
        <v>269</v>
      </c>
      <c r="F7" s="209" t="s">
        <v>316</v>
      </c>
      <c r="G7" s="209" t="s">
        <v>270</v>
      </c>
    </row>
    <row r="8" spans="1:7" ht="15.75" customHeight="1">
      <c r="A8" s="210"/>
      <c r="B8" s="210"/>
      <c r="C8" s="210"/>
      <c r="D8" s="210"/>
      <c r="E8" s="210"/>
      <c r="F8" s="210"/>
      <c r="G8" s="210"/>
    </row>
    <row r="9" spans="1:7" ht="15.75" customHeight="1">
      <c r="A9" s="210"/>
      <c r="B9" s="210"/>
      <c r="C9" s="210"/>
      <c r="D9" s="210"/>
      <c r="E9" s="210"/>
      <c r="F9" s="210"/>
      <c r="G9" s="210"/>
    </row>
    <row r="10" spans="1:7" ht="15.75" customHeight="1" thickBot="1">
      <c r="A10" s="211"/>
      <c r="B10" s="211"/>
      <c r="C10" s="211"/>
      <c r="D10" s="211"/>
      <c r="E10" s="211"/>
      <c r="F10" s="211"/>
      <c r="G10" s="211"/>
    </row>
    <row r="11" spans="1:7" s="17" customFormat="1" ht="14.25" customHeight="1" thickBot="1" thickTop="1">
      <c r="A11" s="153">
        <v>1</v>
      </c>
      <c r="B11" s="153">
        <v>2</v>
      </c>
      <c r="C11" s="153">
        <v>3</v>
      </c>
      <c r="D11" s="154">
        <v>4</v>
      </c>
      <c r="E11" s="154">
        <v>5</v>
      </c>
      <c r="F11" s="154">
        <v>6</v>
      </c>
      <c r="G11" s="154">
        <v>7</v>
      </c>
    </row>
    <row r="12" spans="1:10" s="5" customFormat="1" ht="24.75" customHeight="1" thickBot="1" thickTop="1">
      <c r="A12" s="7"/>
      <c r="B12" s="7"/>
      <c r="C12" s="22" t="s">
        <v>168</v>
      </c>
      <c r="D12" s="23">
        <f>D14+D465+D492</f>
        <v>685769556</v>
      </c>
      <c r="E12" s="23">
        <f>E14+E465+E492</f>
        <v>757821862</v>
      </c>
      <c r="F12" s="23">
        <f>F14+F465+F492</f>
        <v>748272870</v>
      </c>
      <c r="G12" s="24">
        <f>F12/E12</f>
        <v>0.9873994239559164</v>
      </c>
      <c r="J12" s="20"/>
    </row>
    <row r="13" spans="1:7" s="5" customFormat="1" ht="15" customHeight="1">
      <c r="A13" s="8"/>
      <c r="B13" s="8"/>
      <c r="C13" s="10" t="s">
        <v>5</v>
      </c>
      <c r="D13" s="9"/>
      <c r="E13" s="9"/>
      <c r="F13" s="9"/>
      <c r="G13" s="21"/>
    </row>
    <row r="14" spans="1:10" s="5" customFormat="1" ht="19.5" customHeight="1" thickBot="1">
      <c r="A14" s="6"/>
      <c r="B14" s="6"/>
      <c r="C14" s="25" t="s">
        <v>6</v>
      </c>
      <c r="D14" s="26">
        <f>D15+D18+D21+D24+D40+D51+D70+D83+D99+D117+D120+D124+D135+D236+D258+D309+D327+D382+D420+D451</f>
        <v>640316695</v>
      </c>
      <c r="E14" s="26">
        <f>E15+E18+E21+E24+E40+E51+E70+E83+E99+E117+E120+E124+E135+E236+E258+E309+E327+E382+E420+E451</f>
        <v>686782538</v>
      </c>
      <c r="F14" s="26">
        <f>F15+F18+F21+F24+F40+F51+F70+F83+F99+F117+F120+F124+F135+F236+F258+F309+F327+F382+F420+F451</f>
        <v>678547177</v>
      </c>
      <c r="G14" s="27">
        <f aca="true" t="shared" si="0" ref="G14:G86">F14/E14</f>
        <v>0.9880087792797084</v>
      </c>
      <c r="J14" s="20"/>
    </row>
    <row r="15" spans="1:7" s="5" customFormat="1" ht="19.5" customHeight="1" thickTop="1">
      <c r="A15" s="28" t="s">
        <v>77</v>
      </c>
      <c r="B15" s="29"/>
      <c r="C15" s="30" t="s">
        <v>78</v>
      </c>
      <c r="D15" s="31">
        <f aca="true" t="shared" si="1" ref="D15:F16">D16</f>
        <v>15000</v>
      </c>
      <c r="E15" s="31">
        <f t="shared" si="1"/>
        <v>15000</v>
      </c>
      <c r="F15" s="31">
        <f t="shared" si="1"/>
        <v>14977</v>
      </c>
      <c r="G15" s="32">
        <f t="shared" si="0"/>
        <v>0.9984666666666666</v>
      </c>
    </row>
    <row r="16" spans="1:7" s="14" customFormat="1" ht="19.5" customHeight="1">
      <c r="A16" s="33"/>
      <c r="B16" s="34" t="s">
        <v>152</v>
      </c>
      <c r="C16" s="35" t="s">
        <v>153</v>
      </c>
      <c r="D16" s="36">
        <f t="shared" si="1"/>
        <v>15000</v>
      </c>
      <c r="E16" s="36">
        <f t="shared" si="1"/>
        <v>15000</v>
      </c>
      <c r="F16" s="36">
        <f t="shared" si="1"/>
        <v>14977</v>
      </c>
      <c r="G16" s="37">
        <f t="shared" si="0"/>
        <v>0.9984666666666666</v>
      </c>
    </row>
    <row r="17" spans="1:7" s="15" customFormat="1" ht="18.75" customHeight="1">
      <c r="A17" s="38"/>
      <c r="B17" s="38"/>
      <c r="C17" s="39" t="s">
        <v>154</v>
      </c>
      <c r="D17" s="40">
        <v>15000</v>
      </c>
      <c r="E17" s="40">
        <v>15000</v>
      </c>
      <c r="F17" s="40">
        <v>14977</v>
      </c>
      <c r="G17" s="41">
        <f t="shared" si="0"/>
        <v>0.9984666666666666</v>
      </c>
    </row>
    <row r="18" spans="1:7" s="5" customFormat="1" ht="19.5" customHeight="1">
      <c r="A18" s="42" t="s">
        <v>80</v>
      </c>
      <c r="B18" s="29"/>
      <c r="C18" s="30" t="s">
        <v>81</v>
      </c>
      <c r="D18" s="31">
        <f aca="true" t="shared" si="2" ref="D18:F19">D19</f>
        <v>5000</v>
      </c>
      <c r="E18" s="31">
        <f t="shared" si="2"/>
        <v>5100</v>
      </c>
      <c r="F18" s="31">
        <f t="shared" si="2"/>
        <v>5100</v>
      </c>
      <c r="G18" s="32">
        <f t="shared" si="0"/>
        <v>1</v>
      </c>
    </row>
    <row r="19" spans="1:7" s="14" customFormat="1" ht="19.5" customHeight="1">
      <c r="A19" s="33"/>
      <c r="B19" s="34" t="s">
        <v>149</v>
      </c>
      <c r="C19" s="35" t="s">
        <v>163</v>
      </c>
      <c r="D19" s="36">
        <f t="shared" si="2"/>
        <v>5000</v>
      </c>
      <c r="E19" s="36">
        <f t="shared" si="2"/>
        <v>5100</v>
      </c>
      <c r="F19" s="36">
        <f t="shared" si="2"/>
        <v>5100</v>
      </c>
      <c r="G19" s="37">
        <f t="shared" si="0"/>
        <v>1</v>
      </c>
    </row>
    <row r="20" spans="1:7" s="15" customFormat="1" ht="18.75" customHeight="1">
      <c r="A20" s="38"/>
      <c r="B20" s="38"/>
      <c r="C20" s="39" t="s">
        <v>82</v>
      </c>
      <c r="D20" s="40">
        <v>5000</v>
      </c>
      <c r="E20" s="40">
        <v>5100</v>
      </c>
      <c r="F20" s="40">
        <v>5100</v>
      </c>
      <c r="G20" s="41">
        <f t="shared" si="0"/>
        <v>1</v>
      </c>
    </row>
    <row r="21" spans="1:7" s="5" customFormat="1" ht="19.5" customHeight="1">
      <c r="A21" s="29">
        <v>500</v>
      </c>
      <c r="B21" s="29"/>
      <c r="C21" s="30" t="s">
        <v>4</v>
      </c>
      <c r="D21" s="43">
        <f>D22</f>
        <v>4800</v>
      </c>
      <c r="E21" s="43">
        <f>E22</f>
        <v>4800</v>
      </c>
      <c r="F21" s="43">
        <f>F22</f>
        <v>4737</v>
      </c>
      <c r="G21" s="44">
        <f t="shared" si="0"/>
        <v>0.986875</v>
      </c>
    </row>
    <row r="22" spans="1:7" s="14" customFormat="1" ht="19.5" customHeight="1">
      <c r="A22" s="33"/>
      <c r="B22" s="35">
        <v>50095</v>
      </c>
      <c r="C22" s="35" t="s">
        <v>1</v>
      </c>
      <c r="D22" s="45">
        <f>SUM(D23:D23)</f>
        <v>4800</v>
      </c>
      <c r="E22" s="45">
        <f>SUM(E23:E23)</f>
        <v>4800</v>
      </c>
      <c r="F22" s="45">
        <f>SUM(F23:F23)</f>
        <v>4737</v>
      </c>
      <c r="G22" s="46">
        <f t="shared" si="0"/>
        <v>0.986875</v>
      </c>
    </row>
    <row r="23" spans="1:7" s="15" customFormat="1" ht="18.75" customHeight="1">
      <c r="A23" s="38"/>
      <c r="B23" s="38"/>
      <c r="C23" s="47" t="s">
        <v>2</v>
      </c>
      <c r="D23" s="48">
        <v>4800</v>
      </c>
      <c r="E23" s="48">
        <v>4800</v>
      </c>
      <c r="F23" s="48">
        <v>4737</v>
      </c>
      <c r="G23" s="49">
        <f t="shared" si="0"/>
        <v>0.986875</v>
      </c>
    </row>
    <row r="24" spans="1:7" s="5" customFormat="1" ht="19.5" customHeight="1">
      <c r="A24" s="29">
        <v>600</v>
      </c>
      <c r="B24" s="50"/>
      <c r="C24" s="51" t="s">
        <v>155</v>
      </c>
      <c r="D24" s="52">
        <f>D25+D30+D34+D38</f>
        <v>58857191</v>
      </c>
      <c r="E24" s="52">
        <f>E25+E30+E34+E38</f>
        <v>55754064</v>
      </c>
      <c r="F24" s="52">
        <f>F25+F30+F34+F38</f>
        <v>55015326</v>
      </c>
      <c r="G24" s="53">
        <f t="shared" si="0"/>
        <v>0.9867500600494342</v>
      </c>
    </row>
    <row r="25" spans="1:7" s="16" customFormat="1" ht="19.5" customHeight="1">
      <c r="A25" s="54"/>
      <c r="B25" s="35">
        <v>60004</v>
      </c>
      <c r="C25" s="35" t="s">
        <v>8</v>
      </c>
      <c r="D25" s="36">
        <f>SUM(D26:D27)</f>
        <v>14745191</v>
      </c>
      <c r="E25" s="36">
        <f>SUM(E26:E29)</f>
        <v>14961191</v>
      </c>
      <c r="F25" s="36">
        <f>SUM(F26:F29)</f>
        <v>14777543</v>
      </c>
      <c r="G25" s="37">
        <f t="shared" si="0"/>
        <v>0.9877250414088022</v>
      </c>
    </row>
    <row r="26" spans="1:7" s="16" customFormat="1" ht="18.75" customHeight="1">
      <c r="A26" s="54"/>
      <c r="B26" s="55"/>
      <c r="C26" s="56" t="s">
        <v>91</v>
      </c>
      <c r="D26" s="48">
        <f>500000+3600000+1500000</f>
        <v>5600000</v>
      </c>
      <c r="E26" s="48">
        <f>500000+3600000+1500000</f>
        <v>5600000</v>
      </c>
      <c r="F26" s="48">
        <v>5600000</v>
      </c>
      <c r="G26" s="49">
        <f t="shared" si="0"/>
        <v>1</v>
      </c>
    </row>
    <row r="27" spans="1:7" s="5" customFormat="1" ht="18.75" customHeight="1">
      <c r="A27" s="54"/>
      <c r="B27" s="54"/>
      <c r="C27" s="63" t="s">
        <v>189</v>
      </c>
      <c r="D27" s="64">
        <v>9145191</v>
      </c>
      <c r="E27" s="64">
        <v>9145191</v>
      </c>
      <c r="F27" s="64">
        <v>9145191</v>
      </c>
      <c r="G27" s="65">
        <f t="shared" si="0"/>
        <v>1</v>
      </c>
    </row>
    <row r="28" spans="1:7" s="5" customFormat="1" ht="18.75" customHeight="1">
      <c r="A28" s="54"/>
      <c r="B28" s="54"/>
      <c r="C28" s="63" t="s">
        <v>293</v>
      </c>
      <c r="D28" s="64"/>
      <c r="E28" s="64">
        <v>36000</v>
      </c>
      <c r="F28" s="64">
        <v>32352</v>
      </c>
      <c r="G28" s="65">
        <f t="shared" si="0"/>
        <v>0.8986666666666666</v>
      </c>
    </row>
    <row r="29" spans="1:7" s="5" customFormat="1" ht="18.75" customHeight="1">
      <c r="A29" s="57"/>
      <c r="B29" s="57"/>
      <c r="C29" s="57" t="s">
        <v>294</v>
      </c>
      <c r="D29" s="58"/>
      <c r="E29" s="58">
        <v>180000</v>
      </c>
      <c r="F29" s="58"/>
      <c r="G29" s="59"/>
    </row>
    <row r="30" spans="1:7" s="16" customFormat="1" ht="19.5" customHeight="1">
      <c r="A30" s="54"/>
      <c r="B30" s="60">
        <v>60015</v>
      </c>
      <c r="C30" s="60" t="s">
        <v>9</v>
      </c>
      <c r="D30" s="61">
        <f>SUM(D31:D33)</f>
        <v>37959000</v>
      </c>
      <c r="E30" s="61">
        <f>SUM(E31:E33)</f>
        <v>36600996</v>
      </c>
      <c r="F30" s="61">
        <f>SUM(F31:F33)</f>
        <v>36301437</v>
      </c>
      <c r="G30" s="62">
        <f t="shared" si="0"/>
        <v>0.9918155505932134</v>
      </c>
    </row>
    <row r="31" spans="1:7" s="16" customFormat="1" ht="19.5" customHeight="1">
      <c r="A31" s="54"/>
      <c r="B31" s="55"/>
      <c r="C31" s="56" t="s">
        <v>12</v>
      </c>
      <c r="D31" s="48">
        <v>4200000</v>
      </c>
      <c r="E31" s="48">
        <v>4841323</v>
      </c>
      <c r="F31" s="48">
        <v>4839684</v>
      </c>
      <c r="G31" s="49">
        <f t="shared" si="0"/>
        <v>0.9996614561763386</v>
      </c>
    </row>
    <row r="32" spans="1:7" s="5" customFormat="1" ht="19.5" customHeight="1">
      <c r="A32" s="54"/>
      <c r="B32" s="54"/>
      <c r="C32" s="63" t="s">
        <v>11</v>
      </c>
      <c r="D32" s="64">
        <v>2200000</v>
      </c>
      <c r="E32" s="64">
        <v>1473700</v>
      </c>
      <c r="F32" s="64">
        <v>1426524</v>
      </c>
      <c r="G32" s="65">
        <f t="shared" si="0"/>
        <v>0.9679880572708149</v>
      </c>
    </row>
    <row r="33" spans="1:7" s="5" customFormat="1" ht="19.5" customHeight="1">
      <c r="A33" s="54"/>
      <c r="B33" s="57"/>
      <c r="C33" s="57" t="s">
        <v>3</v>
      </c>
      <c r="D33" s="58">
        <f>33059000-1500000</f>
        <v>31559000</v>
      </c>
      <c r="E33" s="58">
        <v>30285973</v>
      </c>
      <c r="F33" s="58">
        <v>30035229</v>
      </c>
      <c r="G33" s="59">
        <f t="shared" si="0"/>
        <v>0.9917207877059125</v>
      </c>
    </row>
    <row r="34" spans="1:7" s="5" customFormat="1" ht="19.5" customHeight="1">
      <c r="A34" s="54"/>
      <c r="B34" s="60">
        <v>60016</v>
      </c>
      <c r="C34" s="60" t="s">
        <v>10</v>
      </c>
      <c r="D34" s="61">
        <f>SUM(D35:D37)</f>
        <v>6053000</v>
      </c>
      <c r="E34" s="61">
        <f>SUM(E35:E37)</f>
        <v>4041877</v>
      </c>
      <c r="F34" s="61">
        <f>SUM(F35:F37)</f>
        <v>3786352</v>
      </c>
      <c r="G34" s="62">
        <f t="shared" si="0"/>
        <v>0.9367806096029146</v>
      </c>
    </row>
    <row r="35" spans="1:7" s="5" customFormat="1" ht="19.5" customHeight="1">
      <c r="A35" s="54"/>
      <c r="B35" s="54"/>
      <c r="C35" s="56" t="s">
        <v>12</v>
      </c>
      <c r="D35" s="48">
        <v>2212150</v>
      </c>
      <c r="E35" s="48">
        <v>2222827</v>
      </c>
      <c r="F35" s="48">
        <v>2221559</v>
      </c>
      <c r="G35" s="49">
        <f t="shared" si="0"/>
        <v>0.9994295552465396</v>
      </c>
    </row>
    <row r="36" spans="1:7" s="5" customFormat="1" ht="19.5" customHeight="1">
      <c r="A36" s="54"/>
      <c r="B36" s="54"/>
      <c r="C36" s="63" t="s">
        <v>11</v>
      </c>
      <c r="D36" s="64">
        <v>700000</v>
      </c>
      <c r="E36" s="64">
        <v>580000</v>
      </c>
      <c r="F36" s="64">
        <v>374693</v>
      </c>
      <c r="G36" s="90">
        <f t="shared" si="0"/>
        <v>0.6460224137931034</v>
      </c>
    </row>
    <row r="37" spans="1:7" s="5" customFormat="1" ht="19.5" customHeight="1">
      <c r="A37" s="54"/>
      <c r="B37" s="57"/>
      <c r="C37" s="57" t="s">
        <v>3</v>
      </c>
      <c r="D37" s="58">
        <v>3140850</v>
      </c>
      <c r="E37" s="58">
        <v>1239050</v>
      </c>
      <c r="F37" s="58">
        <v>1190100</v>
      </c>
      <c r="G37" s="59">
        <f t="shared" si="0"/>
        <v>0.9604939267987571</v>
      </c>
    </row>
    <row r="38" spans="1:7" s="5" customFormat="1" ht="19.5" customHeight="1">
      <c r="A38" s="54"/>
      <c r="B38" s="60">
        <v>60017</v>
      </c>
      <c r="C38" s="60" t="s">
        <v>156</v>
      </c>
      <c r="D38" s="61">
        <f>D39</f>
        <v>100000</v>
      </c>
      <c r="E38" s="61">
        <f>E39</f>
        <v>150000</v>
      </c>
      <c r="F38" s="61">
        <f>F39</f>
        <v>149994</v>
      </c>
      <c r="G38" s="62">
        <v>0.9999</v>
      </c>
    </row>
    <row r="39" spans="1:7" s="5" customFormat="1" ht="19.5" customHeight="1">
      <c r="A39" s="57"/>
      <c r="B39" s="66"/>
      <c r="C39" s="66" t="s">
        <v>12</v>
      </c>
      <c r="D39" s="40">
        <v>100000</v>
      </c>
      <c r="E39" s="40">
        <v>150000</v>
      </c>
      <c r="F39" s="40">
        <v>149994</v>
      </c>
      <c r="G39" s="41">
        <v>0.9999</v>
      </c>
    </row>
    <row r="40" spans="1:7" s="5" customFormat="1" ht="19.5" customHeight="1">
      <c r="A40" s="30">
        <v>630</v>
      </c>
      <c r="B40" s="30"/>
      <c r="C40" s="30" t="s">
        <v>13</v>
      </c>
      <c r="D40" s="31">
        <f>D41+D46</f>
        <v>400000</v>
      </c>
      <c r="E40" s="31">
        <f>E41+E46</f>
        <v>461200</v>
      </c>
      <c r="F40" s="31">
        <f>F41+F46</f>
        <v>370143</v>
      </c>
      <c r="G40" s="32">
        <f t="shared" si="0"/>
        <v>0.8025650477016478</v>
      </c>
    </row>
    <row r="41" spans="1:7" s="5" customFormat="1" ht="19.5" customHeight="1">
      <c r="A41" s="54"/>
      <c r="B41" s="35">
        <v>63001</v>
      </c>
      <c r="C41" s="35" t="s">
        <v>14</v>
      </c>
      <c r="D41" s="36">
        <f>D42</f>
        <v>160000</v>
      </c>
      <c r="E41" s="36">
        <f>E42</f>
        <v>160000</v>
      </c>
      <c r="F41" s="36">
        <f>F42</f>
        <v>160000</v>
      </c>
      <c r="G41" s="37">
        <f t="shared" si="0"/>
        <v>1</v>
      </c>
    </row>
    <row r="42" spans="1:7" s="5" customFormat="1" ht="19.5" customHeight="1">
      <c r="A42" s="54"/>
      <c r="B42" s="54"/>
      <c r="C42" s="54" t="s">
        <v>132</v>
      </c>
      <c r="D42" s="67">
        <v>160000</v>
      </c>
      <c r="E42" s="67">
        <v>160000</v>
      </c>
      <c r="F42" s="67">
        <v>160000</v>
      </c>
      <c r="G42" s="68">
        <f t="shared" si="0"/>
        <v>1</v>
      </c>
    </row>
    <row r="43" spans="1:7" s="5" customFormat="1" ht="15" customHeight="1">
      <c r="A43" s="54"/>
      <c r="B43" s="54"/>
      <c r="C43" s="38" t="s">
        <v>324</v>
      </c>
      <c r="D43" s="168"/>
      <c r="E43" s="168"/>
      <c r="F43" s="168"/>
      <c r="G43" s="201"/>
    </row>
    <row r="44" spans="1:7" s="5" customFormat="1" ht="16.5" customHeight="1">
      <c r="A44" s="54"/>
      <c r="B44" s="54"/>
      <c r="C44" s="38" t="s">
        <v>332</v>
      </c>
      <c r="D44" s="168"/>
      <c r="E44" s="168"/>
      <c r="F44" s="168"/>
      <c r="G44" s="201"/>
    </row>
    <row r="45" spans="1:7" s="5" customFormat="1" ht="16.5" customHeight="1">
      <c r="A45" s="54"/>
      <c r="B45" s="57"/>
      <c r="C45" s="69" t="s">
        <v>3</v>
      </c>
      <c r="D45" s="70">
        <v>12000</v>
      </c>
      <c r="E45" s="70">
        <v>12000</v>
      </c>
      <c r="F45" s="70">
        <v>12000</v>
      </c>
      <c r="G45" s="71">
        <f>F45/E45</f>
        <v>1</v>
      </c>
    </row>
    <row r="46" spans="1:7" s="5" customFormat="1" ht="19.5" customHeight="1">
      <c r="A46" s="54"/>
      <c r="B46" s="60">
        <v>63003</v>
      </c>
      <c r="C46" s="60" t="s">
        <v>15</v>
      </c>
      <c r="D46" s="61">
        <f>D47+D48+D50</f>
        <v>240000</v>
      </c>
      <c r="E46" s="61">
        <f>E47+E48+E50</f>
        <v>301200</v>
      </c>
      <c r="F46" s="61">
        <f>F47+F48+F50</f>
        <v>210143</v>
      </c>
      <c r="G46" s="62">
        <f t="shared" si="0"/>
        <v>0.6976859229747676</v>
      </c>
    </row>
    <row r="47" spans="1:7" s="5" customFormat="1" ht="18.75" customHeight="1">
      <c r="A47" s="54"/>
      <c r="B47" s="54"/>
      <c r="C47" s="63" t="s">
        <v>177</v>
      </c>
      <c r="D47" s="64">
        <v>50000</v>
      </c>
      <c r="E47" s="64">
        <v>50000</v>
      </c>
      <c r="F47" s="64">
        <v>48078</v>
      </c>
      <c r="G47" s="65">
        <f t="shared" si="0"/>
        <v>0.96156</v>
      </c>
    </row>
    <row r="48" spans="1:7" s="5" customFormat="1" ht="18.75" customHeight="1">
      <c r="A48" s="54"/>
      <c r="B48" s="54"/>
      <c r="C48" s="188" t="s">
        <v>256</v>
      </c>
      <c r="D48" s="159">
        <v>190000</v>
      </c>
      <c r="E48" s="159">
        <v>190000</v>
      </c>
      <c r="F48" s="159">
        <v>162065</v>
      </c>
      <c r="G48" s="160">
        <f t="shared" si="0"/>
        <v>0.8529736842105263</v>
      </c>
    </row>
    <row r="49" spans="1:7" s="5" customFormat="1" ht="16.5" customHeight="1">
      <c r="A49" s="54"/>
      <c r="B49" s="54"/>
      <c r="C49" s="189" t="s">
        <v>326</v>
      </c>
      <c r="D49" s="190"/>
      <c r="E49" s="190">
        <v>4056</v>
      </c>
      <c r="F49" s="190">
        <v>4056</v>
      </c>
      <c r="G49" s="191">
        <f>F49/E49</f>
        <v>1</v>
      </c>
    </row>
    <row r="50" spans="1:7" s="5" customFormat="1" ht="25.5" customHeight="1">
      <c r="A50" s="57"/>
      <c r="B50" s="57"/>
      <c r="C50" s="80" t="s">
        <v>311</v>
      </c>
      <c r="D50" s="58"/>
      <c r="E50" s="58">
        <v>61200</v>
      </c>
      <c r="F50" s="58"/>
      <c r="G50" s="59"/>
    </row>
    <row r="51" spans="1:7" s="5" customFormat="1" ht="19.5" customHeight="1">
      <c r="A51" s="30">
        <v>700</v>
      </c>
      <c r="B51" s="30"/>
      <c r="C51" s="30" t="s">
        <v>16</v>
      </c>
      <c r="D51" s="31">
        <f>D52+D58+D62+D68+D66</f>
        <v>8308000</v>
      </c>
      <c r="E51" s="31">
        <f>E52+E58+E62+E68+E66</f>
        <v>9684365</v>
      </c>
      <c r="F51" s="31">
        <f>F52+F58+F62+F68+F66</f>
        <v>9592163</v>
      </c>
      <c r="G51" s="32">
        <f t="shared" si="0"/>
        <v>0.9904792931699704</v>
      </c>
    </row>
    <row r="52" spans="1:7" s="5" customFormat="1" ht="19.5" customHeight="1">
      <c r="A52" s="54"/>
      <c r="B52" s="35">
        <v>70001</v>
      </c>
      <c r="C52" s="35" t="s">
        <v>17</v>
      </c>
      <c r="D52" s="36">
        <f>D53</f>
        <v>4350000</v>
      </c>
      <c r="E52" s="36">
        <f>E53</f>
        <v>4445000</v>
      </c>
      <c r="F52" s="36">
        <f>F53</f>
        <v>4445000</v>
      </c>
      <c r="G52" s="37">
        <f t="shared" si="0"/>
        <v>1</v>
      </c>
    </row>
    <row r="53" spans="1:7" s="5" customFormat="1" ht="19.5" customHeight="1">
      <c r="A53" s="54"/>
      <c r="B53" s="54"/>
      <c r="C53" s="203" t="s">
        <v>146</v>
      </c>
      <c r="D53" s="179">
        <v>4350000</v>
      </c>
      <c r="E53" s="179">
        <v>4445000</v>
      </c>
      <c r="F53" s="179">
        <v>4445000</v>
      </c>
      <c r="G53" s="180">
        <f t="shared" si="0"/>
        <v>1</v>
      </c>
    </row>
    <row r="54" spans="1:7" s="5" customFormat="1" ht="15" customHeight="1">
      <c r="A54" s="54"/>
      <c r="B54" s="54"/>
      <c r="C54" s="167" t="s">
        <v>324</v>
      </c>
      <c r="D54" s="168"/>
      <c r="E54" s="168"/>
      <c r="F54" s="168"/>
      <c r="G54" s="201"/>
    </row>
    <row r="55" spans="1:7" s="5" customFormat="1" ht="24.75" customHeight="1">
      <c r="A55" s="57"/>
      <c r="B55" s="57"/>
      <c r="C55" s="76" t="s">
        <v>330</v>
      </c>
      <c r="D55" s="70"/>
      <c r="E55" s="70"/>
      <c r="F55" s="70"/>
      <c r="G55" s="71"/>
    </row>
    <row r="56" spans="1:7" s="5" customFormat="1" ht="16.5" customHeight="1">
      <c r="A56" s="54"/>
      <c r="B56" s="54"/>
      <c r="C56" s="167" t="s">
        <v>331</v>
      </c>
      <c r="D56" s="168">
        <v>4000000</v>
      </c>
      <c r="E56" s="168">
        <v>4000000</v>
      </c>
      <c r="F56" s="168">
        <v>4000000</v>
      </c>
      <c r="G56" s="201">
        <f>F56/E56</f>
        <v>1</v>
      </c>
    </row>
    <row r="57" spans="1:7" s="5" customFormat="1" ht="16.5" customHeight="1">
      <c r="A57" s="54"/>
      <c r="B57" s="57"/>
      <c r="C57" s="76" t="s">
        <v>3</v>
      </c>
      <c r="D57" s="70">
        <v>350000</v>
      </c>
      <c r="E57" s="70">
        <v>445000</v>
      </c>
      <c r="F57" s="70">
        <v>445000</v>
      </c>
      <c r="G57" s="71">
        <f>F57/E57</f>
        <v>1</v>
      </c>
    </row>
    <row r="58" spans="1:7" s="5" customFormat="1" ht="19.5" customHeight="1">
      <c r="A58" s="54"/>
      <c r="B58" s="77">
        <v>70004</v>
      </c>
      <c r="C58" s="78" t="s">
        <v>157</v>
      </c>
      <c r="D58" s="61">
        <f>SUM(D59:D61)</f>
        <v>275000</v>
      </c>
      <c r="E58" s="61">
        <f>SUM(E59:E61)</f>
        <v>275000</v>
      </c>
      <c r="F58" s="61">
        <f>SUM(F59:F61)</f>
        <v>235651</v>
      </c>
      <c r="G58" s="62">
        <f t="shared" si="0"/>
        <v>0.8569127272727273</v>
      </c>
    </row>
    <row r="59" spans="1:7" s="5" customFormat="1" ht="19.5" customHeight="1">
      <c r="A59" s="54"/>
      <c r="B59" s="54"/>
      <c r="C59" s="56" t="s">
        <v>103</v>
      </c>
      <c r="D59" s="48">
        <v>200000</v>
      </c>
      <c r="E59" s="48">
        <v>200000</v>
      </c>
      <c r="F59" s="48">
        <v>200000</v>
      </c>
      <c r="G59" s="49">
        <f t="shared" si="0"/>
        <v>1</v>
      </c>
    </row>
    <row r="60" spans="1:7" s="5" customFormat="1" ht="27.75" customHeight="1">
      <c r="A60" s="54"/>
      <c r="B60" s="54"/>
      <c r="C60" s="47" t="s">
        <v>274</v>
      </c>
      <c r="D60" s="89">
        <v>25000</v>
      </c>
      <c r="E60" s="89">
        <v>25000</v>
      </c>
      <c r="F60" s="89">
        <v>21781</v>
      </c>
      <c r="G60" s="90">
        <f t="shared" si="0"/>
        <v>0.87124</v>
      </c>
    </row>
    <row r="61" spans="1:7" s="5" customFormat="1" ht="19.5" customHeight="1">
      <c r="A61" s="54"/>
      <c r="B61" s="57"/>
      <c r="C61" s="80" t="s">
        <v>183</v>
      </c>
      <c r="D61" s="58">
        <v>50000</v>
      </c>
      <c r="E61" s="58">
        <v>50000</v>
      </c>
      <c r="F61" s="58">
        <v>13870</v>
      </c>
      <c r="G61" s="59">
        <f t="shared" si="0"/>
        <v>0.2774</v>
      </c>
    </row>
    <row r="62" spans="1:7" s="5" customFormat="1" ht="19.5" customHeight="1">
      <c r="A62" s="54"/>
      <c r="B62" s="60">
        <v>70005</v>
      </c>
      <c r="C62" s="60" t="s">
        <v>18</v>
      </c>
      <c r="D62" s="61">
        <f>D63+D65</f>
        <v>683000</v>
      </c>
      <c r="E62" s="61">
        <f>E63+E65</f>
        <v>1314365</v>
      </c>
      <c r="F62" s="61">
        <f>F63+F65</f>
        <v>1261818</v>
      </c>
      <c r="G62" s="62">
        <f t="shared" si="0"/>
        <v>0.9600209987332285</v>
      </c>
    </row>
    <row r="63" spans="1:7" s="5" customFormat="1" ht="28.5" customHeight="1">
      <c r="A63" s="54"/>
      <c r="B63" s="54"/>
      <c r="C63" s="203" t="s">
        <v>239</v>
      </c>
      <c r="D63" s="179">
        <v>483000</v>
      </c>
      <c r="E63" s="179">
        <v>633000</v>
      </c>
      <c r="F63" s="179">
        <v>580453</v>
      </c>
      <c r="G63" s="180">
        <f t="shared" si="0"/>
        <v>0.9169873617693522</v>
      </c>
    </row>
    <row r="64" spans="1:7" s="5" customFormat="1" ht="16.5" customHeight="1">
      <c r="A64" s="54"/>
      <c r="B64" s="54"/>
      <c r="C64" s="189" t="s">
        <v>323</v>
      </c>
      <c r="D64" s="190">
        <v>180000</v>
      </c>
      <c r="E64" s="190">
        <v>304000</v>
      </c>
      <c r="F64" s="190">
        <v>279089</v>
      </c>
      <c r="G64" s="191">
        <f>F64/E64</f>
        <v>0.9180559210526316</v>
      </c>
    </row>
    <row r="65" spans="1:7" s="5" customFormat="1" ht="19.5" customHeight="1">
      <c r="A65" s="54"/>
      <c r="B65" s="57"/>
      <c r="C65" s="80" t="s">
        <v>183</v>
      </c>
      <c r="D65" s="58">
        <v>200000</v>
      </c>
      <c r="E65" s="58">
        <v>681365</v>
      </c>
      <c r="F65" s="58">
        <v>681365</v>
      </c>
      <c r="G65" s="59">
        <f t="shared" si="0"/>
        <v>1</v>
      </c>
    </row>
    <row r="66" spans="1:7" s="5" customFormat="1" ht="19.5" customHeight="1">
      <c r="A66" s="54"/>
      <c r="B66" s="60">
        <v>70021</v>
      </c>
      <c r="C66" s="60" t="s">
        <v>199</v>
      </c>
      <c r="D66" s="61">
        <f>D67</f>
        <v>1000000</v>
      </c>
      <c r="E66" s="61">
        <f>E67</f>
        <v>1000000</v>
      </c>
      <c r="F66" s="61">
        <f>F67</f>
        <v>1000000</v>
      </c>
      <c r="G66" s="62">
        <f t="shared" si="0"/>
        <v>1</v>
      </c>
    </row>
    <row r="67" spans="1:7" s="5" customFormat="1" ht="19.5" customHeight="1">
      <c r="A67" s="54"/>
      <c r="B67" s="66"/>
      <c r="C67" s="39" t="s">
        <v>92</v>
      </c>
      <c r="D67" s="40">
        <v>1000000</v>
      </c>
      <c r="E67" s="40">
        <v>1000000</v>
      </c>
      <c r="F67" s="40">
        <v>1000000</v>
      </c>
      <c r="G67" s="41">
        <f t="shared" si="0"/>
        <v>1</v>
      </c>
    </row>
    <row r="68" spans="1:7" s="5" customFormat="1" ht="19.5" customHeight="1">
      <c r="A68" s="54"/>
      <c r="B68" s="60">
        <v>70095</v>
      </c>
      <c r="C68" s="60" t="s">
        <v>1</v>
      </c>
      <c r="D68" s="61">
        <f>SUM(D69:D69)</f>
        <v>2000000</v>
      </c>
      <c r="E68" s="61">
        <f>SUM(E69:E69)</f>
        <v>2650000</v>
      </c>
      <c r="F68" s="61">
        <f>SUM(F69:F69)</f>
        <v>2649694</v>
      </c>
      <c r="G68" s="62">
        <f t="shared" si="0"/>
        <v>0.9998845283018868</v>
      </c>
    </row>
    <row r="69" spans="1:7" s="5" customFormat="1" ht="19.5" customHeight="1">
      <c r="A69" s="57"/>
      <c r="B69" s="57"/>
      <c r="C69" s="57" t="s">
        <v>3</v>
      </c>
      <c r="D69" s="58">
        <v>2000000</v>
      </c>
      <c r="E69" s="58">
        <v>2650000</v>
      </c>
      <c r="F69" s="58">
        <v>2649694</v>
      </c>
      <c r="G69" s="59">
        <f t="shared" si="0"/>
        <v>0.9998845283018868</v>
      </c>
    </row>
    <row r="70" spans="1:7" s="5" customFormat="1" ht="19.5" customHeight="1">
      <c r="A70" s="30">
        <v>710</v>
      </c>
      <c r="B70" s="30"/>
      <c r="C70" s="30" t="s">
        <v>19</v>
      </c>
      <c r="D70" s="31">
        <f>D71+D74+D81+D76</f>
        <v>2007400</v>
      </c>
      <c r="E70" s="31">
        <f>E71+E74+E81+E76</f>
        <v>2473300</v>
      </c>
      <c r="F70" s="31">
        <f>F71+F74+F81+F76</f>
        <v>2145209</v>
      </c>
      <c r="G70" s="32">
        <f t="shared" si="0"/>
        <v>0.8673468645129988</v>
      </c>
    </row>
    <row r="71" spans="1:7" s="5" customFormat="1" ht="19.5" customHeight="1">
      <c r="A71" s="54"/>
      <c r="B71" s="35">
        <v>71004</v>
      </c>
      <c r="C71" s="35" t="s">
        <v>20</v>
      </c>
      <c r="D71" s="36">
        <f>SUM(D72:D73)</f>
        <v>110000</v>
      </c>
      <c r="E71" s="36">
        <f>SUM(E72:E73)</f>
        <v>107000</v>
      </c>
      <c r="F71" s="36">
        <f>SUM(F72:F73)</f>
        <v>65786</v>
      </c>
      <c r="G71" s="37">
        <f t="shared" si="0"/>
        <v>0.614822429906542</v>
      </c>
    </row>
    <row r="72" spans="1:7" s="5" customFormat="1" ht="19.5" customHeight="1">
      <c r="A72" s="54"/>
      <c r="B72" s="54"/>
      <c r="C72" s="81" t="s">
        <v>105</v>
      </c>
      <c r="D72" s="48">
        <v>3000</v>
      </c>
      <c r="E72" s="48"/>
      <c r="F72" s="48"/>
      <c r="G72" s="49"/>
    </row>
    <row r="73" spans="1:7" s="5" customFormat="1" ht="19.5" customHeight="1">
      <c r="A73" s="54"/>
      <c r="B73" s="57"/>
      <c r="C73" s="57" t="s">
        <v>136</v>
      </c>
      <c r="D73" s="58">
        <v>107000</v>
      </c>
      <c r="E73" s="58">
        <v>107000</v>
      </c>
      <c r="F73" s="58">
        <v>65786</v>
      </c>
      <c r="G73" s="59">
        <f t="shared" si="0"/>
        <v>0.614822429906542</v>
      </c>
    </row>
    <row r="74" spans="1:7" s="5" customFormat="1" ht="19.5" customHeight="1">
      <c r="A74" s="54"/>
      <c r="B74" s="60">
        <v>71014</v>
      </c>
      <c r="C74" s="60" t="s">
        <v>21</v>
      </c>
      <c r="D74" s="61">
        <f>D75</f>
        <v>800000</v>
      </c>
      <c r="E74" s="61">
        <f>E75</f>
        <v>800000</v>
      </c>
      <c r="F74" s="61">
        <f>F75</f>
        <v>798020</v>
      </c>
      <c r="G74" s="62">
        <f t="shared" si="0"/>
        <v>0.997525</v>
      </c>
    </row>
    <row r="75" spans="1:7" s="5" customFormat="1" ht="27" customHeight="1">
      <c r="A75" s="54"/>
      <c r="B75" s="66"/>
      <c r="C75" s="39" t="s">
        <v>141</v>
      </c>
      <c r="D75" s="40">
        <v>800000</v>
      </c>
      <c r="E75" s="40">
        <v>800000</v>
      </c>
      <c r="F75" s="40">
        <v>798020</v>
      </c>
      <c r="G75" s="41">
        <f t="shared" si="0"/>
        <v>0.997525</v>
      </c>
    </row>
    <row r="76" spans="1:7" s="5" customFormat="1" ht="19.5" customHeight="1">
      <c r="A76" s="54"/>
      <c r="B76" s="60">
        <v>71035</v>
      </c>
      <c r="C76" s="60" t="s">
        <v>158</v>
      </c>
      <c r="D76" s="61">
        <f>SUM(D77:D78)</f>
        <v>1053400</v>
      </c>
      <c r="E76" s="61">
        <f>SUM(E77:E79)</f>
        <v>1522300</v>
      </c>
      <c r="F76" s="61">
        <f>SUM(F77:F79)</f>
        <v>1237403</v>
      </c>
      <c r="G76" s="62">
        <f t="shared" si="0"/>
        <v>0.8128509492215726</v>
      </c>
    </row>
    <row r="77" spans="1:7" s="5" customFormat="1" ht="19.5" customHeight="1">
      <c r="A77" s="54"/>
      <c r="B77" s="55"/>
      <c r="C77" s="81" t="s">
        <v>159</v>
      </c>
      <c r="D77" s="48">
        <v>1020000</v>
      </c>
      <c r="E77" s="48">
        <v>1235900</v>
      </c>
      <c r="F77" s="48">
        <v>1142400</v>
      </c>
      <c r="G77" s="49">
        <f t="shared" si="0"/>
        <v>0.9243466299862448</v>
      </c>
    </row>
    <row r="78" spans="1:7" s="5" customFormat="1" ht="19.5" customHeight="1">
      <c r="A78" s="54"/>
      <c r="B78" s="54"/>
      <c r="C78" s="79" t="s">
        <v>164</v>
      </c>
      <c r="D78" s="64">
        <v>33400</v>
      </c>
      <c r="E78" s="64">
        <v>36400</v>
      </c>
      <c r="F78" s="64">
        <v>36101</v>
      </c>
      <c r="G78" s="65">
        <f t="shared" si="0"/>
        <v>0.9917857142857143</v>
      </c>
    </row>
    <row r="79" spans="1:7" s="5" customFormat="1" ht="19.5" customHeight="1">
      <c r="A79" s="54"/>
      <c r="B79" s="54"/>
      <c r="C79" s="75" t="s">
        <v>3</v>
      </c>
      <c r="D79" s="67"/>
      <c r="E79" s="67">
        <v>250000</v>
      </c>
      <c r="F79" s="67">
        <v>58902</v>
      </c>
      <c r="G79" s="68">
        <f t="shared" si="0"/>
        <v>0.235608</v>
      </c>
    </row>
    <row r="80" spans="1:7" s="5" customFormat="1" ht="19.5" customHeight="1">
      <c r="A80" s="173"/>
      <c r="B80" s="173"/>
      <c r="C80" s="174"/>
      <c r="D80" s="175"/>
      <c r="E80" s="175"/>
      <c r="F80" s="175"/>
      <c r="G80" s="176"/>
    </row>
    <row r="81" spans="1:7" s="5" customFormat="1" ht="19.5" customHeight="1">
      <c r="A81" s="54"/>
      <c r="B81" s="60">
        <v>71095</v>
      </c>
      <c r="C81" s="60" t="s">
        <v>1</v>
      </c>
      <c r="D81" s="61">
        <f>D82</f>
        <v>44000</v>
      </c>
      <c r="E81" s="61">
        <f>E82</f>
        <v>44000</v>
      </c>
      <c r="F81" s="61">
        <f>F82</f>
        <v>44000</v>
      </c>
      <c r="G81" s="62">
        <f t="shared" si="0"/>
        <v>1</v>
      </c>
    </row>
    <row r="82" spans="1:7" s="5" customFormat="1" ht="19.5" customHeight="1">
      <c r="A82" s="54"/>
      <c r="B82" s="55"/>
      <c r="C82" s="56" t="s">
        <v>92</v>
      </c>
      <c r="D82" s="48">
        <v>44000</v>
      </c>
      <c r="E82" s="48">
        <v>44000</v>
      </c>
      <c r="F82" s="48">
        <v>44000</v>
      </c>
      <c r="G82" s="41">
        <f t="shared" si="0"/>
        <v>1</v>
      </c>
    </row>
    <row r="83" spans="1:7" s="5" customFormat="1" ht="19.5" customHeight="1">
      <c r="A83" s="29">
        <v>750</v>
      </c>
      <c r="B83" s="29"/>
      <c r="C83" s="29" t="s">
        <v>22</v>
      </c>
      <c r="D83" s="52">
        <f>D84+D89+D95</f>
        <v>49133000</v>
      </c>
      <c r="E83" s="52">
        <f>E84+E89+E95</f>
        <v>49591000</v>
      </c>
      <c r="F83" s="52">
        <f>F84+F89+F95</f>
        <v>48985940</v>
      </c>
      <c r="G83" s="53">
        <f t="shared" si="0"/>
        <v>0.9877989957855255</v>
      </c>
    </row>
    <row r="84" spans="1:7" s="5" customFormat="1" ht="19.5" customHeight="1">
      <c r="A84" s="54"/>
      <c r="B84" s="35">
        <v>75022</v>
      </c>
      <c r="C84" s="35" t="s">
        <v>23</v>
      </c>
      <c r="D84" s="36">
        <f>D85+D86+D88</f>
        <v>1196000</v>
      </c>
      <c r="E84" s="36">
        <f>E85+E86+E88</f>
        <v>1196000</v>
      </c>
      <c r="F84" s="36">
        <f>F85+F86+F88</f>
        <v>1168813</v>
      </c>
      <c r="G84" s="37">
        <f t="shared" si="0"/>
        <v>0.9772683946488294</v>
      </c>
    </row>
    <row r="85" spans="1:7" s="5" customFormat="1" ht="19.5" customHeight="1">
      <c r="A85" s="54"/>
      <c r="B85" s="54"/>
      <c r="C85" s="56" t="s">
        <v>225</v>
      </c>
      <c r="D85" s="48">
        <v>810000</v>
      </c>
      <c r="E85" s="48">
        <v>810000</v>
      </c>
      <c r="F85" s="48">
        <v>805385</v>
      </c>
      <c r="G85" s="49">
        <f t="shared" si="0"/>
        <v>0.9943024691358024</v>
      </c>
    </row>
    <row r="86" spans="1:7" s="5" customFormat="1" ht="19.5" customHeight="1">
      <c r="A86" s="54"/>
      <c r="B86" s="54"/>
      <c r="C86" s="188" t="s">
        <v>226</v>
      </c>
      <c r="D86" s="159">
        <v>376000</v>
      </c>
      <c r="E86" s="159">
        <v>386000</v>
      </c>
      <c r="F86" s="159">
        <v>363428</v>
      </c>
      <c r="G86" s="160">
        <f t="shared" si="0"/>
        <v>0.9415233160621762</v>
      </c>
    </row>
    <row r="87" spans="1:7" s="5" customFormat="1" ht="16.5" customHeight="1">
      <c r="A87" s="54"/>
      <c r="B87" s="54"/>
      <c r="C87" s="189" t="s">
        <v>323</v>
      </c>
      <c r="D87" s="190">
        <v>10000</v>
      </c>
      <c r="E87" s="190">
        <v>3900</v>
      </c>
      <c r="F87" s="190"/>
      <c r="G87" s="191"/>
    </row>
    <row r="88" spans="1:7" s="5" customFormat="1" ht="19.5" customHeight="1">
      <c r="A88" s="54"/>
      <c r="B88" s="57"/>
      <c r="C88" s="72" t="s">
        <v>227</v>
      </c>
      <c r="D88" s="73">
        <v>10000</v>
      </c>
      <c r="E88" s="73"/>
      <c r="F88" s="73"/>
      <c r="G88" s="74"/>
    </row>
    <row r="89" spans="1:7" s="5" customFormat="1" ht="19.5" customHeight="1">
      <c r="A89" s="54"/>
      <c r="B89" s="60">
        <v>75023</v>
      </c>
      <c r="C89" s="60" t="s">
        <v>139</v>
      </c>
      <c r="D89" s="61">
        <f>D90+D91+D93+D94</f>
        <v>46912000</v>
      </c>
      <c r="E89" s="61">
        <f>E90+E91+E93+E94</f>
        <v>46880000</v>
      </c>
      <c r="F89" s="61">
        <f>F90+F91+F93+F94</f>
        <v>46309451</v>
      </c>
      <c r="G89" s="62">
        <f aca="true" t="shared" si="3" ref="G89:G161">F89/E89</f>
        <v>0.9878295861774744</v>
      </c>
    </row>
    <row r="90" spans="1:7" s="5" customFormat="1" ht="19.5" customHeight="1">
      <c r="A90" s="54"/>
      <c r="B90" s="54"/>
      <c r="C90" s="56" t="s">
        <v>36</v>
      </c>
      <c r="D90" s="48">
        <v>29730000</v>
      </c>
      <c r="E90" s="48">
        <v>29072000</v>
      </c>
      <c r="F90" s="48">
        <v>28797838</v>
      </c>
      <c r="G90" s="49">
        <f t="shared" si="3"/>
        <v>0.9905695514584479</v>
      </c>
    </row>
    <row r="91" spans="1:7" s="5" customFormat="1" ht="19.5" customHeight="1">
      <c r="A91" s="54"/>
      <c r="B91" s="54"/>
      <c r="C91" s="188" t="s">
        <v>37</v>
      </c>
      <c r="D91" s="159">
        <f>10000000-300000</f>
        <v>9700000</v>
      </c>
      <c r="E91" s="159">
        <v>11533000</v>
      </c>
      <c r="F91" s="159">
        <v>11366652</v>
      </c>
      <c r="G91" s="160">
        <f t="shared" si="3"/>
        <v>0.9855763461371716</v>
      </c>
    </row>
    <row r="92" spans="1:7" s="5" customFormat="1" ht="16.5" customHeight="1">
      <c r="A92" s="54"/>
      <c r="B92" s="54"/>
      <c r="C92" s="189" t="s">
        <v>323</v>
      </c>
      <c r="D92" s="190">
        <v>500000</v>
      </c>
      <c r="E92" s="190">
        <v>588000</v>
      </c>
      <c r="F92" s="190">
        <v>466282</v>
      </c>
      <c r="G92" s="191">
        <f>F92/E92</f>
        <v>0.7929965986394558</v>
      </c>
    </row>
    <row r="93" spans="1:7" s="5" customFormat="1" ht="19.5" customHeight="1">
      <c r="A93" s="54"/>
      <c r="B93" s="54"/>
      <c r="C93" s="63" t="s">
        <v>38</v>
      </c>
      <c r="D93" s="64">
        <v>5682000</v>
      </c>
      <c r="E93" s="64">
        <v>5225000</v>
      </c>
      <c r="F93" s="64">
        <v>5220167</v>
      </c>
      <c r="G93" s="65">
        <f t="shared" si="3"/>
        <v>0.9990750239234449</v>
      </c>
    </row>
    <row r="94" spans="1:7" s="5" customFormat="1" ht="19.5" customHeight="1">
      <c r="A94" s="54"/>
      <c r="B94" s="57"/>
      <c r="C94" s="57" t="s">
        <v>3</v>
      </c>
      <c r="D94" s="58">
        <f>1000000+800000</f>
        <v>1800000</v>
      </c>
      <c r="E94" s="58">
        <v>1050000</v>
      </c>
      <c r="F94" s="58">
        <v>924794</v>
      </c>
      <c r="G94" s="59">
        <f t="shared" si="3"/>
        <v>0.8807561904761905</v>
      </c>
    </row>
    <row r="95" spans="1:7" s="5" customFormat="1" ht="19.5" customHeight="1">
      <c r="A95" s="54"/>
      <c r="B95" s="60">
        <v>75095</v>
      </c>
      <c r="C95" s="60" t="s">
        <v>1</v>
      </c>
      <c r="D95" s="61">
        <f>SUM(D96:D98)</f>
        <v>1025000</v>
      </c>
      <c r="E95" s="61">
        <f>SUM(E96:E98)</f>
        <v>1515000</v>
      </c>
      <c r="F95" s="61">
        <f>SUM(F96:F98)</f>
        <v>1507676</v>
      </c>
      <c r="G95" s="62">
        <f t="shared" si="3"/>
        <v>0.9951656765676568</v>
      </c>
    </row>
    <row r="96" spans="1:7" s="5" customFormat="1" ht="19.5" customHeight="1">
      <c r="A96" s="54"/>
      <c r="B96" s="55"/>
      <c r="C96" s="55" t="s">
        <v>286</v>
      </c>
      <c r="D96" s="82">
        <v>1000000</v>
      </c>
      <c r="E96" s="82">
        <v>1493000</v>
      </c>
      <c r="F96" s="82">
        <v>1486175</v>
      </c>
      <c r="G96" s="83">
        <f t="shared" si="3"/>
        <v>0.9954286671131949</v>
      </c>
    </row>
    <row r="97" spans="1:7" s="5" customFormat="1" ht="16.5" customHeight="1">
      <c r="A97" s="54"/>
      <c r="B97" s="54"/>
      <c r="C97" s="208" t="s">
        <v>329</v>
      </c>
      <c r="D97" s="89"/>
      <c r="E97" s="89"/>
      <c r="F97" s="89"/>
      <c r="G97" s="90"/>
    </row>
    <row r="98" spans="1:7" s="5" customFormat="1" ht="19.5" customHeight="1">
      <c r="A98" s="57"/>
      <c r="B98" s="57"/>
      <c r="C98" s="80" t="s">
        <v>244</v>
      </c>
      <c r="D98" s="58">
        <v>25000</v>
      </c>
      <c r="E98" s="58">
        <v>22000</v>
      </c>
      <c r="F98" s="58">
        <v>21501</v>
      </c>
      <c r="G98" s="59">
        <f t="shared" si="3"/>
        <v>0.9773181818181819</v>
      </c>
    </row>
    <row r="99" spans="1:7" s="5" customFormat="1" ht="19.5" customHeight="1">
      <c r="A99" s="84">
        <v>754</v>
      </c>
      <c r="B99" s="30"/>
      <c r="C99" s="85" t="s">
        <v>24</v>
      </c>
      <c r="D99" s="31">
        <f>D100+D102+D105+D107+D112</f>
        <v>5027500</v>
      </c>
      <c r="E99" s="31">
        <f>E100+E102+E105+E107+E112</f>
        <v>5247500</v>
      </c>
      <c r="F99" s="31">
        <f>F100+F102+F105+F107+F112</f>
        <v>5003876</v>
      </c>
      <c r="G99" s="32">
        <f t="shared" si="3"/>
        <v>0.9535733206288709</v>
      </c>
    </row>
    <row r="100" spans="1:7" s="5" customFormat="1" ht="19.5" customHeight="1">
      <c r="A100" s="54"/>
      <c r="B100" s="35">
        <v>75405</v>
      </c>
      <c r="C100" s="35" t="s">
        <v>26</v>
      </c>
      <c r="D100" s="36">
        <f>D101</f>
        <v>100000</v>
      </c>
      <c r="E100" s="36">
        <f>E101</f>
        <v>100000</v>
      </c>
      <c r="F100" s="36"/>
      <c r="G100" s="37"/>
    </row>
    <row r="101" spans="1:7" s="5" customFormat="1" ht="19.5" customHeight="1">
      <c r="A101" s="54"/>
      <c r="B101" s="66"/>
      <c r="C101" s="39" t="s">
        <v>281</v>
      </c>
      <c r="D101" s="40">
        <v>100000</v>
      </c>
      <c r="E101" s="40">
        <v>100000</v>
      </c>
      <c r="F101" s="40"/>
      <c r="G101" s="41"/>
    </row>
    <row r="102" spans="1:7" s="5" customFormat="1" ht="19.5" customHeight="1">
      <c r="A102" s="54"/>
      <c r="B102" s="60">
        <v>75411</v>
      </c>
      <c r="C102" s="60" t="s">
        <v>25</v>
      </c>
      <c r="D102" s="61">
        <f>D103</f>
        <v>100000</v>
      </c>
      <c r="E102" s="61">
        <f>E103</f>
        <v>100000</v>
      </c>
      <c r="F102" s="61">
        <f>F103</f>
        <v>100000</v>
      </c>
      <c r="G102" s="37">
        <f>F102/E102</f>
        <v>1</v>
      </c>
    </row>
    <row r="103" spans="1:7" s="5" customFormat="1" ht="19.5" customHeight="1">
      <c r="A103" s="54"/>
      <c r="B103" s="54"/>
      <c r="C103" s="188" t="s">
        <v>106</v>
      </c>
      <c r="D103" s="159">
        <v>100000</v>
      </c>
      <c r="E103" s="159">
        <v>100000</v>
      </c>
      <c r="F103" s="159">
        <v>100000</v>
      </c>
      <c r="G103" s="160">
        <f>F103/E103</f>
        <v>1</v>
      </c>
    </row>
    <row r="104" spans="1:7" s="5" customFormat="1" ht="16.5" customHeight="1">
      <c r="A104" s="54"/>
      <c r="B104" s="57"/>
      <c r="C104" s="198" t="s">
        <v>326</v>
      </c>
      <c r="D104" s="199">
        <v>100000</v>
      </c>
      <c r="E104" s="199">
        <v>75000</v>
      </c>
      <c r="F104" s="199">
        <v>75000</v>
      </c>
      <c r="G104" s="200">
        <f>F104/E104</f>
        <v>1</v>
      </c>
    </row>
    <row r="105" spans="1:7" s="14" customFormat="1" ht="19.5" customHeight="1">
      <c r="A105" s="33"/>
      <c r="B105" s="60">
        <v>75412</v>
      </c>
      <c r="C105" s="60" t="s">
        <v>27</v>
      </c>
      <c r="D105" s="61">
        <f>D106</f>
        <v>40000</v>
      </c>
      <c r="E105" s="61">
        <f>E106</f>
        <v>40000</v>
      </c>
      <c r="F105" s="61">
        <f>F106</f>
        <v>38882</v>
      </c>
      <c r="G105" s="62">
        <f t="shared" si="3"/>
        <v>0.97205</v>
      </c>
    </row>
    <row r="106" spans="1:7" s="5" customFormat="1" ht="27" customHeight="1">
      <c r="A106" s="57"/>
      <c r="B106" s="66"/>
      <c r="C106" s="39" t="s">
        <v>275</v>
      </c>
      <c r="D106" s="40">
        <v>40000</v>
      </c>
      <c r="E106" s="40">
        <v>40000</v>
      </c>
      <c r="F106" s="40">
        <v>38882</v>
      </c>
      <c r="G106" s="41">
        <f t="shared" si="3"/>
        <v>0.97205</v>
      </c>
    </row>
    <row r="107" spans="1:7" s="14" customFormat="1" ht="19.5" customHeight="1">
      <c r="A107" s="33"/>
      <c r="B107" s="60">
        <v>75416</v>
      </c>
      <c r="C107" s="60" t="s">
        <v>28</v>
      </c>
      <c r="D107" s="61">
        <f>D108+D109+D111</f>
        <v>4037500</v>
      </c>
      <c r="E107" s="61">
        <f>E108+E109+E111</f>
        <v>4257500</v>
      </c>
      <c r="F107" s="61">
        <f>F108+F109+F111</f>
        <v>4257313</v>
      </c>
      <c r="G107" s="62">
        <v>0.9999</v>
      </c>
    </row>
    <row r="108" spans="1:7" s="5" customFormat="1" ht="19.5" customHeight="1">
      <c r="A108" s="54"/>
      <c r="B108" s="54"/>
      <c r="C108" s="56" t="s">
        <v>36</v>
      </c>
      <c r="D108" s="48">
        <v>2939000</v>
      </c>
      <c r="E108" s="48">
        <v>3069140</v>
      </c>
      <c r="F108" s="48">
        <v>3069073</v>
      </c>
      <c r="G108" s="49">
        <v>0.9999</v>
      </c>
    </row>
    <row r="109" spans="1:7" s="5" customFormat="1" ht="19.5" customHeight="1">
      <c r="A109" s="54"/>
      <c r="B109" s="54"/>
      <c r="C109" s="188" t="s">
        <v>37</v>
      </c>
      <c r="D109" s="159">
        <v>521000</v>
      </c>
      <c r="E109" s="159">
        <v>609188</v>
      </c>
      <c r="F109" s="159">
        <v>609068</v>
      </c>
      <c r="G109" s="160">
        <f t="shared" si="3"/>
        <v>0.9998030164743889</v>
      </c>
    </row>
    <row r="110" spans="1:7" s="5" customFormat="1" ht="16.5" customHeight="1">
      <c r="A110" s="54"/>
      <c r="B110" s="54"/>
      <c r="C110" s="189" t="s">
        <v>323</v>
      </c>
      <c r="D110" s="190"/>
      <c r="E110" s="190">
        <v>20000</v>
      </c>
      <c r="F110" s="190">
        <v>19886</v>
      </c>
      <c r="G110" s="191">
        <f>F110/E110</f>
        <v>0.9943</v>
      </c>
    </row>
    <row r="111" spans="1:7" s="5" customFormat="1" ht="19.5" customHeight="1">
      <c r="A111" s="54"/>
      <c r="B111" s="57"/>
      <c r="C111" s="86" t="s">
        <v>38</v>
      </c>
      <c r="D111" s="73">
        <v>577500</v>
      </c>
      <c r="E111" s="73">
        <v>579172</v>
      </c>
      <c r="F111" s="73">
        <v>579172</v>
      </c>
      <c r="G111" s="74">
        <f t="shared" si="3"/>
        <v>1</v>
      </c>
    </row>
    <row r="112" spans="1:7" s="5" customFormat="1" ht="19.5" customHeight="1">
      <c r="A112" s="54"/>
      <c r="B112" s="60">
        <v>75495</v>
      </c>
      <c r="C112" s="60" t="s">
        <v>1</v>
      </c>
      <c r="D112" s="61">
        <f>D113+D115</f>
        <v>750000</v>
      </c>
      <c r="E112" s="61">
        <f>E113+E115</f>
        <v>750000</v>
      </c>
      <c r="F112" s="61">
        <f>F113+F115</f>
        <v>607681</v>
      </c>
      <c r="G112" s="62">
        <f t="shared" si="3"/>
        <v>0.8102413333333334</v>
      </c>
    </row>
    <row r="113" spans="1:7" s="5" customFormat="1" ht="19.5" customHeight="1">
      <c r="A113" s="54"/>
      <c r="B113" s="54"/>
      <c r="C113" s="188" t="s">
        <v>197</v>
      </c>
      <c r="D113" s="159">
        <v>650000</v>
      </c>
      <c r="E113" s="159">
        <v>650000</v>
      </c>
      <c r="F113" s="159">
        <v>508541</v>
      </c>
      <c r="G113" s="160">
        <f t="shared" si="3"/>
        <v>0.7823707692307692</v>
      </c>
    </row>
    <row r="114" spans="1:7" s="5" customFormat="1" ht="16.5" customHeight="1">
      <c r="A114" s="54"/>
      <c r="B114" s="54"/>
      <c r="C114" s="189" t="s">
        <v>326</v>
      </c>
      <c r="D114" s="190">
        <v>627600</v>
      </c>
      <c r="E114" s="190">
        <v>627234</v>
      </c>
      <c r="F114" s="190">
        <v>486141</v>
      </c>
      <c r="G114" s="191">
        <f>F114/E114</f>
        <v>0.7750552425410613</v>
      </c>
    </row>
    <row r="115" spans="1:7" s="5" customFormat="1" ht="19.5" customHeight="1">
      <c r="A115" s="54"/>
      <c r="B115" s="54"/>
      <c r="C115" s="206" t="s">
        <v>240</v>
      </c>
      <c r="D115" s="159">
        <v>100000</v>
      </c>
      <c r="E115" s="159">
        <v>100000</v>
      </c>
      <c r="F115" s="159">
        <v>99140</v>
      </c>
      <c r="G115" s="160">
        <f t="shared" si="3"/>
        <v>0.9914</v>
      </c>
    </row>
    <row r="116" spans="1:7" s="5" customFormat="1" ht="16.5" customHeight="1">
      <c r="A116" s="57"/>
      <c r="B116" s="57"/>
      <c r="C116" s="198" t="s">
        <v>326</v>
      </c>
      <c r="D116" s="199"/>
      <c r="E116" s="199">
        <v>70584</v>
      </c>
      <c r="F116" s="199">
        <v>70584</v>
      </c>
      <c r="G116" s="200">
        <f>F116/E116</f>
        <v>1</v>
      </c>
    </row>
    <row r="117" spans="1:7" s="5" customFormat="1" ht="39" customHeight="1">
      <c r="A117" s="30">
        <v>756</v>
      </c>
      <c r="B117" s="30"/>
      <c r="C117" s="85" t="s">
        <v>200</v>
      </c>
      <c r="D117" s="31">
        <f aca="true" t="shared" si="4" ref="D117:F118">D118</f>
        <v>350000</v>
      </c>
      <c r="E117" s="31">
        <f t="shared" si="4"/>
        <v>350000</v>
      </c>
      <c r="F117" s="31">
        <f t="shared" si="4"/>
        <v>221712</v>
      </c>
      <c r="G117" s="32">
        <f t="shared" si="3"/>
        <v>0.6334628571428571</v>
      </c>
    </row>
    <row r="118" spans="1:7" s="5" customFormat="1" ht="19.5" customHeight="1">
      <c r="A118" s="54"/>
      <c r="B118" s="87">
        <v>75647</v>
      </c>
      <c r="C118" s="88" t="s">
        <v>160</v>
      </c>
      <c r="D118" s="36">
        <f t="shared" si="4"/>
        <v>350000</v>
      </c>
      <c r="E118" s="36">
        <f t="shared" si="4"/>
        <v>350000</v>
      </c>
      <c r="F118" s="36">
        <f t="shared" si="4"/>
        <v>221712</v>
      </c>
      <c r="G118" s="37">
        <f t="shared" si="3"/>
        <v>0.6334628571428571</v>
      </c>
    </row>
    <row r="119" spans="1:7" s="5" customFormat="1" ht="19.5" customHeight="1">
      <c r="A119" s="57"/>
      <c r="B119" s="57"/>
      <c r="C119" s="39" t="s">
        <v>165</v>
      </c>
      <c r="D119" s="40">
        <v>350000</v>
      </c>
      <c r="E119" s="40">
        <v>350000</v>
      </c>
      <c r="F119" s="40">
        <v>221712</v>
      </c>
      <c r="G119" s="41">
        <f t="shared" si="3"/>
        <v>0.6334628571428571</v>
      </c>
    </row>
    <row r="120" spans="1:7" s="5" customFormat="1" ht="19.5" customHeight="1">
      <c r="A120" s="30">
        <v>757</v>
      </c>
      <c r="B120" s="30"/>
      <c r="C120" s="30" t="s">
        <v>29</v>
      </c>
      <c r="D120" s="31">
        <f>D121</f>
        <v>8100000</v>
      </c>
      <c r="E120" s="31">
        <f>E121</f>
        <v>8110000</v>
      </c>
      <c r="F120" s="31">
        <f>F121</f>
        <v>7847569</v>
      </c>
      <c r="G120" s="32">
        <f t="shared" si="3"/>
        <v>0.9676410604192355</v>
      </c>
    </row>
    <row r="121" spans="1:7" s="5" customFormat="1" ht="25.5" customHeight="1">
      <c r="A121" s="54"/>
      <c r="B121" s="101">
        <v>75702</v>
      </c>
      <c r="C121" s="88" t="s">
        <v>30</v>
      </c>
      <c r="D121" s="36">
        <f>SUM(D122:D123)</f>
        <v>8100000</v>
      </c>
      <c r="E121" s="36">
        <f>SUM(E122:E123)</f>
        <v>8110000</v>
      </c>
      <c r="F121" s="36">
        <f>SUM(F122:F123)</f>
        <v>7847569</v>
      </c>
      <c r="G121" s="37">
        <f t="shared" si="3"/>
        <v>0.9676410604192355</v>
      </c>
    </row>
    <row r="122" spans="1:7" s="5" customFormat="1" ht="26.25" customHeight="1">
      <c r="A122" s="54"/>
      <c r="B122" s="54"/>
      <c r="C122" s="81" t="s">
        <v>245</v>
      </c>
      <c r="D122" s="48">
        <v>7580000</v>
      </c>
      <c r="E122" s="48">
        <v>7580000</v>
      </c>
      <c r="F122" s="48">
        <v>7559200</v>
      </c>
      <c r="G122" s="49">
        <f t="shared" si="3"/>
        <v>0.9972559366754618</v>
      </c>
    </row>
    <row r="123" spans="1:7" s="5" customFormat="1" ht="19.5" customHeight="1">
      <c r="A123" s="57"/>
      <c r="B123" s="57"/>
      <c r="C123" s="80" t="s">
        <v>201</v>
      </c>
      <c r="D123" s="58">
        <v>520000</v>
      </c>
      <c r="E123" s="58">
        <v>530000</v>
      </c>
      <c r="F123" s="58">
        <v>288369</v>
      </c>
      <c r="G123" s="59">
        <f t="shared" si="3"/>
        <v>0.5440924528301887</v>
      </c>
    </row>
    <row r="124" spans="1:7" s="5" customFormat="1" ht="19.5" customHeight="1">
      <c r="A124" s="30">
        <v>758</v>
      </c>
      <c r="B124" s="30"/>
      <c r="C124" s="30" t="s">
        <v>31</v>
      </c>
      <c r="D124" s="31">
        <f>D128+D133+D125</f>
        <v>11518804</v>
      </c>
      <c r="E124" s="31">
        <f>E128+E133+E125</f>
        <v>3917896</v>
      </c>
      <c r="F124" s="31">
        <f>F128+F133+F125</f>
        <v>3422109</v>
      </c>
      <c r="G124" s="32">
        <f t="shared" si="3"/>
        <v>0.8734558038294024</v>
      </c>
    </row>
    <row r="125" spans="1:7" s="5" customFormat="1" ht="19.5" customHeight="1">
      <c r="A125" s="54"/>
      <c r="B125" s="35">
        <v>75814</v>
      </c>
      <c r="C125" s="35" t="s">
        <v>216</v>
      </c>
      <c r="D125" s="36">
        <f>SUM(D126:D127)</f>
        <v>3362626</v>
      </c>
      <c r="E125" s="36">
        <f>SUM(E126:E127)</f>
        <v>3362626</v>
      </c>
      <c r="F125" s="36">
        <f>SUM(F126:F127)</f>
        <v>3361233</v>
      </c>
      <c r="G125" s="37">
        <f t="shared" si="3"/>
        <v>0.9995857404302471</v>
      </c>
    </row>
    <row r="126" spans="1:7" s="5" customFormat="1" ht="19.5" customHeight="1">
      <c r="A126" s="54"/>
      <c r="B126" s="54"/>
      <c r="C126" s="81" t="s">
        <v>217</v>
      </c>
      <c r="D126" s="48">
        <v>60000</v>
      </c>
      <c r="E126" s="48">
        <v>60000</v>
      </c>
      <c r="F126" s="48">
        <v>58607</v>
      </c>
      <c r="G126" s="49">
        <f t="shared" si="3"/>
        <v>0.9767833333333333</v>
      </c>
    </row>
    <row r="127" spans="1:7" s="5" customFormat="1" ht="19.5" customHeight="1">
      <c r="A127" s="54"/>
      <c r="B127" s="57"/>
      <c r="C127" s="72" t="s">
        <v>218</v>
      </c>
      <c r="D127" s="73">
        <v>3302626</v>
      </c>
      <c r="E127" s="73">
        <v>3302626</v>
      </c>
      <c r="F127" s="73">
        <v>3302626</v>
      </c>
      <c r="G127" s="74">
        <f t="shared" si="3"/>
        <v>1</v>
      </c>
    </row>
    <row r="128" spans="1:7" s="5" customFormat="1" ht="19.5" customHeight="1">
      <c r="A128" s="54"/>
      <c r="B128" s="60">
        <v>75818</v>
      </c>
      <c r="C128" s="60" t="s">
        <v>32</v>
      </c>
      <c r="D128" s="61">
        <f>SUM(D129:D132)</f>
        <v>8106178</v>
      </c>
      <c r="E128" s="61">
        <f>SUM(E129:E132)</f>
        <v>494270</v>
      </c>
      <c r="F128" s="61"/>
      <c r="G128" s="62"/>
    </row>
    <row r="129" spans="1:7" s="5" customFormat="1" ht="19.5" customHeight="1">
      <c r="A129" s="54"/>
      <c r="B129" s="55"/>
      <c r="C129" s="81" t="s">
        <v>107</v>
      </c>
      <c r="D129" s="48">
        <v>6656178</v>
      </c>
      <c r="E129" s="48">
        <v>199570</v>
      </c>
      <c r="F129" s="48"/>
      <c r="G129" s="49"/>
    </row>
    <row r="130" spans="1:7" s="5" customFormat="1" ht="29.25" customHeight="1">
      <c r="A130" s="57"/>
      <c r="B130" s="57"/>
      <c r="C130" s="72" t="s">
        <v>215</v>
      </c>
      <c r="D130" s="73">
        <f>400000+100000</f>
        <v>500000</v>
      </c>
      <c r="E130" s="73">
        <v>294700</v>
      </c>
      <c r="F130" s="73"/>
      <c r="G130" s="74"/>
    </row>
    <row r="131" spans="1:7" s="5" customFormat="1" ht="28.5" customHeight="1">
      <c r="A131" s="54"/>
      <c r="B131" s="54"/>
      <c r="C131" s="47" t="s">
        <v>334</v>
      </c>
      <c r="D131" s="89">
        <v>500000</v>
      </c>
      <c r="E131" s="89"/>
      <c r="F131" s="89"/>
      <c r="G131" s="90"/>
    </row>
    <row r="132" spans="1:7" s="5" customFormat="1" ht="27.75" customHeight="1">
      <c r="A132" s="54"/>
      <c r="B132" s="57"/>
      <c r="C132" s="72" t="s">
        <v>214</v>
      </c>
      <c r="D132" s="73">
        <v>450000</v>
      </c>
      <c r="E132" s="73"/>
      <c r="F132" s="73"/>
      <c r="G132" s="74"/>
    </row>
    <row r="133" spans="1:7" s="5" customFormat="1" ht="19.5" customHeight="1">
      <c r="A133" s="54"/>
      <c r="B133" s="60">
        <v>75820</v>
      </c>
      <c r="C133" s="60" t="s">
        <v>33</v>
      </c>
      <c r="D133" s="61">
        <f>D134</f>
        <v>50000</v>
      </c>
      <c r="E133" s="61">
        <f>E134</f>
        <v>61000</v>
      </c>
      <c r="F133" s="61">
        <f>F134</f>
        <v>60876</v>
      </c>
      <c r="G133" s="62">
        <f t="shared" si="3"/>
        <v>0.9979672131147541</v>
      </c>
    </row>
    <row r="134" spans="1:7" s="5" customFormat="1" ht="19.5" customHeight="1">
      <c r="A134" s="57"/>
      <c r="B134" s="57"/>
      <c r="C134" s="57" t="s">
        <v>242</v>
      </c>
      <c r="D134" s="58">
        <v>50000</v>
      </c>
      <c r="E134" s="58">
        <v>61000</v>
      </c>
      <c r="F134" s="58">
        <v>60876</v>
      </c>
      <c r="G134" s="59">
        <f t="shared" si="3"/>
        <v>0.9979672131147541</v>
      </c>
    </row>
    <row r="135" spans="1:7" s="5" customFormat="1" ht="19.5" customHeight="1">
      <c r="A135" s="30">
        <v>801</v>
      </c>
      <c r="B135" s="30"/>
      <c r="C135" s="30" t="s">
        <v>34</v>
      </c>
      <c r="D135" s="31">
        <f>D136+D146+D150+D167+D175+D179+D182+D189+D193+D202+D214+D218+D224+D226+D228+D234+D163+D198+D209</f>
        <v>318459200</v>
      </c>
      <c r="E135" s="31">
        <f>E136+E146+E150+E167+E175+E179+E182+E189+E193+E202+E214+E218+E224+E226+E228+E234+E163+E198+E209</f>
        <v>335415369</v>
      </c>
      <c r="F135" s="31">
        <f>F136+F146+F150+F167+F175+F179+F182+F189+F193+F202+F214+F218+F224+F226+F228+F234+F163+F198+F209</f>
        <v>333791104</v>
      </c>
      <c r="G135" s="32">
        <f t="shared" si="3"/>
        <v>0.9951574520725077</v>
      </c>
    </row>
    <row r="136" spans="1:7" s="5" customFormat="1" ht="19.5" customHeight="1">
      <c r="A136" s="54"/>
      <c r="B136" s="35">
        <v>80101</v>
      </c>
      <c r="C136" s="35" t="s">
        <v>35</v>
      </c>
      <c r="D136" s="36">
        <f>D137+D138+D140+D141+D142+D143+D144+D145</f>
        <v>90606000</v>
      </c>
      <c r="E136" s="36">
        <f>E137+E138+E140+E141+E142+E143+E144+E145</f>
        <v>92605659</v>
      </c>
      <c r="F136" s="36">
        <f>F137+F138+F140+F141+F142+F143+F144+F145</f>
        <v>91357579</v>
      </c>
      <c r="G136" s="37">
        <f t="shared" si="3"/>
        <v>0.9865226378876046</v>
      </c>
    </row>
    <row r="137" spans="1:9" s="5" customFormat="1" ht="19.5" customHeight="1">
      <c r="A137" s="54"/>
      <c r="B137" s="54"/>
      <c r="C137" s="56" t="s">
        <v>36</v>
      </c>
      <c r="D137" s="48">
        <v>55889000</v>
      </c>
      <c r="E137" s="48">
        <v>57236739</v>
      </c>
      <c r="F137" s="48">
        <v>57232345</v>
      </c>
      <c r="G137" s="49">
        <f t="shared" si="3"/>
        <v>0.999923231126078</v>
      </c>
      <c r="I137" s="20"/>
    </row>
    <row r="138" spans="1:7" s="5" customFormat="1" ht="19.5" customHeight="1">
      <c r="A138" s="54"/>
      <c r="B138" s="54"/>
      <c r="C138" s="188" t="s">
        <v>37</v>
      </c>
      <c r="D138" s="159">
        <v>12070000</v>
      </c>
      <c r="E138" s="159">
        <v>11696871</v>
      </c>
      <c r="F138" s="159">
        <v>11692975</v>
      </c>
      <c r="G138" s="160">
        <f t="shared" si="3"/>
        <v>0.999666919469318</v>
      </c>
    </row>
    <row r="139" spans="1:7" s="5" customFormat="1" ht="16.5" customHeight="1">
      <c r="A139" s="54"/>
      <c r="B139" s="54"/>
      <c r="C139" s="189" t="s">
        <v>323</v>
      </c>
      <c r="D139" s="190">
        <v>790000</v>
      </c>
      <c r="E139" s="190">
        <v>713859</v>
      </c>
      <c r="F139" s="190">
        <v>713121</v>
      </c>
      <c r="G139" s="191">
        <f>F139/E139</f>
        <v>0.9989661823973642</v>
      </c>
    </row>
    <row r="140" spans="1:7" s="5" customFormat="1" ht="19.5" customHeight="1">
      <c r="A140" s="54"/>
      <c r="B140" s="54"/>
      <c r="C140" s="63" t="s">
        <v>38</v>
      </c>
      <c r="D140" s="64">
        <v>10959000</v>
      </c>
      <c r="E140" s="64">
        <v>11135537</v>
      </c>
      <c r="F140" s="64">
        <v>11133248</v>
      </c>
      <c r="G140" s="65">
        <f t="shared" si="3"/>
        <v>0.9997944418845719</v>
      </c>
    </row>
    <row r="141" spans="1:7" s="5" customFormat="1" ht="19.5" customHeight="1">
      <c r="A141" s="54"/>
      <c r="B141" s="54"/>
      <c r="C141" s="63" t="s">
        <v>228</v>
      </c>
      <c r="D141" s="64">
        <v>370000</v>
      </c>
      <c r="E141" s="64">
        <v>351072</v>
      </c>
      <c r="F141" s="64">
        <v>349692</v>
      </c>
      <c r="G141" s="65">
        <f t="shared" si="3"/>
        <v>0.9960691823899371</v>
      </c>
    </row>
    <row r="142" spans="1:7" s="5" customFormat="1" ht="19.5" customHeight="1">
      <c r="A142" s="54"/>
      <c r="B142" s="54"/>
      <c r="C142" s="95" t="s">
        <v>299</v>
      </c>
      <c r="D142" s="89"/>
      <c r="E142" s="89">
        <v>60240</v>
      </c>
      <c r="F142" s="89">
        <v>27412</v>
      </c>
      <c r="G142" s="90">
        <f t="shared" si="3"/>
        <v>0.4550464807436919</v>
      </c>
    </row>
    <row r="143" spans="1:7" s="5" customFormat="1" ht="19.5" customHeight="1">
      <c r="A143" s="54"/>
      <c r="B143" s="54"/>
      <c r="C143" s="63" t="s">
        <v>265</v>
      </c>
      <c r="D143" s="64"/>
      <c r="E143" s="64">
        <v>51646</v>
      </c>
      <c r="F143" s="64">
        <v>51646</v>
      </c>
      <c r="G143" s="65">
        <f>F143/E143</f>
        <v>1</v>
      </c>
    </row>
    <row r="144" spans="1:7" s="5" customFormat="1" ht="19.5" customHeight="1">
      <c r="A144" s="54"/>
      <c r="B144" s="54"/>
      <c r="C144" s="63" t="s">
        <v>108</v>
      </c>
      <c r="D144" s="64">
        <v>978000</v>
      </c>
      <c r="E144" s="64">
        <v>1099791</v>
      </c>
      <c r="F144" s="64">
        <v>1097807</v>
      </c>
      <c r="G144" s="65">
        <f t="shared" si="3"/>
        <v>0.9981960208803309</v>
      </c>
    </row>
    <row r="145" spans="1:7" s="5" customFormat="1" ht="19.5" customHeight="1">
      <c r="A145" s="54"/>
      <c r="B145" s="54"/>
      <c r="C145" s="63" t="s">
        <v>3</v>
      </c>
      <c r="D145" s="64">
        <v>10340000</v>
      </c>
      <c r="E145" s="64">
        <v>10973763</v>
      </c>
      <c r="F145" s="64">
        <v>9772454</v>
      </c>
      <c r="G145" s="65">
        <f t="shared" si="3"/>
        <v>0.8905289826288394</v>
      </c>
    </row>
    <row r="146" spans="1:7" s="5" customFormat="1" ht="19.5" customHeight="1">
      <c r="A146" s="54"/>
      <c r="B146" s="35">
        <v>80102</v>
      </c>
      <c r="C146" s="35" t="s">
        <v>39</v>
      </c>
      <c r="D146" s="36">
        <f>SUM(D147:D149)</f>
        <v>5861000</v>
      </c>
      <c r="E146" s="36">
        <f>SUM(E147:E149)</f>
        <v>6087501</v>
      </c>
      <c r="F146" s="36">
        <f>SUM(F147:F149)</f>
        <v>6087486</v>
      </c>
      <c r="G146" s="37">
        <v>0.9999</v>
      </c>
    </row>
    <row r="147" spans="1:7" s="5" customFormat="1" ht="19.5" customHeight="1">
      <c r="A147" s="54"/>
      <c r="B147" s="54"/>
      <c r="C147" s="56" t="s">
        <v>36</v>
      </c>
      <c r="D147" s="48">
        <v>4517500</v>
      </c>
      <c r="E147" s="48">
        <v>4692021</v>
      </c>
      <c r="F147" s="48">
        <v>4692012</v>
      </c>
      <c r="G147" s="49">
        <v>0.9999</v>
      </c>
    </row>
    <row r="148" spans="1:7" s="5" customFormat="1" ht="19.5" customHeight="1">
      <c r="A148" s="54"/>
      <c r="B148" s="54"/>
      <c r="C148" s="63" t="s">
        <v>37</v>
      </c>
      <c r="D148" s="64">
        <v>470000</v>
      </c>
      <c r="E148" s="64">
        <v>485909</v>
      </c>
      <c r="F148" s="64">
        <v>485904</v>
      </c>
      <c r="G148" s="65">
        <v>0.9999</v>
      </c>
    </row>
    <row r="149" spans="1:7" s="5" customFormat="1" ht="19.5" customHeight="1">
      <c r="A149" s="54"/>
      <c r="B149" s="57"/>
      <c r="C149" s="86" t="s">
        <v>38</v>
      </c>
      <c r="D149" s="73">
        <v>873500</v>
      </c>
      <c r="E149" s="73">
        <v>909571</v>
      </c>
      <c r="F149" s="73">
        <v>909570</v>
      </c>
      <c r="G149" s="74">
        <v>0.9999</v>
      </c>
    </row>
    <row r="150" spans="1:7" s="14" customFormat="1" ht="19.5" customHeight="1">
      <c r="A150" s="33"/>
      <c r="B150" s="77">
        <v>80104</v>
      </c>
      <c r="C150" s="78" t="s">
        <v>151</v>
      </c>
      <c r="D150" s="61">
        <f>D151+D156</f>
        <v>44417000</v>
      </c>
      <c r="E150" s="61">
        <f>E151+E156</f>
        <v>47545720</v>
      </c>
      <c r="F150" s="61">
        <f>F151+F156</f>
        <v>47527851</v>
      </c>
      <c r="G150" s="62">
        <f t="shared" si="3"/>
        <v>0.9996241722703957</v>
      </c>
    </row>
    <row r="151" spans="1:7" s="14" customFormat="1" ht="19.5" customHeight="1">
      <c r="A151" s="33"/>
      <c r="B151" s="91"/>
      <c r="C151" s="92" t="s">
        <v>220</v>
      </c>
      <c r="D151" s="93">
        <f>SUM(D152:D154)</f>
        <v>1179000</v>
      </c>
      <c r="E151" s="93">
        <f>SUM(E152:E154)</f>
        <v>1299068</v>
      </c>
      <c r="F151" s="93">
        <f>SUM(F152:F154)</f>
        <v>1297816</v>
      </c>
      <c r="G151" s="94">
        <f t="shared" si="3"/>
        <v>0.9990362321294959</v>
      </c>
    </row>
    <row r="152" spans="1:7" s="5" customFormat="1" ht="19.5" customHeight="1">
      <c r="A152" s="54"/>
      <c r="B152" s="54"/>
      <c r="C152" s="95" t="s">
        <v>36</v>
      </c>
      <c r="D152" s="89">
        <v>889500</v>
      </c>
      <c r="E152" s="89">
        <v>983341</v>
      </c>
      <c r="F152" s="89">
        <v>982430</v>
      </c>
      <c r="G152" s="90">
        <f t="shared" si="3"/>
        <v>0.9990735665450744</v>
      </c>
    </row>
    <row r="153" spans="1:7" s="5" customFormat="1" ht="19.5" customHeight="1">
      <c r="A153" s="54"/>
      <c r="B153" s="54"/>
      <c r="C153" s="63" t="s">
        <v>37</v>
      </c>
      <c r="D153" s="64">
        <v>126500</v>
      </c>
      <c r="E153" s="64">
        <v>131972</v>
      </c>
      <c r="F153" s="64">
        <v>131753</v>
      </c>
      <c r="G153" s="65">
        <f t="shared" si="3"/>
        <v>0.9983405570878672</v>
      </c>
    </row>
    <row r="154" spans="1:7" s="5" customFormat="1" ht="19.5" customHeight="1">
      <c r="A154" s="54"/>
      <c r="B154" s="54"/>
      <c r="C154" s="187" t="s">
        <v>38</v>
      </c>
      <c r="D154" s="161">
        <v>163000</v>
      </c>
      <c r="E154" s="161">
        <v>183755</v>
      </c>
      <c r="F154" s="161">
        <v>183633</v>
      </c>
      <c r="G154" s="162">
        <f t="shared" si="3"/>
        <v>0.9993360724878234</v>
      </c>
    </row>
    <row r="155" spans="1:7" s="5" customFormat="1" ht="19.5" customHeight="1">
      <c r="A155" s="173"/>
      <c r="B155" s="173"/>
      <c r="C155" s="173"/>
      <c r="D155" s="175"/>
      <c r="E155" s="175"/>
      <c r="F155" s="175"/>
      <c r="G155" s="176"/>
    </row>
    <row r="156" spans="1:7" s="14" customFormat="1" ht="19.5" customHeight="1">
      <c r="A156" s="33"/>
      <c r="B156" s="91"/>
      <c r="C156" s="96" t="s">
        <v>221</v>
      </c>
      <c r="D156" s="97">
        <f>D157+D158+D160+D161+D162</f>
        <v>43238000</v>
      </c>
      <c r="E156" s="97">
        <f>E157+E158+E160+E161+E162</f>
        <v>46246652</v>
      </c>
      <c r="F156" s="97">
        <f>F157+F158+F160+F161+F162</f>
        <v>46230035</v>
      </c>
      <c r="G156" s="98">
        <f t="shared" si="3"/>
        <v>0.9996406875031733</v>
      </c>
    </row>
    <row r="157" spans="1:7" s="5" customFormat="1" ht="19.5" customHeight="1">
      <c r="A157" s="54"/>
      <c r="B157" s="54"/>
      <c r="C157" s="95" t="s">
        <v>36</v>
      </c>
      <c r="D157" s="89">
        <v>28913000</v>
      </c>
      <c r="E157" s="89">
        <v>29982244</v>
      </c>
      <c r="F157" s="89">
        <v>29981137</v>
      </c>
      <c r="G157" s="90">
        <v>0.9999</v>
      </c>
    </row>
    <row r="158" spans="1:7" s="5" customFormat="1" ht="19.5" customHeight="1">
      <c r="A158" s="54"/>
      <c r="B158" s="54"/>
      <c r="C158" s="188" t="s">
        <v>37</v>
      </c>
      <c r="D158" s="159">
        <v>5800000</v>
      </c>
      <c r="E158" s="159">
        <v>6216190</v>
      </c>
      <c r="F158" s="159">
        <v>6205356</v>
      </c>
      <c r="G158" s="160">
        <f t="shared" si="3"/>
        <v>0.9982571317800775</v>
      </c>
    </row>
    <row r="159" spans="1:7" s="5" customFormat="1" ht="16.5" customHeight="1">
      <c r="A159" s="54"/>
      <c r="B159" s="54"/>
      <c r="C159" s="189" t="s">
        <v>323</v>
      </c>
      <c r="D159" s="190"/>
      <c r="E159" s="190">
        <v>215877</v>
      </c>
      <c r="F159" s="190">
        <v>214907</v>
      </c>
      <c r="G159" s="191">
        <f>F159/E159</f>
        <v>0.9955067005748643</v>
      </c>
    </row>
    <row r="160" spans="1:7" s="5" customFormat="1" ht="19.5" customHeight="1">
      <c r="A160" s="54"/>
      <c r="B160" s="54"/>
      <c r="C160" s="63" t="s">
        <v>38</v>
      </c>
      <c r="D160" s="64">
        <v>5524000</v>
      </c>
      <c r="E160" s="64">
        <v>5884152</v>
      </c>
      <c r="F160" s="64">
        <v>5883878</v>
      </c>
      <c r="G160" s="65">
        <v>0.9999</v>
      </c>
    </row>
    <row r="161" spans="1:7" s="5" customFormat="1" ht="19.5" customHeight="1">
      <c r="A161" s="54"/>
      <c r="B161" s="54"/>
      <c r="C161" s="63" t="s">
        <v>212</v>
      </c>
      <c r="D161" s="64">
        <v>3001000</v>
      </c>
      <c r="E161" s="64">
        <v>4119470</v>
      </c>
      <c r="F161" s="64">
        <v>4115069</v>
      </c>
      <c r="G161" s="65">
        <f t="shared" si="3"/>
        <v>0.9989316586842483</v>
      </c>
    </row>
    <row r="162" spans="1:7" s="5" customFormat="1" ht="19.5" customHeight="1">
      <c r="A162" s="54"/>
      <c r="B162" s="57"/>
      <c r="C162" s="57" t="s">
        <v>3</v>
      </c>
      <c r="D162" s="58"/>
      <c r="E162" s="58">
        <v>44596</v>
      </c>
      <c r="F162" s="58">
        <v>44595</v>
      </c>
      <c r="G162" s="74">
        <v>0.9999</v>
      </c>
    </row>
    <row r="163" spans="1:7" s="14" customFormat="1" ht="19.5" customHeight="1">
      <c r="A163" s="33"/>
      <c r="B163" s="77">
        <v>80105</v>
      </c>
      <c r="C163" s="78" t="s">
        <v>57</v>
      </c>
      <c r="D163" s="61">
        <f>SUM(D164:D166)</f>
        <v>1531000</v>
      </c>
      <c r="E163" s="61">
        <f>SUM(E164:E166)</f>
        <v>1629684</v>
      </c>
      <c r="F163" s="61">
        <f>SUM(F164:F166)</f>
        <v>1629625</v>
      </c>
      <c r="G163" s="62">
        <v>0.9999</v>
      </c>
    </row>
    <row r="164" spans="1:7" s="5" customFormat="1" ht="19.5" customHeight="1">
      <c r="A164" s="54"/>
      <c r="B164" s="54"/>
      <c r="C164" s="56" t="s">
        <v>36</v>
      </c>
      <c r="D164" s="48">
        <v>1192500</v>
      </c>
      <c r="E164" s="48">
        <v>1272309</v>
      </c>
      <c r="F164" s="48">
        <v>1272262</v>
      </c>
      <c r="G164" s="49">
        <v>0.9999</v>
      </c>
    </row>
    <row r="165" spans="1:7" s="5" customFormat="1" ht="19.5" customHeight="1">
      <c r="A165" s="54"/>
      <c r="B165" s="54"/>
      <c r="C165" s="63" t="s">
        <v>37</v>
      </c>
      <c r="D165" s="64">
        <v>148500</v>
      </c>
      <c r="E165" s="64">
        <v>161097</v>
      </c>
      <c r="F165" s="64">
        <v>161085</v>
      </c>
      <c r="G165" s="65">
        <f aca="true" t="shared" si="5" ref="G165:G235">F165/E165</f>
        <v>0.9999255107171455</v>
      </c>
    </row>
    <row r="166" spans="1:7" s="5" customFormat="1" ht="19.5" customHeight="1">
      <c r="A166" s="54"/>
      <c r="B166" s="57"/>
      <c r="C166" s="86" t="s">
        <v>38</v>
      </c>
      <c r="D166" s="73">
        <v>190000</v>
      </c>
      <c r="E166" s="73">
        <v>196278</v>
      </c>
      <c r="F166" s="73">
        <v>196278</v>
      </c>
      <c r="G166" s="74">
        <f t="shared" si="5"/>
        <v>1</v>
      </c>
    </row>
    <row r="167" spans="1:7" s="14" customFormat="1" ht="19.5" customHeight="1">
      <c r="A167" s="33"/>
      <c r="B167" s="60">
        <v>80110</v>
      </c>
      <c r="C167" s="60" t="s">
        <v>40</v>
      </c>
      <c r="D167" s="61">
        <f>D168+D169+D171+D172+D173+D174</f>
        <v>51870000</v>
      </c>
      <c r="E167" s="61">
        <f>E168+E169+E171+E172+E173+E174</f>
        <v>56048793</v>
      </c>
      <c r="F167" s="61">
        <f>F168+F169+F171+F172+F173+F174</f>
        <v>55953195</v>
      </c>
      <c r="G167" s="62">
        <f t="shared" si="5"/>
        <v>0.9982943789708371</v>
      </c>
    </row>
    <row r="168" spans="1:7" s="5" customFormat="1" ht="18.75" customHeight="1">
      <c r="A168" s="54"/>
      <c r="B168" s="54"/>
      <c r="C168" s="56" t="s">
        <v>36</v>
      </c>
      <c r="D168" s="48">
        <v>30124000</v>
      </c>
      <c r="E168" s="48">
        <v>32228654</v>
      </c>
      <c r="F168" s="48">
        <v>32228529</v>
      </c>
      <c r="G168" s="49">
        <v>0.9999</v>
      </c>
    </row>
    <row r="169" spans="1:7" s="5" customFormat="1" ht="19.5" customHeight="1">
      <c r="A169" s="54"/>
      <c r="B169" s="54"/>
      <c r="C169" s="188" t="s">
        <v>37</v>
      </c>
      <c r="D169" s="159">
        <f>5900000+210000+82000+148000+483000</f>
        <v>6823000</v>
      </c>
      <c r="E169" s="159">
        <v>6161033</v>
      </c>
      <c r="F169" s="159">
        <v>6160319</v>
      </c>
      <c r="G169" s="160">
        <f t="shared" si="5"/>
        <v>0.9998841103431844</v>
      </c>
    </row>
    <row r="170" spans="1:7" s="5" customFormat="1" ht="16.5" customHeight="1">
      <c r="A170" s="54"/>
      <c r="B170" s="54"/>
      <c r="C170" s="189" t="s">
        <v>323</v>
      </c>
      <c r="D170" s="190">
        <v>923000</v>
      </c>
      <c r="E170" s="190">
        <v>529996</v>
      </c>
      <c r="F170" s="190">
        <v>529853</v>
      </c>
      <c r="G170" s="191">
        <f>F170/E170</f>
        <v>0.999730186642918</v>
      </c>
    </row>
    <row r="171" spans="1:7" s="5" customFormat="1" ht="19.5" customHeight="1">
      <c r="A171" s="54"/>
      <c r="B171" s="54"/>
      <c r="C171" s="63" t="s">
        <v>38</v>
      </c>
      <c r="D171" s="64">
        <v>5925000</v>
      </c>
      <c r="E171" s="64">
        <v>6257594</v>
      </c>
      <c r="F171" s="64">
        <v>6257514</v>
      </c>
      <c r="G171" s="65">
        <v>0.9999</v>
      </c>
    </row>
    <row r="172" spans="1:7" s="5" customFormat="1" ht="19.5" customHeight="1">
      <c r="A172" s="54"/>
      <c r="B172" s="54"/>
      <c r="C172" s="95" t="s">
        <v>299</v>
      </c>
      <c r="D172" s="89"/>
      <c r="E172" s="89">
        <v>2400</v>
      </c>
      <c r="F172" s="89">
        <v>1880</v>
      </c>
      <c r="G172" s="65">
        <f>F172/E172</f>
        <v>0.7833333333333333</v>
      </c>
    </row>
    <row r="173" spans="1:7" s="5" customFormat="1" ht="19.5" customHeight="1">
      <c r="A173" s="54"/>
      <c r="B173" s="54"/>
      <c r="C173" s="95" t="s">
        <v>144</v>
      </c>
      <c r="D173" s="89">
        <v>2008000</v>
      </c>
      <c r="E173" s="89">
        <v>2543182</v>
      </c>
      <c r="F173" s="89">
        <v>2537545</v>
      </c>
      <c r="G173" s="90">
        <f t="shared" si="5"/>
        <v>0.9977834854131556</v>
      </c>
    </row>
    <row r="174" spans="1:7" s="5" customFormat="1" ht="19.5" customHeight="1">
      <c r="A174" s="54"/>
      <c r="B174" s="57"/>
      <c r="C174" s="57" t="s">
        <v>3</v>
      </c>
      <c r="D174" s="58">
        <v>6990000</v>
      </c>
      <c r="E174" s="58">
        <v>8855930</v>
      </c>
      <c r="F174" s="58">
        <v>8767408</v>
      </c>
      <c r="G174" s="59">
        <f t="shared" si="5"/>
        <v>0.9900042118670767</v>
      </c>
    </row>
    <row r="175" spans="1:7" s="14" customFormat="1" ht="19.5" customHeight="1">
      <c r="A175" s="33"/>
      <c r="B175" s="60">
        <v>80111</v>
      </c>
      <c r="C175" s="60" t="s">
        <v>133</v>
      </c>
      <c r="D175" s="61">
        <f>SUM(D176:D178)</f>
        <v>3453000</v>
      </c>
      <c r="E175" s="61">
        <f>SUM(E176:E178)</f>
        <v>3868004</v>
      </c>
      <c r="F175" s="61">
        <f>SUM(F176:F178)</f>
        <v>3867999</v>
      </c>
      <c r="G175" s="62">
        <v>0.9999</v>
      </c>
    </row>
    <row r="176" spans="1:7" s="5" customFormat="1" ht="19.5" customHeight="1">
      <c r="A176" s="54"/>
      <c r="B176" s="54"/>
      <c r="C176" s="56" t="s">
        <v>36</v>
      </c>
      <c r="D176" s="48">
        <v>2635000</v>
      </c>
      <c r="E176" s="48">
        <v>2994014</v>
      </c>
      <c r="F176" s="48">
        <v>2994013</v>
      </c>
      <c r="G176" s="49">
        <v>0.9999</v>
      </c>
    </row>
    <row r="177" spans="1:7" s="5" customFormat="1" ht="19.5" customHeight="1">
      <c r="A177" s="54"/>
      <c r="B177" s="54"/>
      <c r="C177" s="63" t="s">
        <v>37</v>
      </c>
      <c r="D177" s="64">
        <v>317000</v>
      </c>
      <c r="E177" s="64">
        <v>316295</v>
      </c>
      <c r="F177" s="64">
        <v>316293</v>
      </c>
      <c r="G177" s="65">
        <v>0.9999</v>
      </c>
    </row>
    <row r="178" spans="1:7" s="5" customFormat="1" ht="19.5" customHeight="1">
      <c r="A178" s="54"/>
      <c r="B178" s="57"/>
      <c r="C178" s="57" t="s">
        <v>38</v>
      </c>
      <c r="D178" s="58">
        <v>501000</v>
      </c>
      <c r="E178" s="58">
        <v>557695</v>
      </c>
      <c r="F178" s="58">
        <v>557693</v>
      </c>
      <c r="G178" s="59">
        <v>0.9999</v>
      </c>
    </row>
    <row r="179" spans="1:7" s="14" customFormat="1" ht="19.5" customHeight="1">
      <c r="A179" s="33"/>
      <c r="B179" s="60">
        <v>80113</v>
      </c>
      <c r="C179" s="60" t="s">
        <v>41</v>
      </c>
      <c r="D179" s="61">
        <f>D180</f>
        <v>340000</v>
      </c>
      <c r="E179" s="61">
        <f>E180</f>
        <v>517547</v>
      </c>
      <c r="F179" s="61">
        <f>F180</f>
        <v>516701</v>
      </c>
      <c r="G179" s="62">
        <f t="shared" si="5"/>
        <v>0.9983653658508309</v>
      </c>
    </row>
    <row r="180" spans="1:7" s="5" customFormat="1" ht="19.5" customHeight="1">
      <c r="A180" s="54"/>
      <c r="B180" s="55"/>
      <c r="C180" s="55" t="s">
        <v>134</v>
      </c>
      <c r="D180" s="82">
        <v>340000</v>
      </c>
      <c r="E180" s="82">
        <v>517547</v>
      </c>
      <c r="F180" s="82">
        <v>516701</v>
      </c>
      <c r="G180" s="83">
        <f t="shared" si="5"/>
        <v>0.9983653658508309</v>
      </c>
    </row>
    <row r="181" spans="1:7" s="5" customFormat="1" ht="19.5" customHeight="1">
      <c r="A181" s="173"/>
      <c r="B181" s="173"/>
      <c r="C181" s="173"/>
      <c r="D181" s="175"/>
      <c r="E181" s="175"/>
      <c r="F181" s="175"/>
      <c r="G181" s="176"/>
    </row>
    <row r="182" spans="1:7" s="14" customFormat="1" ht="19.5" customHeight="1">
      <c r="A182" s="33"/>
      <c r="B182" s="60">
        <v>80120</v>
      </c>
      <c r="C182" s="60" t="s">
        <v>176</v>
      </c>
      <c r="D182" s="61">
        <f>D183+D184+D186+D187+D188</f>
        <v>39803000</v>
      </c>
      <c r="E182" s="61">
        <f>E183+E184+E186+E187+E188</f>
        <v>44394160</v>
      </c>
      <c r="F182" s="61">
        <f>F183+F184+F186+F187+F188</f>
        <v>44375335</v>
      </c>
      <c r="G182" s="62">
        <f t="shared" si="5"/>
        <v>0.9995759577385854</v>
      </c>
    </row>
    <row r="183" spans="1:7" s="5" customFormat="1" ht="18.75" customHeight="1">
      <c r="A183" s="54"/>
      <c r="B183" s="54"/>
      <c r="C183" s="56" t="s">
        <v>36</v>
      </c>
      <c r="D183" s="48">
        <v>25898000</v>
      </c>
      <c r="E183" s="48">
        <v>29520925</v>
      </c>
      <c r="F183" s="48">
        <v>29518218</v>
      </c>
      <c r="G183" s="49">
        <f t="shared" si="5"/>
        <v>0.9999083023313124</v>
      </c>
    </row>
    <row r="184" spans="1:7" s="5" customFormat="1" ht="19.5" customHeight="1">
      <c r="A184" s="54"/>
      <c r="B184" s="54"/>
      <c r="C184" s="188" t="s">
        <v>37</v>
      </c>
      <c r="D184" s="159">
        <v>4900000</v>
      </c>
      <c r="E184" s="159">
        <v>5303553</v>
      </c>
      <c r="F184" s="159">
        <v>5301347</v>
      </c>
      <c r="G184" s="160">
        <f t="shared" si="5"/>
        <v>0.9995840524267411</v>
      </c>
    </row>
    <row r="185" spans="1:7" s="5" customFormat="1" ht="16.5" customHeight="1">
      <c r="A185" s="54"/>
      <c r="B185" s="54"/>
      <c r="C185" s="189" t="s">
        <v>323</v>
      </c>
      <c r="D185" s="190">
        <v>400000</v>
      </c>
      <c r="E185" s="190">
        <v>355103</v>
      </c>
      <c r="F185" s="190">
        <v>355063</v>
      </c>
      <c r="G185" s="191">
        <f>F185/E185</f>
        <v>0.9998873566261056</v>
      </c>
    </row>
    <row r="186" spans="1:7" s="5" customFormat="1" ht="18.75" customHeight="1">
      <c r="A186" s="54"/>
      <c r="B186" s="54"/>
      <c r="C186" s="63" t="s">
        <v>38</v>
      </c>
      <c r="D186" s="64">
        <v>5080000</v>
      </c>
      <c r="E186" s="64">
        <v>5773013</v>
      </c>
      <c r="F186" s="64">
        <v>5769471</v>
      </c>
      <c r="G186" s="65">
        <f t="shared" si="5"/>
        <v>0.9993864555648844</v>
      </c>
    </row>
    <row r="187" spans="1:7" s="5" customFormat="1" ht="18.75" customHeight="1">
      <c r="A187" s="54"/>
      <c r="B187" s="54"/>
      <c r="C187" s="79" t="s">
        <v>175</v>
      </c>
      <c r="D187" s="64">
        <v>3745000</v>
      </c>
      <c r="E187" s="64">
        <v>3747169</v>
      </c>
      <c r="F187" s="64">
        <v>3737138</v>
      </c>
      <c r="G187" s="65">
        <f t="shared" si="5"/>
        <v>0.9973230457446675</v>
      </c>
    </row>
    <row r="188" spans="1:7" s="5" customFormat="1" ht="18.75" customHeight="1">
      <c r="A188" s="54"/>
      <c r="B188" s="57"/>
      <c r="C188" s="57" t="s">
        <v>3</v>
      </c>
      <c r="D188" s="58">
        <v>180000</v>
      </c>
      <c r="E188" s="58">
        <v>49500</v>
      </c>
      <c r="F188" s="73">
        <v>49161</v>
      </c>
      <c r="G188" s="74">
        <f t="shared" si="5"/>
        <v>0.9931515151515151</v>
      </c>
    </row>
    <row r="189" spans="1:7" s="14" customFormat="1" ht="19.5" customHeight="1">
      <c r="A189" s="33"/>
      <c r="B189" s="60">
        <v>80121</v>
      </c>
      <c r="C189" s="60" t="s">
        <v>174</v>
      </c>
      <c r="D189" s="61">
        <f>SUM(D190:D192)</f>
        <v>1288000</v>
      </c>
      <c r="E189" s="61">
        <f>SUM(E190:E192)</f>
        <v>1345100</v>
      </c>
      <c r="F189" s="61">
        <f>SUM(F190:F192)</f>
        <v>1345096</v>
      </c>
      <c r="G189" s="62">
        <v>0.9999</v>
      </c>
    </row>
    <row r="190" spans="1:7" s="5" customFormat="1" ht="18.75" customHeight="1">
      <c r="A190" s="54"/>
      <c r="B190" s="54"/>
      <c r="C190" s="56" t="s">
        <v>36</v>
      </c>
      <c r="D190" s="48">
        <v>983000</v>
      </c>
      <c r="E190" s="48">
        <v>1032360</v>
      </c>
      <c r="F190" s="48">
        <v>1032358</v>
      </c>
      <c r="G190" s="49">
        <v>0.9999</v>
      </c>
    </row>
    <row r="191" spans="1:7" s="5" customFormat="1" ht="18.75" customHeight="1">
      <c r="A191" s="54"/>
      <c r="B191" s="54"/>
      <c r="C191" s="63" t="s">
        <v>37</v>
      </c>
      <c r="D191" s="64">
        <v>114000</v>
      </c>
      <c r="E191" s="64">
        <v>109735</v>
      </c>
      <c r="F191" s="64">
        <v>109735</v>
      </c>
      <c r="G191" s="65">
        <f t="shared" si="5"/>
        <v>1</v>
      </c>
    </row>
    <row r="192" spans="1:7" s="5" customFormat="1" ht="18.75" customHeight="1">
      <c r="A192" s="54"/>
      <c r="B192" s="57"/>
      <c r="C192" s="86" t="s">
        <v>38</v>
      </c>
      <c r="D192" s="73">
        <v>191000</v>
      </c>
      <c r="E192" s="73">
        <v>203005</v>
      </c>
      <c r="F192" s="73">
        <v>203003</v>
      </c>
      <c r="G192" s="74">
        <v>0.9999</v>
      </c>
    </row>
    <row r="193" spans="1:7" s="14" customFormat="1" ht="19.5" customHeight="1">
      <c r="A193" s="33"/>
      <c r="B193" s="60">
        <v>80123</v>
      </c>
      <c r="C193" s="60" t="s">
        <v>179</v>
      </c>
      <c r="D193" s="61">
        <f>SUM(D194:D197)</f>
        <v>5740000</v>
      </c>
      <c r="E193" s="61">
        <f>SUM(E194:E197)</f>
        <v>6862212</v>
      </c>
      <c r="F193" s="61">
        <f>SUM(F194:F197)</f>
        <v>6859853</v>
      </c>
      <c r="G193" s="62">
        <f t="shared" si="5"/>
        <v>0.9996562332962025</v>
      </c>
    </row>
    <row r="194" spans="1:7" s="5" customFormat="1" ht="18.75" customHeight="1">
      <c r="A194" s="54"/>
      <c r="B194" s="54"/>
      <c r="C194" s="56" t="s">
        <v>36</v>
      </c>
      <c r="D194" s="48">
        <v>4212000</v>
      </c>
      <c r="E194" s="48">
        <v>4990000</v>
      </c>
      <c r="F194" s="48">
        <v>4989890</v>
      </c>
      <c r="G194" s="49">
        <v>0.9999</v>
      </c>
    </row>
    <row r="195" spans="1:7" s="5" customFormat="1" ht="18.75" customHeight="1">
      <c r="A195" s="54"/>
      <c r="B195" s="54"/>
      <c r="C195" s="63" t="s">
        <v>37</v>
      </c>
      <c r="D195" s="89">
        <v>435000</v>
      </c>
      <c r="E195" s="89">
        <v>583578</v>
      </c>
      <c r="F195" s="89">
        <v>583542</v>
      </c>
      <c r="G195" s="90">
        <f t="shared" si="5"/>
        <v>0.9999383115881681</v>
      </c>
    </row>
    <row r="196" spans="1:7" s="5" customFormat="1" ht="18.75" customHeight="1">
      <c r="A196" s="54"/>
      <c r="B196" s="54"/>
      <c r="C196" s="63" t="s">
        <v>38</v>
      </c>
      <c r="D196" s="64">
        <v>763000</v>
      </c>
      <c r="E196" s="64">
        <v>960134</v>
      </c>
      <c r="F196" s="64">
        <v>960122</v>
      </c>
      <c r="G196" s="65">
        <v>0.9999</v>
      </c>
    </row>
    <row r="197" spans="1:7" s="5" customFormat="1" ht="18.75" customHeight="1">
      <c r="A197" s="54"/>
      <c r="B197" s="57"/>
      <c r="C197" s="72" t="s">
        <v>184</v>
      </c>
      <c r="D197" s="73">
        <f>360000-30000</f>
        <v>330000</v>
      </c>
      <c r="E197" s="73">
        <v>328500</v>
      </c>
      <c r="F197" s="73">
        <v>326299</v>
      </c>
      <c r="G197" s="74">
        <f t="shared" si="5"/>
        <v>0.9932998477929985</v>
      </c>
    </row>
    <row r="198" spans="1:7" s="14" customFormat="1" ht="19.5" customHeight="1">
      <c r="A198" s="33"/>
      <c r="B198" s="60">
        <v>80124</v>
      </c>
      <c r="C198" s="60" t="s">
        <v>211</v>
      </c>
      <c r="D198" s="61">
        <f>SUM(D199:D201)</f>
        <v>286000</v>
      </c>
      <c r="E198" s="61">
        <f>SUM(E199:E201)</f>
        <v>376520</v>
      </c>
      <c r="F198" s="61">
        <f>SUM(F199:F201)</f>
        <v>376518</v>
      </c>
      <c r="G198" s="62">
        <v>0.9999</v>
      </c>
    </row>
    <row r="199" spans="1:7" s="5" customFormat="1" ht="18.75" customHeight="1">
      <c r="A199" s="54"/>
      <c r="B199" s="54"/>
      <c r="C199" s="56" t="s">
        <v>36</v>
      </c>
      <c r="D199" s="48">
        <v>200000</v>
      </c>
      <c r="E199" s="48">
        <v>274400</v>
      </c>
      <c r="F199" s="48">
        <v>274400</v>
      </c>
      <c r="G199" s="49">
        <f t="shared" si="5"/>
        <v>1</v>
      </c>
    </row>
    <row r="200" spans="1:7" s="5" customFormat="1" ht="18.75" customHeight="1">
      <c r="A200" s="54"/>
      <c r="B200" s="54"/>
      <c r="C200" s="63" t="s">
        <v>37</v>
      </c>
      <c r="D200" s="89">
        <v>46000</v>
      </c>
      <c r="E200" s="89">
        <v>47549</v>
      </c>
      <c r="F200" s="89">
        <v>47548</v>
      </c>
      <c r="G200" s="90">
        <v>0.9999</v>
      </c>
    </row>
    <row r="201" spans="1:7" s="5" customFormat="1" ht="18.75" customHeight="1">
      <c r="A201" s="54"/>
      <c r="B201" s="57"/>
      <c r="C201" s="86" t="s">
        <v>38</v>
      </c>
      <c r="D201" s="73">
        <v>40000</v>
      </c>
      <c r="E201" s="73">
        <v>54571</v>
      </c>
      <c r="F201" s="73">
        <v>54570</v>
      </c>
      <c r="G201" s="74">
        <v>0.9999</v>
      </c>
    </row>
    <row r="202" spans="1:7" s="14" customFormat="1" ht="19.5" customHeight="1">
      <c r="A202" s="33"/>
      <c r="B202" s="60">
        <v>80130</v>
      </c>
      <c r="C202" s="60" t="s">
        <v>150</v>
      </c>
      <c r="D202" s="61">
        <f>D203+D204+D206+D207+D208</f>
        <v>55259000</v>
      </c>
      <c r="E202" s="61">
        <f>E203+E204+E206+E207+E208</f>
        <v>54584990</v>
      </c>
      <c r="F202" s="61">
        <f>F203+F204+F206+F207+F208</f>
        <v>54367057</v>
      </c>
      <c r="G202" s="62">
        <f t="shared" si="5"/>
        <v>0.9960074555294414</v>
      </c>
    </row>
    <row r="203" spans="1:7" s="5" customFormat="1" ht="18.75" customHeight="1">
      <c r="A203" s="54"/>
      <c r="B203" s="54"/>
      <c r="C203" s="56" t="s">
        <v>36</v>
      </c>
      <c r="D203" s="48">
        <v>29537000</v>
      </c>
      <c r="E203" s="48">
        <v>27735263</v>
      </c>
      <c r="F203" s="48">
        <v>27735072</v>
      </c>
      <c r="G203" s="49">
        <v>0.9999</v>
      </c>
    </row>
    <row r="204" spans="1:7" s="5" customFormat="1" ht="19.5" customHeight="1">
      <c r="A204" s="54"/>
      <c r="B204" s="54"/>
      <c r="C204" s="188" t="s">
        <v>37</v>
      </c>
      <c r="D204" s="159">
        <v>5500000</v>
      </c>
      <c r="E204" s="159">
        <v>5093817</v>
      </c>
      <c r="F204" s="159">
        <v>5092597</v>
      </c>
      <c r="G204" s="160">
        <f t="shared" si="5"/>
        <v>0.9997604939478587</v>
      </c>
    </row>
    <row r="205" spans="1:7" s="5" customFormat="1" ht="16.5" customHeight="1">
      <c r="A205" s="54"/>
      <c r="B205" s="54"/>
      <c r="C205" s="189" t="s">
        <v>323</v>
      </c>
      <c r="D205" s="190"/>
      <c r="E205" s="190">
        <v>110973</v>
      </c>
      <c r="F205" s="190">
        <v>110773</v>
      </c>
      <c r="G205" s="191">
        <f>F205/E205</f>
        <v>0.9981977598154506</v>
      </c>
    </row>
    <row r="206" spans="1:7" s="5" customFormat="1" ht="18.75" customHeight="1">
      <c r="A206" s="54"/>
      <c r="B206" s="54"/>
      <c r="C206" s="63" t="s">
        <v>38</v>
      </c>
      <c r="D206" s="64">
        <v>5728000</v>
      </c>
      <c r="E206" s="64">
        <v>5336132</v>
      </c>
      <c r="F206" s="64">
        <v>5336073</v>
      </c>
      <c r="G206" s="65">
        <v>0.9999</v>
      </c>
    </row>
    <row r="207" spans="1:7" s="5" customFormat="1" ht="18.75" customHeight="1">
      <c r="A207" s="54"/>
      <c r="B207" s="54"/>
      <c r="C207" s="79" t="s">
        <v>173</v>
      </c>
      <c r="D207" s="64">
        <v>3344000</v>
      </c>
      <c r="E207" s="64">
        <v>4213261</v>
      </c>
      <c r="F207" s="64">
        <v>4186154</v>
      </c>
      <c r="G207" s="65">
        <f t="shared" si="5"/>
        <v>0.9935662661297271</v>
      </c>
    </row>
    <row r="208" spans="1:7" s="5" customFormat="1" ht="18.75" customHeight="1">
      <c r="A208" s="57"/>
      <c r="B208" s="57"/>
      <c r="C208" s="57" t="s">
        <v>3</v>
      </c>
      <c r="D208" s="58">
        <f>10650000+500000</f>
        <v>11150000</v>
      </c>
      <c r="E208" s="58">
        <v>12206517</v>
      </c>
      <c r="F208" s="58">
        <v>12017161</v>
      </c>
      <c r="G208" s="59">
        <f t="shared" si="5"/>
        <v>0.9844873029710277</v>
      </c>
    </row>
    <row r="209" spans="1:7" s="14" customFormat="1" ht="19.5" customHeight="1">
      <c r="A209" s="33"/>
      <c r="B209" s="60">
        <v>80132</v>
      </c>
      <c r="C209" s="60" t="s">
        <v>109</v>
      </c>
      <c r="D209" s="61">
        <f>D210+D211+D213</f>
        <v>3008000</v>
      </c>
      <c r="E209" s="61">
        <f>E210+E211+E213</f>
        <v>3236139</v>
      </c>
      <c r="F209" s="61">
        <f>F210+F211+F213</f>
        <v>3236133</v>
      </c>
      <c r="G209" s="62">
        <v>0.9999</v>
      </c>
    </row>
    <row r="210" spans="1:7" s="5" customFormat="1" ht="19.5" customHeight="1">
      <c r="A210" s="54"/>
      <c r="B210" s="54"/>
      <c r="C210" s="56" t="s">
        <v>36</v>
      </c>
      <c r="D210" s="48">
        <v>2356500</v>
      </c>
      <c r="E210" s="48">
        <v>2502269</v>
      </c>
      <c r="F210" s="48">
        <v>2502269</v>
      </c>
      <c r="G210" s="49">
        <f t="shared" si="5"/>
        <v>1</v>
      </c>
    </row>
    <row r="211" spans="1:7" s="5" customFormat="1" ht="19.5" customHeight="1">
      <c r="A211" s="54"/>
      <c r="B211" s="54"/>
      <c r="C211" s="188" t="s">
        <v>37</v>
      </c>
      <c r="D211" s="159">
        <v>200000</v>
      </c>
      <c r="E211" s="159">
        <v>231550</v>
      </c>
      <c r="F211" s="159">
        <v>231544</v>
      </c>
      <c r="G211" s="160">
        <v>0.9999</v>
      </c>
    </row>
    <row r="212" spans="1:7" s="5" customFormat="1" ht="16.5" customHeight="1">
      <c r="A212" s="54"/>
      <c r="B212" s="54"/>
      <c r="C212" s="189" t="s">
        <v>323</v>
      </c>
      <c r="D212" s="190"/>
      <c r="E212" s="190">
        <v>660</v>
      </c>
      <c r="F212" s="190">
        <v>657</v>
      </c>
      <c r="G212" s="191">
        <f>F212/E212</f>
        <v>0.9954545454545455</v>
      </c>
    </row>
    <row r="213" spans="1:7" s="5" customFormat="1" ht="19.5" customHeight="1">
      <c r="A213" s="54"/>
      <c r="B213" s="57"/>
      <c r="C213" s="86" t="s">
        <v>38</v>
      </c>
      <c r="D213" s="73">
        <v>451500</v>
      </c>
      <c r="E213" s="73">
        <v>502320</v>
      </c>
      <c r="F213" s="73">
        <v>502320</v>
      </c>
      <c r="G213" s="74">
        <f t="shared" si="5"/>
        <v>1</v>
      </c>
    </row>
    <row r="214" spans="1:7" s="14" customFormat="1" ht="19.5" customHeight="1">
      <c r="A214" s="33"/>
      <c r="B214" s="60">
        <v>80134</v>
      </c>
      <c r="C214" s="60" t="s">
        <v>42</v>
      </c>
      <c r="D214" s="61">
        <f>SUM(D215:D217)</f>
        <v>4190000</v>
      </c>
      <c r="E214" s="61">
        <f>SUM(E215:E217)</f>
        <v>4157250</v>
      </c>
      <c r="F214" s="61">
        <f>SUM(F215:F217)</f>
        <v>4157146</v>
      </c>
      <c r="G214" s="62">
        <v>0.9999</v>
      </c>
    </row>
    <row r="215" spans="1:7" s="5" customFormat="1" ht="19.5" customHeight="1">
      <c r="A215" s="54"/>
      <c r="B215" s="54"/>
      <c r="C215" s="56" t="s">
        <v>36</v>
      </c>
      <c r="D215" s="48">
        <v>3166500</v>
      </c>
      <c r="E215" s="48">
        <v>3137400</v>
      </c>
      <c r="F215" s="48">
        <v>3137397</v>
      </c>
      <c r="G215" s="49">
        <v>0.9999</v>
      </c>
    </row>
    <row r="216" spans="1:7" s="5" customFormat="1" ht="19.5" customHeight="1">
      <c r="A216" s="54"/>
      <c r="B216" s="54"/>
      <c r="C216" s="63" t="s">
        <v>37</v>
      </c>
      <c r="D216" s="64">
        <v>410000</v>
      </c>
      <c r="E216" s="64">
        <v>419680</v>
      </c>
      <c r="F216" s="64">
        <v>419639</v>
      </c>
      <c r="G216" s="65">
        <f t="shared" si="5"/>
        <v>0.9999023065192527</v>
      </c>
    </row>
    <row r="217" spans="1:7" s="5" customFormat="1" ht="19.5" customHeight="1">
      <c r="A217" s="54"/>
      <c r="B217" s="57"/>
      <c r="C217" s="86" t="s">
        <v>38</v>
      </c>
      <c r="D217" s="73">
        <v>613500</v>
      </c>
      <c r="E217" s="73">
        <v>600170</v>
      </c>
      <c r="F217" s="73">
        <v>600110</v>
      </c>
      <c r="G217" s="74">
        <f t="shared" si="5"/>
        <v>0.9999000283253078</v>
      </c>
    </row>
    <row r="218" spans="1:7" s="14" customFormat="1" ht="24.75" customHeight="1">
      <c r="A218" s="33"/>
      <c r="B218" s="99">
        <v>80140</v>
      </c>
      <c r="C218" s="78" t="s">
        <v>110</v>
      </c>
      <c r="D218" s="61">
        <f>D219+D220+D222+D223</f>
        <v>8181000</v>
      </c>
      <c r="E218" s="61">
        <f>E219+E220+E222+E223</f>
        <v>8511280</v>
      </c>
      <c r="F218" s="61">
        <f>F219+F220+F222+F223</f>
        <v>8507063</v>
      </c>
      <c r="G218" s="62">
        <f t="shared" si="5"/>
        <v>0.9995045398576947</v>
      </c>
    </row>
    <row r="219" spans="1:7" s="5" customFormat="1" ht="19.5" customHeight="1">
      <c r="A219" s="54"/>
      <c r="B219" s="55"/>
      <c r="C219" s="56" t="s">
        <v>36</v>
      </c>
      <c r="D219" s="48">
        <v>6046000</v>
      </c>
      <c r="E219" s="48">
        <v>6336850</v>
      </c>
      <c r="F219" s="48">
        <v>6333947</v>
      </c>
      <c r="G219" s="49">
        <f t="shared" si="5"/>
        <v>0.9995418859527999</v>
      </c>
    </row>
    <row r="220" spans="1:7" s="5" customFormat="1" ht="19.5" customHeight="1">
      <c r="A220" s="54"/>
      <c r="B220" s="54"/>
      <c r="C220" s="188" t="s">
        <v>37</v>
      </c>
      <c r="D220" s="159">
        <v>950000</v>
      </c>
      <c r="E220" s="159">
        <v>955850</v>
      </c>
      <c r="F220" s="159">
        <v>955828</v>
      </c>
      <c r="G220" s="160">
        <v>0.9999</v>
      </c>
    </row>
    <row r="221" spans="1:7" s="5" customFormat="1" ht="16.5" customHeight="1">
      <c r="A221" s="54"/>
      <c r="B221" s="54"/>
      <c r="C221" s="189" t="s">
        <v>323</v>
      </c>
      <c r="D221" s="190"/>
      <c r="E221" s="190">
        <v>16000</v>
      </c>
      <c r="F221" s="190">
        <v>16000</v>
      </c>
      <c r="G221" s="191">
        <f>F221/E221</f>
        <v>1</v>
      </c>
    </row>
    <row r="222" spans="1:7" s="5" customFormat="1" ht="19.5" customHeight="1">
      <c r="A222" s="54"/>
      <c r="B222" s="54"/>
      <c r="C222" s="63" t="s">
        <v>38</v>
      </c>
      <c r="D222" s="64">
        <v>1185000</v>
      </c>
      <c r="E222" s="64">
        <v>1213420</v>
      </c>
      <c r="F222" s="64">
        <v>1213353</v>
      </c>
      <c r="G222" s="65">
        <f t="shared" si="5"/>
        <v>0.9999447841637685</v>
      </c>
    </row>
    <row r="223" spans="1:7" s="5" customFormat="1" ht="19.5" customHeight="1">
      <c r="A223" s="54"/>
      <c r="B223" s="57"/>
      <c r="C223" s="86" t="s">
        <v>299</v>
      </c>
      <c r="D223" s="73"/>
      <c r="E223" s="73">
        <v>5160</v>
      </c>
      <c r="F223" s="73">
        <v>3935</v>
      </c>
      <c r="G223" s="74">
        <f t="shared" si="5"/>
        <v>0.7625968992248062</v>
      </c>
    </row>
    <row r="224" spans="1:7" s="5" customFormat="1" ht="19.5" customHeight="1">
      <c r="A224" s="54"/>
      <c r="B224" s="35">
        <v>80145</v>
      </c>
      <c r="C224" s="35" t="s">
        <v>111</v>
      </c>
      <c r="D224" s="36">
        <f>D225</f>
        <v>40000</v>
      </c>
      <c r="E224" s="36">
        <f>E225</f>
        <v>5282</v>
      </c>
      <c r="F224" s="36">
        <f>F225</f>
        <v>5282</v>
      </c>
      <c r="G224" s="37">
        <f t="shared" si="5"/>
        <v>1</v>
      </c>
    </row>
    <row r="225" spans="1:7" s="5" customFormat="1" ht="19.5" customHeight="1">
      <c r="A225" s="54"/>
      <c r="B225" s="66"/>
      <c r="C225" s="39" t="s">
        <v>170</v>
      </c>
      <c r="D225" s="40">
        <v>40000</v>
      </c>
      <c r="E225" s="40">
        <v>5282</v>
      </c>
      <c r="F225" s="40">
        <v>5282</v>
      </c>
      <c r="G225" s="41">
        <f t="shared" si="5"/>
        <v>1</v>
      </c>
    </row>
    <row r="226" spans="1:7" s="5" customFormat="1" ht="19.5" customHeight="1">
      <c r="A226" s="54"/>
      <c r="B226" s="60">
        <v>80146</v>
      </c>
      <c r="C226" s="60" t="s">
        <v>180</v>
      </c>
      <c r="D226" s="61">
        <f>D227</f>
        <v>1462000</v>
      </c>
      <c r="E226" s="61">
        <f>E227</f>
        <v>1368118</v>
      </c>
      <c r="F226" s="61">
        <f>F227</f>
        <v>1349777</v>
      </c>
      <c r="G226" s="62">
        <f t="shared" si="5"/>
        <v>0.9865939926234433</v>
      </c>
    </row>
    <row r="227" spans="1:7" s="5" customFormat="1" ht="19.5" customHeight="1">
      <c r="A227" s="54"/>
      <c r="B227" s="57"/>
      <c r="C227" s="80" t="s">
        <v>181</v>
      </c>
      <c r="D227" s="58">
        <v>1462000</v>
      </c>
      <c r="E227" s="58">
        <v>1368118</v>
      </c>
      <c r="F227" s="58">
        <v>1349777</v>
      </c>
      <c r="G227" s="59">
        <f t="shared" si="5"/>
        <v>0.9865939926234433</v>
      </c>
    </row>
    <row r="228" spans="1:7" s="14" customFormat="1" ht="19.5" customHeight="1">
      <c r="A228" s="33"/>
      <c r="B228" s="60">
        <v>80195</v>
      </c>
      <c r="C228" s="60" t="s">
        <v>1</v>
      </c>
      <c r="D228" s="61">
        <f>SUM(D229:D231)</f>
        <v>1017000</v>
      </c>
      <c r="E228" s="61">
        <f>SUM(E229:E232)</f>
        <v>2164210</v>
      </c>
      <c r="F228" s="61">
        <f>SUM(F229:F232)</f>
        <v>2164208</v>
      </c>
      <c r="G228" s="62">
        <v>0.9999</v>
      </c>
    </row>
    <row r="229" spans="1:7" s="5" customFormat="1" ht="19.5" customHeight="1">
      <c r="A229" s="54"/>
      <c r="B229" s="55"/>
      <c r="C229" s="56" t="s">
        <v>113</v>
      </c>
      <c r="D229" s="48">
        <v>15000</v>
      </c>
      <c r="E229" s="48">
        <v>7023</v>
      </c>
      <c r="F229" s="48">
        <v>7022</v>
      </c>
      <c r="G229" s="49">
        <f t="shared" si="5"/>
        <v>0.9998576107076748</v>
      </c>
    </row>
    <row r="230" spans="1:7" s="5" customFormat="1" ht="19.5" customHeight="1">
      <c r="A230" s="54"/>
      <c r="B230" s="54"/>
      <c r="C230" s="63" t="s">
        <v>229</v>
      </c>
      <c r="D230" s="64">
        <v>2000</v>
      </c>
      <c r="E230" s="64">
        <v>8823</v>
      </c>
      <c r="F230" s="64">
        <v>8822</v>
      </c>
      <c r="G230" s="65">
        <f t="shared" si="5"/>
        <v>0.9998866598662587</v>
      </c>
    </row>
    <row r="231" spans="1:7" s="5" customFormat="1" ht="27.75" customHeight="1">
      <c r="A231" s="54"/>
      <c r="B231" s="54"/>
      <c r="C231" s="79" t="s">
        <v>246</v>
      </c>
      <c r="D231" s="64">
        <v>1000000</v>
      </c>
      <c r="E231" s="64">
        <v>2114164</v>
      </c>
      <c r="F231" s="64">
        <v>2114164</v>
      </c>
      <c r="G231" s="65">
        <f t="shared" si="5"/>
        <v>1</v>
      </c>
    </row>
    <row r="232" spans="1:7" s="5" customFormat="1" ht="19.5" customHeight="1">
      <c r="A232" s="54"/>
      <c r="B232" s="54"/>
      <c r="C232" s="163" t="s">
        <v>170</v>
      </c>
      <c r="D232" s="161"/>
      <c r="E232" s="161">
        <v>34200</v>
      </c>
      <c r="F232" s="161">
        <v>34200</v>
      </c>
      <c r="G232" s="162">
        <f t="shared" si="5"/>
        <v>1</v>
      </c>
    </row>
    <row r="233" spans="1:7" s="5" customFormat="1" ht="19.5" customHeight="1">
      <c r="A233" s="173"/>
      <c r="B233" s="173"/>
      <c r="C233" s="174"/>
      <c r="D233" s="175"/>
      <c r="E233" s="175"/>
      <c r="F233" s="175"/>
      <c r="G233" s="176"/>
    </row>
    <row r="234" spans="1:7" s="14" customFormat="1" ht="18.75" customHeight="1">
      <c r="A234" s="33"/>
      <c r="B234" s="60">
        <v>80197</v>
      </c>
      <c r="C234" s="60" t="s">
        <v>60</v>
      </c>
      <c r="D234" s="61">
        <f>D235</f>
        <v>107200</v>
      </c>
      <c r="E234" s="61">
        <f>E235</f>
        <v>107200</v>
      </c>
      <c r="F234" s="61">
        <f>F235</f>
        <v>107200</v>
      </c>
      <c r="G234" s="62">
        <f t="shared" si="5"/>
        <v>1</v>
      </c>
    </row>
    <row r="235" spans="1:7" s="5" customFormat="1" ht="25.5" customHeight="1">
      <c r="A235" s="57"/>
      <c r="B235" s="66"/>
      <c r="C235" s="39" t="s">
        <v>112</v>
      </c>
      <c r="D235" s="40">
        <f>123700-16500</f>
        <v>107200</v>
      </c>
      <c r="E235" s="40">
        <f>123700-16500</f>
        <v>107200</v>
      </c>
      <c r="F235" s="40">
        <v>107200</v>
      </c>
      <c r="G235" s="41">
        <f t="shared" si="5"/>
        <v>1</v>
      </c>
    </row>
    <row r="236" spans="1:7" s="5" customFormat="1" ht="19.5" customHeight="1">
      <c r="A236" s="30">
        <v>851</v>
      </c>
      <c r="B236" s="30"/>
      <c r="C236" s="30" t="s">
        <v>44</v>
      </c>
      <c r="D236" s="31">
        <f>D237+D242+D244+D247+D255</f>
        <v>7400000</v>
      </c>
      <c r="E236" s="31">
        <f>E237+E242+E244+E247+E255</f>
        <v>27605014</v>
      </c>
      <c r="F236" s="31">
        <f>F237+F242+F244+F247+F255</f>
        <v>27478993</v>
      </c>
      <c r="G236" s="32">
        <f aca="true" t="shared" si="6" ref="G236:G315">F236/E236</f>
        <v>0.9954348510745186</v>
      </c>
    </row>
    <row r="237" spans="1:7" s="14" customFormat="1" ht="19.5" customHeight="1">
      <c r="A237" s="33"/>
      <c r="B237" s="35">
        <v>85121</v>
      </c>
      <c r="C237" s="35" t="s">
        <v>43</v>
      </c>
      <c r="D237" s="36">
        <f>SUM(D238:D240)</f>
        <v>2180000</v>
      </c>
      <c r="E237" s="36">
        <f>SUM(E238:E240)</f>
        <v>21857814</v>
      </c>
      <c r="F237" s="36">
        <f>SUM(F238:F240)</f>
        <v>21854015</v>
      </c>
      <c r="G237" s="37">
        <f t="shared" si="6"/>
        <v>0.9998261948793232</v>
      </c>
    </row>
    <row r="238" spans="1:7" s="5" customFormat="1" ht="18.75" customHeight="1">
      <c r="A238" s="54"/>
      <c r="B238" s="54"/>
      <c r="C238" s="81" t="s">
        <v>182</v>
      </c>
      <c r="D238" s="48">
        <v>2000000</v>
      </c>
      <c r="E238" s="48">
        <v>2800000</v>
      </c>
      <c r="F238" s="48">
        <v>2800000</v>
      </c>
      <c r="G238" s="49">
        <f t="shared" si="6"/>
        <v>1</v>
      </c>
    </row>
    <row r="239" spans="1:7" s="5" customFormat="1" ht="25.5" customHeight="1">
      <c r="A239" s="54"/>
      <c r="B239" s="54"/>
      <c r="C239" s="79" t="s">
        <v>300</v>
      </c>
      <c r="D239" s="64"/>
      <c r="E239" s="64">
        <v>18817814</v>
      </c>
      <c r="F239" s="64">
        <v>18817814</v>
      </c>
      <c r="G239" s="90">
        <f t="shared" si="6"/>
        <v>1</v>
      </c>
    </row>
    <row r="240" spans="1:7" s="5" customFormat="1" ht="18.75" customHeight="1">
      <c r="A240" s="54"/>
      <c r="B240" s="54"/>
      <c r="C240" s="75" t="s">
        <v>3</v>
      </c>
      <c r="D240" s="67">
        <v>180000</v>
      </c>
      <c r="E240" s="67">
        <v>240000</v>
      </c>
      <c r="F240" s="67">
        <v>236201</v>
      </c>
      <c r="G240" s="162">
        <f t="shared" si="6"/>
        <v>0.9841708333333333</v>
      </c>
    </row>
    <row r="241" spans="1:7" s="5" customFormat="1" ht="16.5" customHeight="1">
      <c r="A241" s="54"/>
      <c r="B241" s="57"/>
      <c r="C241" s="76" t="s">
        <v>287</v>
      </c>
      <c r="D241" s="70">
        <v>180000</v>
      </c>
      <c r="E241" s="70">
        <v>240000</v>
      </c>
      <c r="F241" s="70">
        <v>236201</v>
      </c>
      <c r="G241" s="71">
        <f>F241/E241</f>
        <v>0.9841708333333333</v>
      </c>
    </row>
    <row r="242" spans="1:7" s="14" customFormat="1" ht="19.5" customHeight="1">
      <c r="A242" s="33"/>
      <c r="B242" s="60">
        <v>85149</v>
      </c>
      <c r="C242" s="60" t="s">
        <v>45</v>
      </c>
      <c r="D242" s="61">
        <f>D243</f>
        <v>200000</v>
      </c>
      <c r="E242" s="61">
        <f>E243</f>
        <v>200000</v>
      </c>
      <c r="F242" s="61">
        <f>F243</f>
        <v>196659</v>
      </c>
      <c r="G242" s="62">
        <f t="shared" si="6"/>
        <v>0.983295</v>
      </c>
    </row>
    <row r="243" spans="1:7" s="5" customFormat="1" ht="18.75" customHeight="1">
      <c r="A243" s="54"/>
      <c r="B243" s="66"/>
      <c r="C243" s="66" t="s">
        <v>114</v>
      </c>
      <c r="D243" s="40">
        <v>200000</v>
      </c>
      <c r="E243" s="40">
        <v>200000</v>
      </c>
      <c r="F243" s="40">
        <v>196659</v>
      </c>
      <c r="G243" s="41">
        <f t="shared" si="6"/>
        <v>0.983295</v>
      </c>
    </row>
    <row r="244" spans="1:7" s="14" customFormat="1" ht="19.5" customHeight="1">
      <c r="A244" s="33"/>
      <c r="B244" s="35">
        <v>85153</v>
      </c>
      <c r="C244" s="35" t="s">
        <v>135</v>
      </c>
      <c r="D244" s="36">
        <f>D245</f>
        <v>110000</v>
      </c>
      <c r="E244" s="36">
        <f>E245</f>
        <v>110000</v>
      </c>
      <c r="F244" s="36">
        <f>F245</f>
        <v>109044</v>
      </c>
      <c r="G244" s="37">
        <f t="shared" si="6"/>
        <v>0.9913090909090909</v>
      </c>
    </row>
    <row r="245" spans="1:7" s="5" customFormat="1" ht="26.25" customHeight="1">
      <c r="A245" s="54"/>
      <c r="B245" s="55"/>
      <c r="C245" s="100" t="s">
        <v>115</v>
      </c>
      <c r="D245" s="82">
        <v>110000</v>
      </c>
      <c r="E245" s="82">
        <v>110000</v>
      </c>
      <c r="F245" s="82">
        <v>109044</v>
      </c>
      <c r="G245" s="83">
        <f t="shared" si="6"/>
        <v>0.9913090909090909</v>
      </c>
    </row>
    <row r="246" spans="1:7" s="5" customFormat="1" ht="16.5" customHeight="1">
      <c r="A246" s="54"/>
      <c r="B246" s="57"/>
      <c r="C246" s="76" t="s">
        <v>288</v>
      </c>
      <c r="D246" s="70">
        <v>12000</v>
      </c>
      <c r="E246" s="70">
        <v>4011</v>
      </c>
      <c r="F246" s="70">
        <v>3999</v>
      </c>
      <c r="G246" s="71">
        <f t="shared" si="6"/>
        <v>0.9970082273747195</v>
      </c>
    </row>
    <row r="247" spans="1:7" s="14" customFormat="1" ht="19.5" customHeight="1">
      <c r="A247" s="33"/>
      <c r="B247" s="60">
        <v>85154</v>
      </c>
      <c r="C247" s="60" t="s">
        <v>46</v>
      </c>
      <c r="D247" s="61">
        <f>D248</f>
        <v>4500000</v>
      </c>
      <c r="E247" s="61">
        <f>E248+E252+E253+E254</f>
        <v>5027200</v>
      </c>
      <c r="F247" s="61">
        <f>F248+F252+F253+F254</f>
        <v>4912283</v>
      </c>
      <c r="G247" s="62">
        <f t="shared" si="6"/>
        <v>0.977140953214513</v>
      </c>
    </row>
    <row r="248" spans="1:7" s="5" customFormat="1" ht="26.25" customHeight="1">
      <c r="A248" s="54"/>
      <c r="B248" s="55"/>
      <c r="C248" s="203" t="s">
        <v>255</v>
      </c>
      <c r="D248" s="179">
        <v>4500000</v>
      </c>
      <c r="E248" s="179">
        <v>5000000</v>
      </c>
      <c r="F248" s="179">
        <v>4891083</v>
      </c>
      <c r="G248" s="180">
        <f t="shared" si="6"/>
        <v>0.9782166</v>
      </c>
    </row>
    <row r="249" spans="1:7" s="5" customFormat="1" ht="16.5" customHeight="1">
      <c r="A249" s="54"/>
      <c r="B249" s="54"/>
      <c r="C249" s="207" t="s">
        <v>324</v>
      </c>
      <c r="D249" s="196"/>
      <c r="E249" s="196"/>
      <c r="F249" s="196"/>
      <c r="G249" s="197"/>
    </row>
    <row r="250" spans="1:7" s="5" customFormat="1" ht="16.5" customHeight="1">
      <c r="A250" s="54"/>
      <c r="B250" s="54"/>
      <c r="C250" s="167" t="s">
        <v>328</v>
      </c>
      <c r="D250" s="168">
        <v>110000</v>
      </c>
      <c r="E250" s="168">
        <v>55082</v>
      </c>
      <c r="F250" s="168">
        <v>55081</v>
      </c>
      <c r="G250" s="201">
        <v>0.9999</v>
      </c>
    </row>
    <row r="251" spans="1:7" s="5" customFormat="1" ht="16.5" customHeight="1">
      <c r="A251" s="54"/>
      <c r="B251" s="54"/>
      <c r="C251" s="167" t="s">
        <v>3</v>
      </c>
      <c r="D251" s="168">
        <v>1400000</v>
      </c>
      <c r="E251" s="168">
        <v>1972076</v>
      </c>
      <c r="F251" s="168">
        <v>1968117</v>
      </c>
      <c r="G251" s="177">
        <f>F251/E251</f>
        <v>0.9979924708784043</v>
      </c>
    </row>
    <row r="252" spans="1:7" s="5" customFormat="1" ht="25.5" customHeight="1">
      <c r="A252" s="54"/>
      <c r="B252" s="54"/>
      <c r="C252" s="79" t="s">
        <v>308</v>
      </c>
      <c r="D252" s="64"/>
      <c r="E252" s="64">
        <v>10600</v>
      </c>
      <c r="F252" s="64">
        <v>10600</v>
      </c>
      <c r="G252" s="90">
        <f t="shared" si="6"/>
        <v>1</v>
      </c>
    </row>
    <row r="253" spans="1:7" s="5" customFormat="1" ht="38.25" customHeight="1">
      <c r="A253" s="54"/>
      <c r="B253" s="54"/>
      <c r="C253" s="47" t="s">
        <v>312</v>
      </c>
      <c r="D253" s="89"/>
      <c r="E253" s="89">
        <v>10600</v>
      </c>
      <c r="F253" s="89">
        <v>10600</v>
      </c>
      <c r="G253" s="90">
        <f t="shared" si="6"/>
        <v>1</v>
      </c>
    </row>
    <row r="254" spans="1:7" s="5" customFormat="1" ht="25.5" customHeight="1">
      <c r="A254" s="54"/>
      <c r="B254" s="57"/>
      <c r="C254" s="72" t="s">
        <v>313</v>
      </c>
      <c r="D254" s="73"/>
      <c r="E254" s="73">
        <v>6000</v>
      </c>
      <c r="F254" s="73"/>
      <c r="G254" s="74"/>
    </row>
    <row r="255" spans="1:7" s="14" customFormat="1" ht="19.5" customHeight="1">
      <c r="A255" s="33"/>
      <c r="B255" s="60">
        <v>85195</v>
      </c>
      <c r="C255" s="60" t="s">
        <v>1</v>
      </c>
      <c r="D255" s="61">
        <f>SUM(D256:D257)</f>
        <v>410000</v>
      </c>
      <c r="E255" s="61">
        <f>SUM(E256:E257)</f>
        <v>410000</v>
      </c>
      <c r="F255" s="61">
        <f>SUM(F256:F257)</f>
        <v>406992</v>
      </c>
      <c r="G255" s="62">
        <f t="shared" si="6"/>
        <v>0.9926634146341463</v>
      </c>
    </row>
    <row r="256" spans="1:7" s="5" customFormat="1" ht="25.5" customHeight="1">
      <c r="A256" s="54"/>
      <c r="B256" s="54"/>
      <c r="C256" s="79" t="s">
        <v>202</v>
      </c>
      <c r="D256" s="64">
        <v>400000</v>
      </c>
      <c r="E256" s="64">
        <v>400000</v>
      </c>
      <c r="F256" s="64">
        <v>396992</v>
      </c>
      <c r="G256" s="65">
        <f t="shared" si="6"/>
        <v>0.99248</v>
      </c>
    </row>
    <row r="257" spans="1:7" s="5" customFormat="1" ht="18.75" customHeight="1">
      <c r="A257" s="57"/>
      <c r="B257" s="57"/>
      <c r="C257" s="57" t="s">
        <v>116</v>
      </c>
      <c r="D257" s="58">
        <v>10000</v>
      </c>
      <c r="E257" s="58">
        <v>10000</v>
      </c>
      <c r="F257" s="58">
        <v>10000</v>
      </c>
      <c r="G257" s="59">
        <f>F257/E257</f>
        <v>1</v>
      </c>
    </row>
    <row r="258" spans="1:7" s="5" customFormat="1" ht="19.5" customHeight="1">
      <c r="A258" s="30">
        <v>852</v>
      </c>
      <c r="B258" s="30"/>
      <c r="C258" s="30" t="s">
        <v>203</v>
      </c>
      <c r="D258" s="31">
        <f>D259+D266+D274+D280+D283+D285+D287+D293+D298+D302+D304</f>
        <v>71721800</v>
      </c>
      <c r="E258" s="31">
        <f>E259+E266+E274+E280+E283+E285+E287+E293+E298+E302+E304</f>
        <v>78058128</v>
      </c>
      <c r="F258" s="31">
        <f>F259+F266+F274+F280+F283+F285+F287+F293+F298+F302+F304</f>
        <v>76184729</v>
      </c>
      <c r="G258" s="32">
        <f t="shared" si="6"/>
        <v>0.9759999496785268</v>
      </c>
    </row>
    <row r="259" spans="1:7" s="5" customFormat="1" ht="19.5" customHeight="1">
      <c r="A259" s="54"/>
      <c r="B259" s="35">
        <v>85201</v>
      </c>
      <c r="C259" s="35" t="s">
        <v>47</v>
      </c>
      <c r="D259" s="36">
        <f>D260+D261+D263+D264+D265</f>
        <v>8837700</v>
      </c>
      <c r="E259" s="36">
        <f>E260+E261+E263+E264+E265</f>
        <v>9622728</v>
      </c>
      <c r="F259" s="36">
        <f>F260+F261+F263+F264+F265</f>
        <v>9241111</v>
      </c>
      <c r="G259" s="37">
        <f t="shared" si="6"/>
        <v>0.9603421191994619</v>
      </c>
    </row>
    <row r="260" spans="1:7" s="5" customFormat="1" ht="19.5" customHeight="1">
      <c r="A260" s="54"/>
      <c r="B260" s="54"/>
      <c r="C260" s="56" t="s">
        <v>36</v>
      </c>
      <c r="D260" s="48">
        <v>4519000</v>
      </c>
      <c r="E260" s="48">
        <v>4498020</v>
      </c>
      <c r="F260" s="48">
        <v>4373091</v>
      </c>
      <c r="G260" s="49">
        <f t="shared" si="6"/>
        <v>0.9722257793429109</v>
      </c>
    </row>
    <row r="261" spans="1:7" s="5" customFormat="1" ht="19.5" customHeight="1">
      <c r="A261" s="54"/>
      <c r="B261" s="54"/>
      <c r="C261" s="188" t="s">
        <v>37</v>
      </c>
      <c r="D261" s="159">
        <f>1558700+350000+6000+1000+27000</f>
        <v>1942700</v>
      </c>
      <c r="E261" s="159">
        <v>2284608</v>
      </c>
      <c r="F261" s="159">
        <v>2262879</v>
      </c>
      <c r="G261" s="160">
        <f t="shared" si="6"/>
        <v>0.9904889591562316</v>
      </c>
    </row>
    <row r="262" spans="1:7" s="5" customFormat="1" ht="16.5" customHeight="1">
      <c r="A262" s="54"/>
      <c r="B262" s="54"/>
      <c r="C262" s="189" t="s">
        <v>323</v>
      </c>
      <c r="D262" s="190"/>
      <c r="E262" s="190">
        <v>14892</v>
      </c>
      <c r="F262" s="190">
        <v>14468</v>
      </c>
      <c r="G262" s="191">
        <f>F262/E262</f>
        <v>0.9715283373623422</v>
      </c>
    </row>
    <row r="263" spans="1:7" s="5" customFormat="1" ht="19.5" customHeight="1">
      <c r="A263" s="54"/>
      <c r="B263" s="54"/>
      <c r="C263" s="63" t="s">
        <v>38</v>
      </c>
      <c r="D263" s="64">
        <f>903000-27000</f>
        <v>876000</v>
      </c>
      <c r="E263" s="64">
        <v>832447</v>
      </c>
      <c r="F263" s="64">
        <v>808341</v>
      </c>
      <c r="G263" s="65">
        <f t="shared" si="6"/>
        <v>0.9710420002714888</v>
      </c>
    </row>
    <row r="264" spans="1:7" s="5" customFormat="1" ht="19.5" customHeight="1">
      <c r="A264" s="54"/>
      <c r="B264" s="54"/>
      <c r="C264" s="79" t="s">
        <v>140</v>
      </c>
      <c r="D264" s="64">
        <v>1500000</v>
      </c>
      <c r="E264" s="64">
        <v>1488800</v>
      </c>
      <c r="F264" s="64">
        <v>1488800</v>
      </c>
      <c r="G264" s="65">
        <f t="shared" si="6"/>
        <v>1</v>
      </c>
    </row>
    <row r="265" spans="1:7" s="5" customFormat="1" ht="19.5" customHeight="1">
      <c r="A265" s="54"/>
      <c r="B265" s="57"/>
      <c r="C265" s="72" t="s">
        <v>3</v>
      </c>
      <c r="D265" s="73"/>
      <c r="E265" s="73">
        <v>518853</v>
      </c>
      <c r="F265" s="73">
        <v>308000</v>
      </c>
      <c r="G265" s="74">
        <f t="shared" si="6"/>
        <v>0.5936170745856726</v>
      </c>
    </row>
    <row r="266" spans="1:7" s="5" customFormat="1" ht="19.5" customHeight="1">
      <c r="A266" s="54"/>
      <c r="B266" s="60">
        <v>85202</v>
      </c>
      <c r="C266" s="60" t="s">
        <v>48</v>
      </c>
      <c r="D266" s="61">
        <f>D267+D268+D270+D271+D272+D273</f>
        <v>12690000</v>
      </c>
      <c r="E266" s="61">
        <f>E267+E268+E270+E271+E272+E273</f>
        <v>13588972</v>
      </c>
      <c r="F266" s="61">
        <f>F267+F268+F270+F271+F272+F273</f>
        <v>13373841</v>
      </c>
      <c r="G266" s="62">
        <f t="shared" si="6"/>
        <v>0.984168706801368</v>
      </c>
    </row>
    <row r="267" spans="1:7" s="5" customFormat="1" ht="19.5" customHeight="1">
      <c r="A267" s="54"/>
      <c r="B267" s="54"/>
      <c r="C267" s="56" t="s">
        <v>36</v>
      </c>
      <c r="D267" s="48">
        <v>7351200</v>
      </c>
      <c r="E267" s="48">
        <v>7222388</v>
      </c>
      <c r="F267" s="48">
        <v>7197209</v>
      </c>
      <c r="G267" s="49">
        <f t="shared" si="6"/>
        <v>0.9965137569457636</v>
      </c>
    </row>
    <row r="268" spans="1:7" s="5" customFormat="1" ht="19.5" customHeight="1">
      <c r="A268" s="54"/>
      <c r="B268" s="54"/>
      <c r="C268" s="188" t="s">
        <v>37</v>
      </c>
      <c r="D268" s="159">
        <v>3423000</v>
      </c>
      <c r="E268" s="159">
        <v>3970911</v>
      </c>
      <c r="F268" s="159">
        <v>3970885</v>
      </c>
      <c r="G268" s="160">
        <v>0.9999</v>
      </c>
    </row>
    <row r="269" spans="1:7" s="5" customFormat="1" ht="16.5" customHeight="1">
      <c r="A269" s="54"/>
      <c r="B269" s="54"/>
      <c r="C269" s="189" t="s">
        <v>323</v>
      </c>
      <c r="D269" s="190"/>
      <c r="E269" s="190">
        <v>116425</v>
      </c>
      <c r="F269" s="190">
        <v>116425</v>
      </c>
      <c r="G269" s="191">
        <f>F269/E269</f>
        <v>1</v>
      </c>
    </row>
    <row r="270" spans="1:7" s="5" customFormat="1" ht="19.5" customHeight="1">
      <c r="A270" s="54"/>
      <c r="B270" s="54"/>
      <c r="C270" s="63" t="s">
        <v>38</v>
      </c>
      <c r="D270" s="64">
        <v>1435800</v>
      </c>
      <c r="E270" s="64">
        <v>1380985</v>
      </c>
      <c r="F270" s="64">
        <v>1359169</v>
      </c>
      <c r="G270" s="65">
        <f t="shared" si="6"/>
        <v>0.9842025800425059</v>
      </c>
    </row>
    <row r="271" spans="1:7" s="5" customFormat="1" ht="19.5" customHeight="1">
      <c r="A271" s="54"/>
      <c r="B271" s="54"/>
      <c r="C271" s="79" t="s">
        <v>266</v>
      </c>
      <c r="D271" s="64"/>
      <c r="E271" s="64">
        <v>113400</v>
      </c>
      <c r="F271" s="64">
        <v>112229</v>
      </c>
      <c r="G271" s="65">
        <f t="shared" si="6"/>
        <v>0.989673721340388</v>
      </c>
    </row>
    <row r="272" spans="1:7" s="5" customFormat="1" ht="19.5" customHeight="1">
      <c r="A272" s="54"/>
      <c r="B272" s="54"/>
      <c r="C272" s="79" t="s">
        <v>247</v>
      </c>
      <c r="D272" s="64">
        <v>320000</v>
      </c>
      <c r="E272" s="64">
        <v>320000</v>
      </c>
      <c r="F272" s="64">
        <v>320000</v>
      </c>
      <c r="G272" s="65">
        <f t="shared" si="6"/>
        <v>1</v>
      </c>
    </row>
    <row r="273" spans="1:7" s="5" customFormat="1" ht="19.5" customHeight="1">
      <c r="A273" s="54"/>
      <c r="B273" s="57"/>
      <c r="C273" s="57" t="s">
        <v>3</v>
      </c>
      <c r="D273" s="58">
        <v>160000</v>
      </c>
      <c r="E273" s="58">
        <v>581288</v>
      </c>
      <c r="F273" s="58">
        <v>414349</v>
      </c>
      <c r="G273" s="59">
        <f t="shared" si="6"/>
        <v>0.7128118935880321</v>
      </c>
    </row>
    <row r="274" spans="1:7" s="5" customFormat="1" ht="19.5" customHeight="1">
      <c r="A274" s="54"/>
      <c r="B274" s="60">
        <v>85203</v>
      </c>
      <c r="C274" s="60" t="s">
        <v>49</v>
      </c>
      <c r="D274" s="61">
        <f>SUM(D275:D279)</f>
        <v>3320000</v>
      </c>
      <c r="E274" s="61">
        <f>SUM(E275:E279)</f>
        <v>4086203</v>
      </c>
      <c r="F274" s="61">
        <f>SUM(F275:F279)</f>
        <v>3485990</v>
      </c>
      <c r="G274" s="62">
        <f t="shared" si="6"/>
        <v>0.8531122903096102</v>
      </c>
    </row>
    <row r="275" spans="1:7" s="5" customFormat="1" ht="19.5" customHeight="1">
      <c r="A275" s="54"/>
      <c r="B275" s="54"/>
      <c r="C275" s="56" t="s">
        <v>36</v>
      </c>
      <c r="D275" s="48">
        <v>1578000</v>
      </c>
      <c r="E275" s="48">
        <v>1578000</v>
      </c>
      <c r="F275" s="48">
        <v>1578000</v>
      </c>
      <c r="G275" s="49">
        <f t="shared" si="6"/>
        <v>1</v>
      </c>
    </row>
    <row r="276" spans="1:7" s="5" customFormat="1" ht="19.5" customHeight="1">
      <c r="A276" s="54"/>
      <c r="B276" s="33"/>
      <c r="C276" s="63" t="s">
        <v>37</v>
      </c>
      <c r="D276" s="64">
        <f>352000+3000</f>
        <v>355000</v>
      </c>
      <c r="E276" s="64">
        <v>388796</v>
      </c>
      <c r="F276" s="64">
        <v>388584</v>
      </c>
      <c r="G276" s="65">
        <f t="shared" si="6"/>
        <v>0.9994547269004825</v>
      </c>
    </row>
    <row r="277" spans="1:7" s="5" customFormat="1" ht="19.5" customHeight="1">
      <c r="A277" s="54"/>
      <c r="B277" s="54"/>
      <c r="C277" s="79" t="s">
        <v>38</v>
      </c>
      <c r="D277" s="64">
        <f>306000-3000</f>
        <v>303000</v>
      </c>
      <c r="E277" s="64">
        <v>278070</v>
      </c>
      <c r="F277" s="64">
        <v>278070</v>
      </c>
      <c r="G277" s="65">
        <f t="shared" si="6"/>
        <v>1</v>
      </c>
    </row>
    <row r="278" spans="1:7" s="5" customFormat="1" ht="27.75" customHeight="1">
      <c r="A278" s="54"/>
      <c r="B278" s="54"/>
      <c r="C278" s="47" t="s">
        <v>259</v>
      </c>
      <c r="D278" s="89">
        <v>384000</v>
      </c>
      <c r="E278" s="89">
        <v>424000</v>
      </c>
      <c r="F278" s="89">
        <v>424000</v>
      </c>
      <c r="G278" s="90">
        <f t="shared" si="6"/>
        <v>1</v>
      </c>
    </row>
    <row r="279" spans="1:7" s="5" customFormat="1" ht="19.5" customHeight="1">
      <c r="A279" s="54"/>
      <c r="B279" s="57"/>
      <c r="C279" s="86" t="s">
        <v>3</v>
      </c>
      <c r="D279" s="73">
        <v>700000</v>
      </c>
      <c r="E279" s="73">
        <v>1417337</v>
      </c>
      <c r="F279" s="73">
        <v>817336</v>
      </c>
      <c r="G279" s="74">
        <f t="shared" si="6"/>
        <v>0.5766701920573583</v>
      </c>
    </row>
    <row r="280" spans="1:7" s="5" customFormat="1" ht="19.5" customHeight="1">
      <c r="A280" s="54"/>
      <c r="B280" s="60">
        <v>85204</v>
      </c>
      <c r="C280" s="78" t="s">
        <v>85</v>
      </c>
      <c r="D280" s="61">
        <f>D281</f>
        <v>5300000</v>
      </c>
      <c r="E280" s="61">
        <f>SUM(E281:E282)</f>
        <v>5528000</v>
      </c>
      <c r="F280" s="61">
        <f>SUM(F281:F282)</f>
        <v>5471405</v>
      </c>
      <c r="G280" s="62">
        <f t="shared" si="6"/>
        <v>0.9897621201157742</v>
      </c>
    </row>
    <row r="281" spans="1:7" s="5" customFormat="1" ht="19.5" customHeight="1">
      <c r="A281" s="54"/>
      <c r="B281" s="54"/>
      <c r="C281" s="63" t="s">
        <v>86</v>
      </c>
      <c r="D281" s="64">
        <v>5300000</v>
      </c>
      <c r="E281" s="64">
        <v>5428000</v>
      </c>
      <c r="F281" s="64">
        <v>5392000</v>
      </c>
      <c r="G281" s="65">
        <f t="shared" si="6"/>
        <v>0.993367722918202</v>
      </c>
    </row>
    <row r="282" spans="1:7" s="5" customFormat="1" ht="27.75" customHeight="1">
      <c r="A282" s="57"/>
      <c r="B282" s="57"/>
      <c r="C282" s="72" t="s">
        <v>304</v>
      </c>
      <c r="D282" s="73"/>
      <c r="E282" s="73">
        <v>100000</v>
      </c>
      <c r="F282" s="73">
        <v>79405</v>
      </c>
      <c r="G282" s="74">
        <f t="shared" si="6"/>
        <v>0.79405</v>
      </c>
    </row>
    <row r="283" spans="1:7" s="14" customFormat="1" ht="19.5" customHeight="1">
      <c r="A283" s="33"/>
      <c r="B283" s="60">
        <v>85214</v>
      </c>
      <c r="C283" s="78" t="s">
        <v>178</v>
      </c>
      <c r="D283" s="61">
        <f>D284</f>
        <v>6200000</v>
      </c>
      <c r="E283" s="61">
        <f>E284</f>
        <v>8265325</v>
      </c>
      <c r="F283" s="61">
        <f>F284</f>
        <v>7881278</v>
      </c>
      <c r="G283" s="62">
        <f t="shared" si="6"/>
        <v>0.9535351604443867</v>
      </c>
    </row>
    <row r="284" spans="1:7" s="5" customFormat="1" ht="19.5" customHeight="1">
      <c r="A284" s="54"/>
      <c r="B284" s="66"/>
      <c r="C284" s="66" t="s">
        <v>86</v>
      </c>
      <c r="D284" s="40">
        <v>6200000</v>
      </c>
      <c r="E284" s="40">
        <v>8265325</v>
      </c>
      <c r="F284" s="40">
        <v>7881278</v>
      </c>
      <c r="G284" s="41">
        <f t="shared" si="6"/>
        <v>0.9535351604443867</v>
      </c>
    </row>
    <row r="285" spans="1:7" s="14" customFormat="1" ht="19.5" customHeight="1">
      <c r="A285" s="33"/>
      <c r="B285" s="60">
        <v>85215</v>
      </c>
      <c r="C285" s="60" t="s">
        <v>51</v>
      </c>
      <c r="D285" s="61">
        <f>D286</f>
        <v>19500000</v>
      </c>
      <c r="E285" s="61">
        <f>E286</f>
        <v>20545000</v>
      </c>
      <c r="F285" s="61">
        <f>F286</f>
        <v>20539926</v>
      </c>
      <c r="G285" s="62">
        <f t="shared" si="6"/>
        <v>0.9997530299342906</v>
      </c>
    </row>
    <row r="286" spans="1:7" s="5" customFormat="1" ht="19.5" customHeight="1">
      <c r="A286" s="54"/>
      <c r="B286" s="66"/>
      <c r="C286" s="66" t="s">
        <v>90</v>
      </c>
      <c r="D286" s="40">
        <v>19500000</v>
      </c>
      <c r="E286" s="40">
        <v>20545000</v>
      </c>
      <c r="F286" s="40">
        <v>20539926</v>
      </c>
      <c r="G286" s="41">
        <f t="shared" si="6"/>
        <v>0.9997530299342906</v>
      </c>
    </row>
    <row r="287" spans="1:7" s="5" customFormat="1" ht="19.5" customHeight="1">
      <c r="A287" s="54"/>
      <c r="B287" s="60">
        <v>85219</v>
      </c>
      <c r="C287" s="60" t="s">
        <v>161</v>
      </c>
      <c r="D287" s="61">
        <f>D288+D289+D291+D292</f>
        <v>7193000</v>
      </c>
      <c r="E287" s="61">
        <f>E288+E289+E291+E292</f>
        <v>7349000</v>
      </c>
      <c r="F287" s="61">
        <f>F288+F289+F291+F292</f>
        <v>7349000</v>
      </c>
      <c r="G287" s="62">
        <f t="shared" si="6"/>
        <v>1</v>
      </c>
    </row>
    <row r="288" spans="1:7" s="5" customFormat="1" ht="19.5" customHeight="1">
      <c r="A288" s="54"/>
      <c r="B288" s="54"/>
      <c r="C288" s="56" t="s">
        <v>36</v>
      </c>
      <c r="D288" s="48">
        <v>5162000</v>
      </c>
      <c r="E288" s="48">
        <v>5162000</v>
      </c>
      <c r="F288" s="48">
        <v>5162000</v>
      </c>
      <c r="G288" s="49">
        <f t="shared" si="6"/>
        <v>1</v>
      </c>
    </row>
    <row r="289" spans="1:7" s="5" customFormat="1" ht="19.5" customHeight="1">
      <c r="A289" s="54"/>
      <c r="B289" s="54"/>
      <c r="C289" s="188" t="s">
        <v>37</v>
      </c>
      <c r="D289" s="159">
        <v>1011000</v>
      </c>
      <c r="E289" s="159">
        <v>1174948</v>
      </c>
      <c r="F289" s="159">
        <v>1174948</v>
      </c>
      <c r="G289" s="160">
        <f t="shared" si="6"/>
        <v>1</v>
      </c>
    </row>
    <row r="290" spans="1:7" s="5" customFormat="1" ht="16.5" customHeight="1">
      <c r="A290" s="54"/>
      <c r="B290" s="54"/>
      <c r="C290" s="189" t="s">
        <v>323</v>
      </c>
      <c r="D290" s="190">
        <v>73000</v>
      </c>
      <c r="E290" s="190">
        <v>73000</v>
      </c>
      <c r="F290" s="190">
        <v>73000</v>
      </c>
      <c r="G290" s="191">
        <f>F290/E290</f>
        <v>1</v>
      </c>
    </row>
    <row r="291" spans="1:7" s="5" customFormat="1" ht="19.5" customHeight="1">
      <c r="A291" s="54"/>
      <c r="B291" s="54"/>
      <c r="C291" s="63" t="s">
        <v>38</v>
      </c>
      <c r="D291" s="64">
        <v>1016000</v>
      </c>
      <c r="E291" s="64">
        <v>1008052</v>
      </c>
      <c r="F291" s="64">
        <v>1008052</v>
      </c>
      <c r="G291" s="65">
        <f t="shared" si="6"/>
        <v>1</v>
      </c>
    </row>
    <row r="292" spans="1:7" s="5" customFormat="1" ht="19.5" customHeight="1">
      <c r="A292" s="54"/>
      <c r="B292" s="57"/>
      <c r="C292" s="57" t="s">
        <v>3</v>
      </c>
      <c r="D292" s="58">
        <v>4000</v>
      </c>
      <c r="E292" s="58">
        <v>4000</v>
      </c>
      <c r="F292" s="58">
        <v>4000</v>
      </c>
      <c r="G292" s="74">
        <f t="shared" si="6"/>
        <v>1</v>
      </c>
    </row>
    <row r="293" spans="1:7" s="14" customFormat="1" ht="25.5" customHeight="1">
      <c r="A293" s="33"/>
      <c r="B293" s="99">
        <v>85220</v>
      </c>
      <c r="C293" s="78" t="s">
        <v>250</v>
      </c>
      <c r="D293" s="61">
        <f>D294</f>
        <v>200000</v>
      </c>
      <c r="E293" s="61">
        <f>E294</f>
        <v>200000</v>
      </c>
      <c r="F293" s="61">
        <f>F294</f>
        <v>60000</v>
      </c>
      <c r="G293" s="62">
        <f t="shared" si="6"/>
        <v>0.3</v>
      </c>
    </row>
    <row r="294" spans="1:7" s="5" customFormat="1" ht="19.5" customHeight="1">
      <c r="A294" s="54"/>
      <c r="B294" s="55"/>
      <c r="C294" s="178" t="s">
        <v>219</v>
      </c>
      <c r="D294" s="179">
        <v>200000</v>
      </c>
      <c r="E294" s="179">
        <v>200000</v>
      </c>
      <c r="F294" s="179">
        <v>60000</v>
      </c>
      <c r="G294" s="180">
        <f t="shared" si="6"/>
        <v>0.3</v>
      </c>
    </row>
    <row r="295" spans="1:7" s="5" customFormat="1" ht="15" customHeight="1">
      <c r="A295" s="54"/>
      <c r="B295" s="54"/>
      <c r="C295" s="38" t="s">
        <v>324</v>
      </c>
      <c r="D295" s="168"/>
      <c r="E295" s="168"/>
      <c r="F295" s="168"/>
      <c r="G295" s="201"/>
    </row>
    <row r="296" spans="1:7" s="5" customFormat="1" ht="16.5" customHeight="1">
      <c r="A296" s="54"/>
      <c r="B296" s="54"/>
      <c r="C296" s="38" t="s">
        <v>325</v>
      </c>
      <c r="D296" s="168"/>
      <c r="E296" s="168">
        <v>15000</v>
      </c>
      <c r="F296" s="168">
        <v>15000</v>
      </c>
      <c r="G296" s="201">
        <f>F296/E296</f>
        <v>1</v>
      </c>
    </row>
    <row r="297" spans="1:7" s="5" customFormat="1" ht="16.5" customHeight="1">
      <c r="A297" s="54"/>
      <c r="B297" s="57"/>
      <c r="C297" s="69" t="s">
        <v>3</v>
      </c>
      <c r="D297" s="70"/>
      <c r="E297" s="70">
        <v>140000</v>
      </c>
      <c r="F297" s="70"/>
      <c r="G297" s="71"/>
    </row>
    <row r="298" spans="1:7" s="14" customFormat="1" ht="19.5" customHeight="1">
      <c r="A298" s="33"/>
      <c r="B298" s="60">
        <v>85226</v>
      </c>
      <c r="C298" s="60" t="s">
        <v>52</v>
      </c>
      <c r="D298" s="61">
        <f>SUM(D299:D301)</f>
        <v>251100</v>
      </c>
      <c r="E298" s="61">
        <f>SUM(E299:E301)</f>
        <v>254100</v>
      </c>
      <c r="F298" s="61">
        <f>SUM(F299:F301)</f>
        <v>232328</v>
      </c>
      <c r="G298" s="62">
        <f t="shared" si="6"/>
        <v>0.9143171979535616</v>
      </c>
    </row>
    <row r="299" spans="1:7" s="5" customFormat="1" ht="19.5" customHeight="1">
      <c r="A299" s="54"/>
      <c r="B299" s="54"/>
      <c r="C299" s="56" t="s">
        <v>36</v>
      </c>
      <c r="D299" s="48">
        <v>179500</v>
      </c>
      <c r="E299" s="48">
        <v>182020</v>
      </c>
      <c r="F299" s="48">
        <v>163322</v>
      </c>
      <c r="G299" s="49">
        <f t="shared" si="6"/>
        <v>0.8972750247225579</v>
      </c>
    </row>
    <row r="300" spans="1:7" s="5" customFormat="1" ht="19.5" customHeight="1">
      <c r="A300" s="54"/>
      <c r="B300" s="54"/>
      <c r="C300" s="63" t="s">
        <v>37</v>
      </c>
      <c r="D300" s="64">
        <v>37000</v>
      </c>
      <c r="E300" s="64">
        <v>40010</v>
      </c>
      <c r="F300" s="64">
        <v>38750</v>
      </c>
      <c r="G300" s="65">
        <f t="shared" si="6"/>
        <v>0.968507873031742</v>
      </c>
    </row>
    <row r="301" spans="1:7" s="5" customFormat="1" ht="19.5" customHeight="1">
      <c r="A301" s="54"/>
      <c r="B301" s="57"/>
      <c r="C301" s="86" t="s">
        <v>38</v>
      </c>
      <c r="D301" s="73">
        <v>34600</v>
      </c>
      <c r="E301" s="73">
        <v>32070</v>
      </c>
      <c r="F301" s="73">
        <v>30256</v>
      </c>
      <c r="G301" s="74">
        <f t="shared" si="6"/>
        <v>0.943436233239788</v>
      </c>
    </row>
    <row r="302" spans="1:7" s="14" customFormat="1" ht="19.5" customHeight="1">
      <c r="A302" s="33"/>
      <c r="B302" s="60">
        <v>85228</v>
      </c>
      <c r="C302" s="60" t="s">
        <v>53</v>
      </c>
      <c r="D302" s="61">
        <f>D303</f>
        <v>7400000</v>
      </c>
      <c r="E302" s="61">
        <f>E303</f>
        <v>7350000</v>
      </c>
      <c r="F302" s="61">
        <f>F303</f>
        <v>7350000</v>
      </c>
      <c r="G302" s="62">
        <f t="shared" si="6"/>
        <v>1</v>
      </c>
    </row>
    <row r="303" spans="1:7" s="5" customFormat="1" ht="19.5" customHeight="1">
      <c r="A303" s="54"/>
      <c r="B303" s="66"/>
      <c r="C303" s="66" t="s">
        <v>89</v>
      </c>
      <c r="D303" s="40">
        <v>7400000</v>
      </c>
      <c r="E303" s="40">
        <v>7350000</v>
      </c>
      <c r="F303" s="40">
        <v>7350000</v>
      </c>
      <c r="G303" s="41">
        <f t="shared" si="6"/>
        <v>1</v>
      </c>
    </row>
    <row r="304" spans="1:7" s="14" customFormat="1" ht="19.5" customHeight="1">
      <c r="A304" s="33"/>
      <c r="B304" s="60">
        <v>85295</v>
      </c>
      <c r="C304" s="60" t="s">
        <v>1</v>
      </c>
      <c r="D304" s="61">
        <f>SUM(D305:D307)</f>
        <v>830000</v>
      </c>
      <c r="E304" s="61">
        <f>SUM(E305:E308)</f>
        <v>1268800</v>
      </c>
      <c r="F304" s="61">
        <f>SUM(F305:F308)</f>
        <v>1199850</v>
      </c>
      <c r="G304" s="62">
        <f t="shared" si="6"/>
        <v>0.9456573139974779</v>
      </c>
    </row>
    <row r="305" spans="1:7" s="5" customFormat="1" ht="19.5" customHeight="1">
      <c r="A305" s="54"/>
      <c r="B305" s="54"/>
      <c r="C305" s="56" t="s">
        <v>230</v>
      </c>
      <c r="D305" s="48">
        <v>50000</v>
      </c>
      <c r="E305" s="48">
        <v>50000</v>
      </c>
      <c r="F305" s="48">
        <v>45500</v>
      </c>
      <c r="G305" s="49">
        <f t="shared" si="6"/>
        <v>0.91</v>
      </c>
    </row>
    <row r="306" spans="1:7" s="5" customFormat="1" ht="27.75" customHeight="1">
      <c r="A306" s="54"/>
      <c r="B306" s="54"/>
      <c r="C306" s="47" t="s">
        <v>222</v>
      </c>
      <c r="D306" s="89">
        <v>730000</v>
      </c>
      <c r="E306" s="89">
        <v>730000</v>
      </c>
      <c r="F306" s="89">
        <v>673550</v>
      </c>
      <c r="G306" s="90">
        <f t="shared" si="6"/>
        <v>0.9226712328767124</v>
      </c>
    </row>
    <row r="307" spans="1:7" s="5" customFormat="1" ht="19.5" customHeight="1">
      <c r="A307" s="54"/>
      <c r="B307" s="54"/>
      <c r="C307" s="79" t="s">
        <v>276</v>
      </c>
      <c r="D307" s="64">
        <v>50000</v>
      </c>
      <c r="E307" s="64">
        <v>50000</v>
      </c>
      <c r="F307" s="64">
        <v>42000</v>
      </c>
      <c r="G307" s="65">
        <f t="shared" si="6"/>
        <v>0.84</v>
      </c>
    </row>
    <row r="308" spans="1:7" s="5" customFormat="1" ht="19.5" customHeight="1">
      <c r="A308" s="57"/>
      <c r="B308" s="57"/>
      <c r="C308" s="57" t="s">
        <v>213</v>
      </c>
      <c r="D308" s="58"/>
      <c r="E308" s="58">
        <v>438800</v>
      </c>
      <c r="F308" s="58">
        <v>438800</v>
      </c>
      <c r="G308" s="74">
        <f t="shared" si="6"/>
        <v>1</v>
      </c>
    </row>
    <row r="309" spans="1:7" s="5" customFormat="1" ht="19.5" customHeight="1">
      <c r="A309" s="30">
        <v>853</v>
      </c>
      <c r="B309" s="30"/>
      <c r="C309" s="30" t="s">
        <v>204</v>
      </c>
      <c r="D309" s="31">
        <f>D310+D316+D323+D325</f>
        <v>7299000</v>
      </c>
      <c r="E309" s="31">
        <f>E310+E316+E323+E325</f>
        <v>7444363</v>
      </c>
      <c r="F309" s="31">
        <f>F310+F316+F323+F325</f>
        <v>7316922</v>
      </c>
      <c r="G309" s="32">
        <f t="shared" si="6"/>
        <v>0.9828808724131266</v>
      </c>
    </row>
    <row r="310" spans="1:7" s="5" customFormat="1" ht="19.5" customHeight="1">
      <c r="A310" s="54"/>
      <c r="B310" s="60">
        <v>85305</v>
      </c>
      <c r="C310" s="60" t="s">
        <v>50</v>
      </c>
      <c r="D310" s="61">
        <f>D311+D312+D314+D315</f>
        <v>4606000</v>
      </c>
      <c r="E310" s="61">
        <f>E311+E312+E314+E315</f>
        <v>4621000</v>
      </c>
      <c r="F310" s="61">
        <f>F311+F312+F314+F315</f>
        <v>4620924</v>
      </c>
      <c r="G310" s="62">
        <v>0.9999</v>
      </c>
    </row>
    <row r="311" spans="1:7" s="5" customFormat="1" ht="18.75" customHeight="1">
      <c r="A311" s="54"/>
      <c r="B311" s="54"/>
      <c r="C311" s="56" t="s">
        <v>36</v>
      </c>
      <c r="D311" s="48">
        <v>3265000</v>
      </c>
      <c r="E311" s="48">
        <v>3265000</v>
      </c>
      <c r="F311" s="48">
        <v>3264994</v>
      </c>
      <c r="G311" s="49">
        <v>0.9999</v>
      </c>
    </row>
    <row r="312" spans="1:7" s="5" customFormat="1" ht="18.75" customHeight="1">
      <c r="A312" s="54"/>
      <c r="B312" s="54"/>
      <c r="C312" s="188" t="s">
        <v>37</v>
      </c>
      <c r="D312" s="159">
        <v>721000</v>
      </c>
      <c r="E312" s="159">
        <v>712673</v>
      </c>
      <c r="F312" s="159">
        <v>712603</v>
      </c>
      <c r="G312" s="160">
        <f t="shared" si="6"/>
        <v>0.9999017782348988</v>
      </c>
    </row>
    <row r="313" spans="1:7" s="5" customFormat="1" ht="16.5" customHeight="1">
      <c r="A313" s="54"/>
      <c r="B313" s="54"/>
      <c r="C313" s="189" t="s">
        <v>323</v>
      </c>
      <c r="D313" s="190">
        <v>60000</v>
      </c>
      <c r="E313" s="190">
        <v>60000</v>
      </c>
      <c r="F313" s="190">
        <v>59975</v>
      </c>
      <c r="G313" s="191">
        <f>F313/E313</f>
        <v>0.9995833333333334</v>
      </c>
    </row>
    <row r="314" spans="1:7" s="5" customFormat="1" ht="18.75" customHeight="1">
      <c r="A314" s="54"/>
      <c r="B314" s="54"/>
      <c r="C314" s="63" t="s">
        <v>38</v>
      </c>
      <c r="D314" s="64">
        <v>620000</v>
      </c>
      <c r="E314" s="64">
        <v>629767</v>
      </c>
      <c r="F314" s="64">
        <v>629767</v>
      </c>
      <c r="G314" s="65">
        <f t="shared" si="6"/>
        <v>1</v>
      </c>
    </row>
    <row r="315" spans="1:7" s="5" customFormat="1" ht="18.75" customHeight="1">
      <c r="A315" s="54"/>
      <c r="B315" s="57"/>
      <c r="C315" s="86" t="s">
        <v>3</v>
      </c>
      <c r="D315" s="73"/>
      <c r="E315" s="73">
        <v>13560</v>
      </c>
      <c r="F315" s="73">
        <v>13560</v>
      </c>
      <c r="G315" s="74">
        <f t="shared" si="6"/>
        <v>1</v>
      </c>
    </row>
    <row r="316" spans="1:7" s="14" customFormat="1" ht="19.5" customHeight="1">
      <c r="A316" s="33"/>
      <c r="B316" s="60">
        <v>85333</v>
      </c>
      <c r="C316" s="60" t="s">
        <v>54</v>
      </c>
      <c r="D316" s="61">
        <f>SUM(D317:D321)</f>
        <v>2635000</v>
      </c>
      <c r="E316" s="61">
        <f>SUM(E317:E321)</f>
        <v>2765363</v>
      </c>
      <c r="F316" s="61">
        <f>SUM(F317:F321)</f>
        <v>2674431</v>
      </c>
      <c r="G316" s="62">
        <f aca="true" t="shared" si="7" ref="G316:G383">F316/E316</f>
        <v>0.9671175176640463</v>
      </c>
    </row>
    <row r="317" spans="1:7" s="5" customFormat="1" ht="18.75" customHeight="1">
      <c r="A317" s="54"/>
      <c r="B317" s="54"/>
      <c r="C317" s="56" t="s">
        <v>36</v>
      </c>
      <c r="D317" s="48">
        <v>1787000</v>
      </c>
      <c r="E317" s="48">
        <v>1787000</v>
      </c>
      <c r="F317" s="48">
        <v>1787000</v>
      </c>
      <c r="G317" s="49">
        <f t="shared" si="7"/>
        <v>1</v>
      </c>
    </row>
    <row r="318" spans="1:7" s="5" customFormat="1" ht="18.75" customHeight="1">
      <c r="A318" s="54"/>
      <c r="B318" s="54"/>
      <c r="C318" s="63" t="s">
        <v>37</v>
      </c>
      <c r="D318" s="64">
        <v>507000</v>
      </c>
      <c r="E318" s="64">
        <v>476970</v>
      </c>
      <c r="F318" s="64">
        <v>476970</v>
      </c>
      <c r="G318" s="65">
        <f t="shared" si="7"/>
        <v>1</v>
      </c>
    </row>
    <row r="319" spans="1:7" s="5" customFormat="1" ht="18.75" customHeight="1">
      <c r="A319" s="54"/>
      <c r="B319" s="54"/>
      <c r="C319" s="63" t="s">
        <v>38</v>
      </c>
      <c r="D319" s="64">
        <v>341000</v>
      </c>
      <c r="E319" s="64">
        <v>349030</v>
      </c>
      <c r="F319" s="64">
        <v>349030</v>
      </c>
      <c r="G319" s="65">
        <f t="shared" si="7"/>
        <v>1</v>
      </c>
    </row>
    <row r="320" spans="1:7" s="5" customFormat="1" ht="18.75" customHeight="1">
      <c r="A320" s="54"/>
      <c r="B320" s="54"/>
      <c r="C320" s="63" t="s">
        <v>3</v>
      </c>
      <c r="D320" s="64"/>
      <c r="E320" s="64">
        <v>62000</v>
      </c>
      <c r="F320" s="64">
        <v>57328</v>
      </c>
      <c r="G320" s="65">
        <f>F320/E320</f>
        <v>0.9246451612903226</v>
      </c>
    </row>
    <row r="321" spans="1:7" s="5" customFormat="1" ht="24.75" customHeight="1">
      <c r="A321" s="54"/>
      <c r="B321" s="54"/>
      <c r="C321" s="75" t="s">
        <v>305</v>
      </c>
      <c r="D321" s="67"/>
      <c r="E321" s="67">
        <v>90363</v>
      </c>
      <c r="F321" s="67">
        <v>4103</v>
      </c>
      <c r="G321" s="90">
        <f t="shared" si="7"/>
        <v>0.045405752354392835</v>
      </c>
    </row>
    <row r="322" spans="1:7" s="5" customFormat="1" ht="16.5" customHeight="1">
      <c r="A322" s="54"/>
      <c r="B322" s="57"/>
      <c r="C322" s="131" t="s">
        <v>326</v>
      </c>
      <c r="D322" s="132"/>
      <c r="E322" s="132">
        <v>7459</v>
      </c>
      <c r="F322" s="132"/>
      <c r="G322" s="133"/>
    </row>
    <row r="323" spans="1:7" s="14" customFormat="1" ht="19.5" customHeight="1">
      <c r="A323" s="33"/>
      <c r="B323" s="60">
        <v>85334</v>
      </c>
      <c r="C323" s="60" t="s">
        <v>185</v>
      </c>
      <c r="D323" s="61">
        <f>D324</f>
        <v>30000</v>
      </c>
      <c r="E323" s="61">
        <f>E324</f>
        <v>30000</v>
      </c>
      <c r="F323" s="61"/>
      <c r="G323" s="62"/>
    </row>
    <row r="324" spans="1:7" s="5" customFormat="1" ht="19.5" customHeight="1">
      <c r="A324" s="54"/>
      <c r="B324" s="66"/>
      <c r="C324" s="66" t="s">
        <v>231</v>
      </c>
      <c r="D324" s="40">
        <v>30000</v>
      </c>
      <c r="E324" s="40">
        <v>30000</v>
      </c>
      <c r="F324" s="40"/>
      <c r="G324" s="41"/>
    </row>
    <row r="325" spans="1:7" s="14" customFormat="1" ht="19.5" customHeight="1">
      <c r="A325" s="33"/>
      <c r="B325" s="60">
        <v>85346</v>
      </c>
      <c r="C325" s="60" t="s">
        <v>180</v>
      </c>
      <c r="D325" s="61">
        <f>D326</f>
        <v>28000</v>
      </c>
      <c r="E325" s="61">
        <f>E326</f>
        <v>28000</v>
      </c>
      <c r="F325" s="61">
        <f>F326</f>
        <v>21567</v>
      </c>
      <c r="G325" s="62">
        <f t="shared" si="7"/>
        <v>0.77025</v>
      </c>
    </row>
    <row r="326" spans="1:7" s="5" customFormat="1" ht="19.5" customHeight="1">
      <c r="A326" s="57"/>
      <c r="B326" s="66"/>
      <c r="C326" s="66" t="s">
        <v>181</v>
      </c>
      <c r="D326" s="40">
        <v>28000</v>
      </c>
      <c r="E326" s="40">
        <v>28000</v>
      </c>
      <c r="F326" s="40">
        <v>21567</v>
      </c>
      <c r="G326" s="41">
        <f t="shared" si="7"/>
        <v>0.77025</v>
      </c>
    </row>
    <row r="327" spans="1:7" s="5" customFormat="1" ht="19.5" customHeight="1">
      <c r="A327" s="30">
        <v>854</v>
      </c>
      <c r="B327" s="30"/>
      <c r="C327" s="30" t="s">
        <v>55</v>
      </c>
      <c r="D327" s="31">
        <f>D328+D332+D339+D343+D348+D354+D356+D360+D371+D380+D369+D365</f>
        <v>33461000</v>
      </c>
      <c r="E327" s="31">
        <f>E328+E332+E339+E343+E348+E354+E356+E360+E371+E380+E369+E365</f>
        <v>36722079</v>
      </c>
      <c r="F327" s="31">
        <f>F328+F332+F339+F343+F348+F354+F356+F360+F371+F380+F369+F365</f>
        <v>36683529</v>
      </c>
      <c r="G327" s="32">
        <f t="shared" si="7"/>
        <v>0.9989502228346059</v>
      </c>
    </row>
    <row r="328" spans="1:7" s="5" customFormat="1" ht="19.5" customHeight="1">
      <c r="A328" s="54"/>
      <c r="B328" s="35">
        <v>85401</v>
      </c>
      <c r="C328" s="35" t="s">
        <v>56</v>
      </c>
      <c r="D328" s="36">
        <f>SUM(D329:D331)</f>
        <v>5600000</v>
      </c>
      <c r="E328" s="36">
        <f>SUM(E329:E331)</f>
        <v>6159986</v>
      </c>
      <c r="F328" s="36">
        <f>SUM(F329:F331)</f>
        <v>6158187</v>
      </c>
      <c r="G328" s="37">
        <f t="shared" si="7"/>
        <v>0.9997079538817134</v>
      </c>
    </row>
    <row r="329" spans="1:7" s="5" customFormat="1" ht="18.75" customHeight="1">
      <c r="A329" s="54"/>
      <c r="B329" s="54"/>
      <c r="C329" s="56" t="s">
        <v>36</v>
      </c>
      <c r="D329" s="48">
        <v>4400000</v>
      </c>
      <c r="E329" s="48">
        <v>4877902</v>
      </c>
      <c r="F329" s="48">
        <v>4877000</v>
      </c>
      <c r="G329" s="49">
        <f t="shared" si="7"/>
        <v>0.9998150844358906</v>
      </c>
    </row>
    <row r="330" spans="1:7" s="5" customFormat="1" ht="18.75" customHeight="1">
      <c r="A330" s="54"/>
      <c r="B330" s="54"/>
      <c r="C330" s="63" t="s">
        <v>37</v>
      </c>
      <c r="D330" s="64">
        <v>340000</v>
      </c>
      <c r="E330" s="64">
        <v>337782</v>
      </c>
      <c r="F330" s="64">
        <v>337640</v>
      </c>
      <c r="G330" s="65">
        <f t="shared" si="7"/>
        <v>0.9995796105180265</v>
      </c>
    </row>
    <row r="331" spans="1:7" s="5" customFormat="1" ht="18.75" customHeight="1">
      <c r="A331" s="54"/>
      <c r="B331" s="57"/>
      <c r="C331" s="72" t="s">
        <v>38</v>
      </c>
      <c r="D331" s="73">
        <v>860000</v>
      </c>
      <c r="E331" s="73">
        <v>944302</v>
      </c>
      <c r="F331" s="73">
        <v>943547</v>
      </c>
      <c r="G331" s="74">
        <f t="shared" si="7"/>
        <v>0.9992004676470028</v>
      </c>
    </row>
    <row r="332" spans="1:7" s="5" customFormat="1" ht="19.5" customHeight="1">
      <c r="A332" s="54"/>
      <c r="B332" s="60">
        <v>85403</v>
      </c>
      <c r="C332" s="60" t="s">
        <v>117</v>
      </c>
      <c r="D332" s="61">
        <f>D333+D334+D336+D337+D338</f>
        <v>7618000</v>
      </c>
      <c r="E332" s="61">
        <f>E333+E334+E336+E337+E338</f>
        <v>7977173</v>
      </c>
      <c r="F332" s="61">
        <f>F333+F334+F336+F337+F338</f>
        <v>7963188</v>
      </c>
      <c r="G332" s="62">
        <f t="shared" si="7"/>
        <v>0.9982468726703057</v>
      </c>
    </row>
    <row r="333" spans="1:7" s="5" customFormat="1" ht="18.75" customHeight="1">
      <c r="A333" s="54"/>
      <c r="B333" s="54"/>
      <c r="C333" s="56" t="s">
        <v>36</v>
      </c>
      <c r="D333" s="48">
        <v>4925000</v>
      </c>
      <c r="E333" s="48">
        <v>5128420</v>
      </c>
      <c r="F333" s="48">
        <v>5128418</v>
      </c>
      <c r="G333" s="49">
        <v>0.9999</v>
      </c>
    </row>
    <row r="334" spans="1:7" s="5" customFormat="1" ht="18.75" customHeight="1">
      <c r="A334" s="54"/>
      <c r="B334" s="54"/>
      <c r="C334" s="188" t="s">
        <v>37</v>
      </c>
      <c r="D334" s="159">
        <f>1100000+10000</f>
        <v>1110000</v>
      </c>
      <c r="E334" s="159">
        <v>1174416</v>
      </c>
      <c r="F334" s="159">
        <v>1174266</v>
      </c>
      <c r="G334" s="160">
        <f t="shared" si="7"/>
        <v>0.9998722769444558</v>
      </c>
    </row>
    <row r="335" spans="1:7" s="5" customFormat="1" ht="16.5" customHeight="1">
      <c r="A335" s="57"/>
      <c r="B335" s="57"/>
      <c r="C335" s="198" t="s">
        <v>323</v>
      </c>
      <c r="D335" s="199"/>
      <c r="E335" s="199">
        <v>43000</v>
      </c>
      <c r="F335" s="199">
        <v>42901</v>
      </c>
      <c r="G335" s="200">
        <f>F335/E335</f>
        <v>0.9976976744186047</v>
      </c>
    </row>
    <row r="336" spans="1:7" s="5" customFormat="1" ht="19.5" customHeight="1">
      <c r="A336" s="54"/>
      <c r="B336" s="54"/>
      <c r="C336" s="95" t="s">
        <v>38</v>
      </c>
      <c r="D336" s="89">
        <v>955000</v>
      </c>
      <c r="E336" s="89">
        <v>965437</v>
      </c>
      <c r="F336" s="89">
        <v>965370</v>
      </c>
      <c r="G336" s="90">
        <f t="shared" si="7"/>
        <v>0.9999306013753357</v>
      </c>
    </row>
    <row r="337" spans="1:7" s="5" customFormat="1" ht="19.5" customHeight="1">
      <c r="A337" s="54"/>
      <c r="B337" s="54"/>
      <c r="C337" s="54" t="s">
        <v>299</v>
      </c>
      <c r="D337" s="67"/>
      <c r="E337" s="67">
        <v>26900</v>
      </c>
      <c r="F337" s="67">
        <v>18418</v>
      </c>
      <c r="G337" s="90">
        <f t="shared" si="7"/>
        <v>0.6846840148698885</v>
      </c>
    </row>
    <row r="338" spans="1:7" s="5" customFormat="1" ht="19.5" customHeight="1">
      <c r="A338" s="54"/>
      <c r="B338" s="57"/>
      <c r="C338" s="72" t="s">
        <v>172</v>
      </c>
      <c r="D338" s="73">
        <v>628000</v>
      </c>
      <c r="E338" s="73">
        <v>682000</v>
      </c>
      <c r="F338" s="73">
        <v>676716</v>
      </c>
      <c r="G338" s="74">
        <f t="shared" si="7"/>
        <v>0.9922521994134897</v>
      </c>
    </row>
    <row r="339" spans="1:7" s="14" customFormat="1" ht="19.5" customHeight="1">
      <c r="A339" s="33"/>
      <c r="B339" s="77">
        <v>85406</v>
      </c>
      <c r="C339" s="78" t="s">
        <v>206</v>
      </c>
      <c r="D339" s="61">
        <f>SUM(D340:D342)</f>
        <v>4831000</v>
      </c>
      <c r="E339" s="61">
        <f>SUM(E340:E342)</f>
        <v>5142344</v>
      </c>
      <c r="F339" s="61">
        <f>SUM(F340:F342)</f>
        <v>5142311</v>
      </c>
      <c r="G339" s="62">
        <v>0.9999</v>
      </c>
    </row>
    <row r="340" spans="1:7" s="5" customFormat="1" ht="19.5" customHeight="1">
      <c r="A340" s="54"/>
      <c r="B340" s="54"/>
      <c r="C340" s="56" t="s">
        <v>36</v>
      </c>
      <c r="D340" s="48">
        <v>3649000</v>
      </c>
      <c r="E340" s="48">
        <v>3841815</v>
      </c>
      <c r="F340" s="48">
        <v>3841804</v>
      </c>
      <c r="G340" s="49">
        <v>0.9999</v>
      </c>
    </row>
    <row r="341" spans="1:7" s="5" customFormat="1" ht="19.5" customHeight="1">
      <c r="A341" s="54"/>
      <c r="B341" s="54"/>
      <c r="C341" s="63" t="s">
        <v>37</v>
      </c>
      <c r="D341" s="64">
        <v>470000</v>
      </c>
      <c r="E341" s="64">
        <v>551284</v>
      </c>
      <c r="F341" s="64">
        <v>551264</v>
      </c>
      <c r="G341" s="65">
        <v>0.9999</v>
      </c>
    </row>
    <row r="342" spans="1:7" s="5" customFormat="1" ht="19.5" customHeight="1">
      <c r="A342" s="54"/>
      <c r="B342" s="57"/>
      <c r="C342" s="86" t="s">
        <v>38</v>
      </c>
      <c r="D342" s="73">
        <v>712000</v>
      </c>
      <c r="E342" s="73">
        <v>749245</v>
      </c>
      <c r="F342" s="73">
        <v>749243</v>
      </c>
      <c r="G342" s="74">
        <v>0.9999</v>
      </c>
    </row>
    <row r="343" spans="1:7" s="14" customFormat="1" ht="19.5" customHeight="1">
      <c r="A343" s="33"/>
      <c r="B343" s="60">
        <v>85407</v>
      </c>
      <c r="C343" s="60" t="s">
        <v>58</v>
      </c>
      <c r="D343" s="61">
        <f>D344+D345+D347</f>
        <v>2123000</v>
      </c>
      <c r="E343" s="61">
        <f>E344+E345+E347</f>
        <v>2198784</v>
      </c>
      <c r="F343" s="61">
        <f>F344+F345+F347</f>
        <v>2198774</v>
      </c>
      <c r="G343" s="62">
        <v>0.9999</v>
      </c>
    </row>
    <row r="344" spans="1:7" s="5" customFormat="1" ht="19.5" customHeight="1">
      <c r="A344" s="54"/>
      <c r="B344" s="54"/>
      <c r="C344" s="56" t="s">
        <v>36</v>
      </c>
      <c r="D344" s="48">
        <v>1511000</v>
      </c>
      <c r="E344" s="48">
        <v>1578000</v>
      </c>
      <c r="F344" s="48">
        <v>1577999</v>
      </c>
      <c r="G344" s="49">
        <v>0.9999</v>
      </c>
    </row>
    <row r="345" spans="1:7" s="5" customFormat="1" ht="19.5" customHeight="1">
      <c r="A345" s="54"/>
      <c r="B345" s="54"/>
      <c r="C345" s="188" t="s">
        <v>37</v>
      </c>
      <c r="D345" s="159">
        <v>320000</v>
      </c>
      <c r="E345" s="159">
        <v>315959</v>
      </c>
      <c r="F345" s="159">
        <v>315951</v>
      </c>
      <c r="G345" s="160">
        <v>0.9999</v>
      </c>
    </row>
    <row r="346" spans="1:7" s="5" customFormat="1" ht="16.5" customHeight="1">
      <c r="A346" s="54"/>
      <c r="B346" s="54"/>
      <c r="C346" s="189" t="s">
        <v>323</v>
      </c>
      <c r="D346" s="190"/>
      <c r="E346" s="190">
        <v>5000</v>
      </c>
      <c r="F346" s="190">
        <v>5000</v>
      </c>
      <c r="G346" s="191">
        <f>F346/E346</f>
        <v>1</v>
      </c>
    </row>
    <row r="347" spans="1:7" s="5" customFormat="1" ht="19.5" customHeight="1">
      <c r="A347" s="54"/>
      <c r="B347" s="57"/>
      <c r="C347" s="86" t="s">
        <v>38</v>
      </c>
      <c r="D347" s="73">
        <v>292000</v>
      </c>
      <c r="E347" s="73">
        <v>304825</v>
      </c>
      <c r="F347" s="73">
        <v>304824</v>
      </c>
      <c r="G347" s="74">
        <v>0.9999</v>
      </c>
    </row>
    <row r="348" spans="1:7" s="14" customFormat="1" ht="19.5" customHeight="1">
      <c r="A348" s="33"/>
      <c r="B348" s="60">
        <v>85410</v>
      </c>
      <c r="C348" s="60" t="s">
        <v>59</v>
      </c>
      <c r="D348" s="61">
        <f>D349+D350+D352+D353</f>
        <v>6628000</v>
      </c>
      <c r="E348" s="61">
        <f>E349+E350+E352+E353</f>
        <v>6705846</v>
      </c>
      <c r="F348" s="61">
        <f>F349+F350+F352+F353</f>
        <v>6696929</v>
      </c>
      <c r="G348" s="62">
        <f t="shared" si="7"/>
        <v>0.9986702647212596</v>
      </c>
    </row>
    <row r="349" spans="1:7" s="5" customFormat="1" ht="19.5" customHeight="1">
      <c r="A349" s="54"/>
      <c r="B349" s="54"/>
      <c r="C349" s="56" t="s">
        <v>36</v>
      </c>
      <c r="D349" s="48">
        <v>3966500</v>
      </c>
      <c r="E349" s="48">
        <v>4036288</v>
      </c>
      <c r="F349" s="48">
        <v>4032880</v>
      </c>
      <c r="G349" s="49">
        <f t="shared" si="7"/>
        <v>0.9991556598538063</v>
      </c>
    </row>
    <row r="350" spans="1:7" s="5" customFormat="1" ht="19.5" customHeight="1">
      <c r="A350" s="54"/>
      <c r="B350" s="54"/>
      <c r="C350" s="188" t="s">
        <v>37</v>
      </c>
      <c r="D350" s="159">
        <v>1320000</v>
      </c>
      <c r="E350" s="159">
        <v>1360965</v>
      </c>
      <c r="F350" s="159">
        <v>1357392</v>
      </c>
      <c r="G350" s="160">
        <f t="shared" si="7"/>
        <v>0.9973746569529709</v>
      </c>
    </row>
    <row r="351" spans="1:7" s="5" customFormat="1" ht="16.5" customHeight="1">
      <c r="A351" s="54"/>
      <c r="B351" s="54"/>
      <c r="C351" s="189" t="s">
        <v>323</v>
      </c>
      <c r="D351" s="190"/>
      <c r="E351" s="190">
        <v>36927</v>
      </c>
      <c r="F351" s="190">
        <v>33493</v>
      </c>
      <c r="G351" s="191">
        <f>F351/E351</f>
        <v>0.9070057139762233</v>
      </c>
    </row>
    <row r="352" spans="1:7" s="5" customFormat="1" ht="19.5" customHeight="1">
      <c r="A352" s="54"/>
      <c r="B352" s="54"/>
      <c r="C352" s="95" t="s">
        <v>38</v>
      </c>
      <c r="D352" s="89">
        <v>777500</v>
      </c>
      <c r="E352" s="89">
        <v>770128</v>
      </c>
      <c r="F352" s="89">
        <v>770107</v>
      </c>
      <c r="G352" s="90">
        <v>0.9999</v>
      </c>
    </row>
    <row r="353" spans="1:7" s="5" customFormat="1" ht="19.5" customHeight="1">
      <c r="A353" s="54"/>
      <c r="B353" s="54"/>
      <c r="C353" s="63" t="s">
        <v>167</v>
      </c>
      <c r="D353" s="64">
        <v>564000</v>
      </c>
      <c r="E353" s="64">
        <v>538465</v>
      </c>
      <c r="F353" s="64">
        <v>536550</v>
      </c>
      <c r="G353" s="65">
        <f t="shared" si="7"/>
        <v>0.9964435942911796</v>
      </c>
    </row>
    <row r="354" spans="1:7" s="14" customFormat="1" ht="26.25" customHeight="1">
      <c r="A354" s="33"/>
      <c r="B354" s="101">
        <v>85412</v>
      </c>
      <c r="C354" s="88" t="s">
        <v>248</v>
      </c>
      <c r="D354" s="36">
        <f>SUM(D355:D355)</f>
        <v>140000</v>
      </c>
      <c r="E354" s="36">
        <f>SUM(E355:E355)</f>
        <v>140000</v>
      </c>
      <c r="F354" s="36">
        <f>SUM(F355:F355)</f>
        <v>132454</v>
      </c>
      <c r="G354" s="37">
        <f t="shared" si="7"/>
        <v>0.9461</v>
      </c>
    </row>
    <row r="355" spans="1:7" s="5" customFormat="1" ht="19.5" customHeight="1">
      <c r="A355" s="54"/>
      <c r="B355" s="66"/>
      <c r="C355" s="39" t="s">
        <v>249</v>
      </c>
      <c r="D355" s="40">
        <v>140000</v>
      </c>
      <c r="E355" s="40">
        <v>140000</v>
      </c>
      <c r="F355" s="40">
        <v>132454</v>
      </c>
      <c r="G355" s="41">
        <f t="shared" si="7"/>
        <v>0.9461</v>
      </c>
    </row>
    <row r="356" spans="1:7" s="14" customFormat="1" ht="19.5" customHeight="1">
      <c r="A356" s="33"/>
      <c r="B356" s="60">
        <v>85415</v>
      </c>
      <c r="C356" s="60" t="s">
        <v>118</v>
      </c>
      <c r="D356" s="61">
        <f>SUM(D357:D358)</f>
        <v>660000</v>
      </c>
      <c r="E356" s="61">
        <f>SUM(E357:E359)</f>
        <v>1235503</v>
      </c>
      <c r="F356" s="61">
        <f>SUM(F357:F359)</f>
        <v>1233840</v>
      </c>
      <c r="G356" s="62">
        <f t="shared" si="7"/>
        <v>0.9986539895087264</v>
      </c>
    </row>
    <row r="357" spans="1:7" s="5" customFormat="1" ht="19.5" customHeight="1">
      <c r="A357" s="54"/>
      <c r="B357" s="54"/>
      <c r="C357" s="79" t="s">
        <v>137</v>
      </c>
      <c r="D357" s="64">
        <f>660000-350000</f>
        <v>310000</v>
      </c>
      <c r="E357" s="64">
        <v>338480</v>
      </c>
      <c r="F357" s="64">
        <v>338462</v>
      </c>
      <c r="G357" s="65">
        <f t="shared" si="7"/>
        <v>0.9999468210824864</v>
      </c>
    </row>
    <row r="358" spans="1:7" s="5" customFormat="1" ht="19.5" customHeight="1">
      <c r="A358" s="54"/>
      <c r="B358" s="54"/>
      <c r="C358" s="95" t="s">
        <v>213</v>
      </c>
      <c r="D358" s="89">
        <v>350000</v>
      </c>
      <c r="E358" s="89">
        <v>349109</v>
      </c>
      <c r="F358" s="89">
        <v>347464</v>
      </c>
      <c r="G358" s="90">
        <f t="shared" si="7"/>
        <v>0.9952880046060113</v>
      </c>
    </row>
    <row r="359" spans="1:7" s="5" customFormat="1" ht="19.5" customHeight="1">
      <c r="A359" s="54"/>
      <c r="B359" s="57"/>
      <c r="C359" s="57" t="s">
        <v>271</v>
      </c>
      <c r="D359" s="58"/>
      <c r="E359" s="58">
        <v>547914</v>
      </c>
      <c r="F359" s="58">
        <v>547914</v>
      </c>
      <c r="G359" s="59">
        <f t="shared" si="7"/>
        <v>1</v>
      </c>
    </row>
    <row r="360" spans="1:7" s="14" customFormat="1" ht="19.5" customHeight="1">
      <c r="A360" s="33"/>
      <c r="B360" s="60">
        <v>85417</v>
      </c>
      <c r="C360" s="60" t="s">
        <v>145</v>
      </c>
      <c r="D360" s="61">
        <f>D361+D362+D364</f>
        <v>244000</v>
      </c>
      <c r="E360" s="61">
        <f>E361+E362+E364</f>
        <v>262310</v>
      </c>
      <c r="F360" s="61">
        <f>F361+F362+F364</f>
        <v>262307</v>
      </c>
      <c r="G360" s="62">
        <v>0.9999</v>
      </c>
    </row>
    <row r="361" spans="1:7" s="5" customFormat="1" ht="19.5" customHeight="1">
      <c r="A361" s="57"/>
      <c r="B361" s="57"/>
      <c r="C361" s="66" t="s">
        <v>36</v>
      </c>
      <c r="D361" s="40">
        <v>156000</v>
      </c>
      <c r="E361" s="40">
        <v>166000</v>
      </c>
      <c r="F361" s="40">
        <v>165999</v>
      </c>
      <c r="G361" s="41">
        <v>0.9999</v>
      </c>
    </row>
    <row r="362" spans="1:7" s="5" customFormat="1" ht="19.5" customHeight="1">
      <c r="A362" s="54"/>
      <c r="B362" s="54"/>
      <c r="C362" s="192" t="s">
        <v>37</v>
      </c>
      <c r="D362" s="193">
        <v>56000</v>
      </c>
      <c r="E362" s="193">
        <v>64310</v>
      </c>
      <c r="F362" s="193">
        <v>64308</v>
      </c>
      <c r="G362" s="194">
        <v>0.9999</v>
      </c>
    </row>
    <row r="363" spans="1:7" s="5" customFormat="1" ht="16.5" customHeight="1">
      <c r="A363" s="54"/>
      <c r="B363" s="54"/>
      <c r="C363" s="189" t="s">
        <v>323</v>
      </c>
      <c r="D363" s="190"/>
      <c r="E363" s="190">
        <v>4500</v>
      </c>
      <c r="F363" s="190">
        <v>4500</v>
      </c>
      <c r="G363" s="191">
        <f>F363/E363</f>
        <v>1</v>
      </c>
    </row>
    <row r="364" spans="1:7" s="5" customFormat="1" ht="19.5" customHeight="1">
      <c r="A364" s="54"/>
      <c r="B364" s="57"/>
      <c r="C364" s="57" t="s">
        <v>38</v>
      </c>
      <c r="D364" s="58">
        <v>32000</v>
      </c>
      <c r="E364" s="58">
        <v>32000</v>
      </c>
      <c r="F364" s="58">
        <v>32000</v>
      </c>
      <c r="G364" s="59">
        <f t="shared" si="7"/>
        <v>1</v>
      </c>
    </row>
    <row r="365" spans="1:7" s="14" customFormat="1" ht="19.5" customHeight="1">
      <c r="A365" s="33"/>
      <c r="B365" s="60">
        <v>85421</v>
      </c>
      <c r="C365" s="60" t="s">
        <v>207</v>
      </c>
      <c r="D365" s="61">
        <f>SUM(D366:D368)</f>
        <v>493000</v>
      </c>
      <c r="E365" s="61">
        <f>SUM(E366:E368)</f>
        <v>484200</v>
      </c>
      <c r="F365" s="61">
        <f>SUM(F366:F368)</f>
        <v>484196</v>
      </c>
      <c r="G365" s="62">
        <v>0.9999</v>
      </c>
    </row>
    <row r="366" spans="1:7" s="5" customFormat="1" ht="19.5" customHeight="1">
      <c r="A366" s="54"/>
      <c r="B366" s="54"/>
      <c r="C366" s="56" t="s">
        <v>36</v>
      </c>
      <c r="D366" s="48">
        <v>366500</v>
      </c>
      <c r="E366" s="48">
        <v>357700</v>
      </c>
      <c r="F366" s="48">
        <v>357699</v>
      </c>
      <c r="G366" s="49">
        <v>0.9999</v>
      </c>
    </row>
    <row r="367" spans="1:7" s="5" customFormat="1" ht="19.5" customHeight="1">
      <c r="A367" s="54"/>
      <c r="B367" s="54"/>
      <c r="C367" s="63" t="s">
        <v>37</v>
      </c>
      <c r="D367" s="64">
        <v>53000</v>
      </c>
      <c r="E367" s="64">
        <v>53309</v>
      </c>
      <c r="F367" s="64">
        <v>53307</v>
      </c>
      <c r="G367" s="65">
        <v>0.9999</v>
      </c>
    </row>
    <row r="368" spans="1:7" s="5" customFormat="1" ht="19.5" customHeight="1">
      <c r="A368" s="54"/>
      <c r="B368" s="57"/>
      <c r="C368" s="57" t="s">
        <v>38</v>
      </c>
      <c r="D368" s="58">
        <v>73500</v>
      </c>
      <c r="E368" s="58">
        <v>73191</v>
      </c>
      <c r="F368" s="58">
        <v>73190</v>
      </c>
      <c r="G368" s="59">
        <v>0.9999</v>
      </c>
    </row>
    <row r="369" spans="1:7" s="14" customFormat="1" ht="19.5" customHeight="1">
      <c r="A369" s="33"/>
      <c r="B369" s="60">
        <v>85446</v>
      </c>
      <c r="C369" s="60" t="s">
        <v>180</v>
      </c>
      <c r="D369" s="61">
        <f>D370</f>
        <v>148000</v>
      </c>
      <c r="E369" s="61">
        <f>E370</f>
        <v>145050</v>
      </c>
      <c r="F369" s="61">
        <f>F370</f>
        <v>145027</v>
      </c>
      <c r="G369" s="62">
        <f t="shared" si="7"/>
        <v>0.9998414339882798</v>
      </c>
    </row>
    <row r="370" spans="1:7" s="5" customFormat="1" ht="19.5" customHeight="1">
      <c r="A370" s="54"/>
      <c r="B370" s="66"/>
      <c r="C370" s="39" t="s">
        <v>181</v>
      </c>
      <c r="D370" s="40">
        <f>158000-10000</f>
        <v>148000</v>
      </c>
      <c r="E370" s="40">
        <v>145050</v>
      </c>
      <c r="F370" s="40">
        <v>145027</v>
      </c>
      <c r="G370" s="41">
        <f t="shared" si="7"/>
        <v>0.9998414339882798</v>
      </c>
    </row>
    <row r="371" spans="1:7" s="14" customFormat="1" ht="19.5" customHeight="1">
      <c r="A371" s="33"/>
      <c r="B371" s="60">
        <v>85495</v>
      </c>
      <c r="C371" s="60" t="s">
        <v>1</v>
      </c>
      <c r="D371" s="61">
        <f>D372+D377+D378+D379</f>
        <v>4943000</v>
      </c>
      <c r="E371" s="61">
        <f>E372+E377+E378+E379</f>
        <v>6237883</v>
      </c>
      <c r="F371" s="61">
        <f>F372+F377+F378+F379</f>
        <v>6233316</v>
      </c>
      <c r="G371" s="62">
        <f t="shared" si="7"/>
        <v>0.9992678605866766</v>
      </c>
    </row>
    <row r="372" spans="1:7" s="5" customFormat="1" ht="19.5" customHeight="1">
      <c r="A372" s="54"/>
      <c r="B372" s="54"/>
      <c r="C372" s="102" t="s">
        <v>224</v>
      </c>
      <c r="D372" s="93">
        <f>D373+D374+D376</f>
        <v>4830000</v>
      </c>
      <c r="E372" s="93">
        <f>E373+E374+E376</f>
        <v>6049875</v>
      </c>
      <c r="F372" s="93">
        <f>F373+F374+F376</f>
        <v>6045308</v>
      </c>
      <c r="G372" s="94">
        <f t="shared" si="7"/>
        <v>0.9992451083700077</v>
      </c>
    </row>
    <row r="373" spans="1:7" s="5" customFormat="1" ht="19.5" customHeight="1">
      <c r="A373" s="54"/>
      <c r="B373" s="54"/>
      <c r="C373" s="103" t="s">
        <v>36</v>
      </c>
      <c r="D373" s="104">
        <v>2958000</v>
      </c>
      <c r="E373" s="104">
        <v>3903558</v>
      </c>
      <c r="F373" s="104">
        <v>3900420</v>
      </c>
      <c r="G373" s="105">
        <f t="shared" si="7"/>
        <v>0.999196118003114</v>
      </c>
    </row>
    <row r="374" spans="1:7" s="5" customFormat="1" ht="19.5" customHeight="1">
      <c r="A374" s="54"/>
      <c r="B374" s="54"/>
      <c r="C374" s="188" t="s">
        <v>37</v>
      </c>
      <c r="D374" s="159">
        <v>1350000</v>
      </c>
      <c r="E374" s="159">
        <v>1406464</v>
      </c>
      <c r="F374" s="159">
        <v>1406026</v>
      </c>
      <c r="G374" s="160">
        <f t="shared" si="7"/>
        <v>0.9996885807244267</v>
      </c>
    </row>
    <row r="375" spans="1:7" s="5" customFormat="1" ht="16.5" customHeight="1">
      <c r="A375" s="54"/>
      <c r="B375" s="54"/>
      <c r="C375" s="189" t="s">
        <v>323</v>
      </c>
      <c r="D375" s="190"/>
      <c r="E375" s="190">
        <v>5649</v>
      </c>
      <c r="F375" s="190">
        <v>5649</v>
      </c>
      <c r="G375" s="191">
        <f>F375/E375</f>
        <v>1</v>
      </c>
    </row>
    <row r="376" spans="1:7" s="5" customFormat="1" ht="19.5" customHeight="1">
      <c r="A376" s="54"/>
      <c r="B376" s="54"/>
      <c r="C376" s="63" t="s">
        <v>38</v>
      </c>
      <c r="D376" s="64">
        <v>522000</v>
      </c>
      <c r="E376" s="64">
        <v>739853</v>
      </c>
      <c r="F376" s="64">
        <v>738862</v>
      </c>
      <c r="G376" s="65">
        <f t="shared" si="7"/>
        <v>0.9986605447298315</v>
      </c>
    </row>
    <row r="377" spans="1:7" s="5" customFormat="1" ht="19.5" customHeight="1">
      <c r="A377" s="54"/>
      <c r="B377" s="54"/>
      <c r="C377" s="169" t="s">
        <v>113</v>
      </c>
      <c r="D377" s="170">
        <v>2000</v>
      </c>
      <c r="E377" s="170">
        <v>2000</v>
      </c>
      <c r="F377" s="170">
        <v>2000</v>
      </c>
      <c r="G377" s="171">
        <f>F377/E377</f>
        <v>1</v>
      </c>
    </row>
    <row r="378" spans="1:7" s="5" customFormat="1" ht="19.5" customHeight="1">
      <c r="A378" s="54"/>
      <c r="B378" s="54"/>
      <c r="C378" s="164" t="s">
        <v>104</v>
      </c>
      <c r="D378" s="165">
        <v>1000</v>
      </c>
      <c r="E378" s="165">
        <v>1000</v>
      </c>
      <c r="F378" s="165">
        <v>1000</v>
      </c>
      <c r="G378" s="166">
        <f t="shared" si="7"/>
        <v>1</v>
      </c>
    </row>
    <row r="379" spans="1:7" s="5" customFormat="1" ht="29.25" customHeight="1">
      <c r="A379" s="54"/>
      <c r="B379" s="57"/>
      <c r="C379" s="80" t="s">
        <v>246</v>
      </c>
      <c r="D379" s="58">
        <v>110000</v>
      </c>
      <c r="E379" s="58">
        <v>185008</v>
      </c>
      <c r="F379" s="58">
        <v>185008</v>
      </c>
      <c r="G379" s="59">
        <f t="shared" si="7"/>
        <v>1</v>
      </c>
    </row>
    <row r="380" spans="1:7" s="14" customFormat="1" ht="19.5" customHeight="1">
      <c r="A380" s="33"/>
      <c r="B380" s="60">
        <v>85497</v>
      </c>
      <c r="C380" s="60" t="s">
        <v>60</v>
      </c>
      <c r="D380" s="61">
        <f>SUM(D381:D381)</f>
        <v>33000</v>
      </c>
      <c r="E380" s="61">
        <f>SUM(E381:E381)</f>
        <v>33000</v>
      </c>
      <c r="F380" s="61">
        <f>SUM(F381:F381)</f>
        <v>33000</v>
      </c>
      <c r="G380" s="62">
        <f t="shared" si="7"/>
        <v>1</v>
      </c>
    </row>
    <row r="381" spans="1:7" s="5" customFormat="1" ht="27.75" customHeight="1">
      <c r="A381" s="57"/>
      <c r="B381" s="57"/>
      <c r="C381" s="39" t="s">
        <v>112</v>
      </c>
      <c r="D381" s="40">
        <v>33000</v>
      </c>
      <c r="E381" s="40">
        <v>33000</v>
      </c>
      <c r="F381" s="40">
        <v>33000</v>
      </c>
      <c r="G381" s="41">
        <f t="shared" si="7"/>
        <v>1</v>
      </c>
    </row>
    <row r="382" spans="1:7" s="5" customFormat="1" ht="19.5" customHeight="1">
      <c r="A382" s="30">
        <v>900</v>
      </c>
      <c r="B382" s="30"/>
      <c r="C382" s="30" t="s">
        <v>61</v>
      </c>
      <c r="D382" s="31">
        <f>D383+D396+D402+D409+D412+D417+D392+D407</f>
        <v>37188000</v>
      </c>
      <c r="E382" s="31">
        <f>E383+E396+E402+E409+E412+E417+E392+E407</f>
        <v>43575820</v>
      </c>
      <c r="F382" s="31">
        <f>F383+F396+F402+F409+F412+F417+F392+F407</f>
        <v>42879720</v>
      </c>
      <c r="G382" s="32">
        <f t="shared" si="7"/>
        <v>0.9840255444418488</v>
      </c>
    </row>
    <row r="383" spans="1:7" s="14" customFormat="1" ht="19.5" customHeight="1">
      <c r="A383" s="33"/>
      <c r="B383" s="35">
        <v>90001</v>
      </c>
      <c r="C383" s="35" t="s">
        <v>62</v>
      </c>
      <c r="D383" s="36">
        <f>SUM(D384:D391)</f>
        <v>3252000</v>
      </c>
      <c r="E383" s="36">
        <f>SUM(E384:E391)</f>
        <v>6721000</v>
      </c>
      <c r="F383" s="36">
        <f>SUM(F384:F391)</f>
        <v>6575377</v>
      </c>
      <c r="G383" s="37">
        <f t="shared" si="7"/>
        <v>0.9783331349501563</v>
      </c>
    </row>
    <row r="384" spans="1:7" s="5" customFormat="1" ht="19.5" customHeight="1">
      <c r="A384" s="54"/>
      <c r="B384" s="54"/>
      <c r="C384" s="81" t="s">
        <v>93</v>
      </c>
      <c r="D384" s="48">
        <v>1800000</v>
      </c>
      <c r="E384" s="48">
        <v>1770000</v>
      </c>
      <c r="F384" s="48">
        <v>1729466</v>
      </c>
      <c r="G384" s="49">
        <f aca="true" t="shared" si="8" ref="G384:G454">F384/E384</f>
        <v>0.9770994350282486</v>
      </c>
    </row>
    <row r="385" spans="1:7" s="16" customFormat="1" ht="28.5" customHeight="1">
      <c r="A385" s="54"/>
      <c r="B385" s="54"/>
      <c r="C385" s="47" t="s">
        <v>277</v>
      </c>
      <c r="D385" s="89">
        <v>270000</v>
      </c>
      <c r="E385" s="89">
        <v>235000</v>
      </c>
      <c r="F385" s="89">
        <v>178792</v>
      </c>
      <c r="G385" s="90">
        <f t="shared" si="8"/>
        <v>0.7608170212765958</v>
      </c>
    </row>
    <row r="386" spans="1:7" s="5" customFormat="1" ht="19.5" customHeight="1">
      <c r="A386" s="57"/>
      <c r="B386" s="57"/>
      <c r="C386" s="57" t="s">
        <v>198</v>
      </c>
      <c r="D386" s="58">
        <v>50000</v>
      </c>
      <c r="E386" s="58">
        <v>85000</v>
      </c>
      <c r="F386" s="58">
        <v>74100</v>
      </c>
      <c r="G386" s="59">
        <f t="shared" si="8"/>
        <v>0.8717647058823529</v>
      </c>
    </row>
    <row r="387" spans="1:7" s="5" customFormat="1" ht="19.5" customHeight="1">
      <c r="A387" s="54"/>
      <c r="B387" s="54"/>
      <c r="C387" s="95" t="s">
        <v>94</v>
      </c>
      <c r="D387" s="89">
        <v>150000</v>
      </c>
      <c r="E387" s="89">
        <v>150000</v>
      </c>
      <c r="F387" s="89">
        <v>150000</v>
      </c>
      <c r="G387" s="90">
        <f t="shared" si="8"/>
        <v>1</v>
      </c>
    </row>
    <row r="388" spans="1:7" s="16" customFormat="1" ht="19.5" customHeight="1">
      <c r="A388" s="54"/>
      <c r="B388" s="54"/>
      <c r="C388" s="63" t="s">
        <v>209</v>
      </c>
      <c r="D388" s="64">
        <v>80000</v>
      </c>
      <c r="E388" s="64">
        <v>80000</v>
      </c>
      <c r="F388" s="64">
        <v>54103</v>
      </c>
      <c r="G388" s="65">
        <f t="shared" si="8"/>
        <v>0.6762875</v>
      </c>
    </row>
    <row r="389" spans="1:7" s="5" customFormat="1" ht="19.5" customHeight="1">
      <c r="A389" s="54"/>
      <c r="B389" s="54"/>
      <c r="C389" s="63" t="s">
        <v>186</v>
      </c>
      <c r="D389" s="64">
        <v>120000</v>
      </c>
      <c r="E389" s="64">
        <v>70000</v>
      </c>
      <c r="F389" s="64">
        <v>69827</v>
      </c>
      <c r="G389" s="65">
        <f t="shared" si="8"/>
        <v>0.9975285714285714</v>
      </c>
    </row>
    <row r="390" spans="1:7" s="5" customFormat="1" ht="19.5" customHeight="1">
      <c r="A390" s="54"/>
      <c r="B390" s="54"/>
      <c r="C390" s="63" t="s">
        <v>301</v>
      </c>
      <c r="D390" s="64"/>
      <c r="E390" s="64">
        <v>7000</v>
      </c>
      <c r="F390" s="64">
        <v>5327</v>
      </c>
      <c r="G390" s="65">
        <f t="shared" si="8"/>
        <v>0.761</v>
      </c>
    </row>
    <row r="391" spans="1:7" s="5" customFormat="1" ht="19.5" customHeight="1">
      <c r="A391" s="54"/>
      <c r="B391" s="57"/>
      <c r="C391" s="57" t="s">
        <v>3</v>
      </c>
      <c r="D391" s="58">
        <f>747000+35000</f>
        <v>782000</v>
      </c>
      <c r="E391" s="58">
        <v>4324000</v>
      </c>
      <c r="F391" s="58">
        <v>4313762</v>
      </c>
      <c r="G391" s="59">
        <f t="shared" si="8"/>
        <v>0.9976322849213691</v>
      </c>
    </row>
    <row r="392" spans="1:7" s="14" customFormat="1" ht="19.5" customHeight="1">
      <c r="A392" s="33"/>
      <c r="B392" s="60">
        <v>90002</v>
      </c>
      <c r="C392" s="60" t="s">
        <v>243</v>
      </c>
      <c r="D392" s="61">
        <f>SUM(D393:D395)</f>
        <v>6800000</v>
      </c>
      <c r="E392" s="61">
        <f>SUM(E393:E395)</f>
        <v>6655000</v>
      </c>
      <c r="F392" s="61">
        <f>SUM(F393:F395)</f>
        <v>6132639</v>
      </c>
      <c r="G392" s="62">
        <f t="shared" si="8"/>
        <v>0.9215084898572502</v>
      </c>
    </row>
    <row r="393" spans="1:7" s="5" customFormat="1" ht="19.5" customHeight="1">
      <c r="A393" s="54"/>
      <c r="B393" s="54"/>
      <c r="C393" s="63" t="s">
        <v>95</v>
      </c>
      <c r="D393" s="64">
        <v>4200000</v>
      </c>
      <c r="E393" s="64">
        <v>4267700</v>
      </c>
      <c r="F393" s="64">
        <v>4245964</v>
      </c>
      <c r="G393" s="65">
        <f t="shared" si="8"/>
        <v>0.9949068584952082</v>
      </c>
    </row>
    <row r="394" spans="1:7" s="5" customFormat="1" ht="19.5" customHeight="1">
      <c r="A394" s="54"/>
      <c r="B394" s="54"/>
      <c r="C394" s="63" t="s">
        <v>186</v>
      </c>
      <c r="D394" s="64">
        <v>1700000</v>
      </c>
      <c r="E394" s="64">
        <v>1675300</v>
      </c>
      <c r="F394" s="64">
        <v>1675246</v>
      </c>
      <c r="G394" s="65">
        <v>0.9999</v>
      </c>
    </row>
    <row r="395" spans="1:7" s="5" customFormat="1" ht="19.5" customHeight="1">
      <c r="A395" s="54"/>
      <c r="B395" s="57"/>
      <c r="C395" s="57" t="s">
        <v>3</v>
      </c>
      <c r="D395" s="58">
        <v>900000</v>
      </c>
      <c r="E395" s="58">
        <v>712000</v>
      </c>
      <c r="F395" s="58">
        <v>211429</v>
      </c>
      <c r="G395" s="59">
        <f t="shared" si="8"/>
        <v>0.2969508426966292</v>
      </c>
    </row>
    <row r="396" spans="1:7" s="14" customFormat="1" ht="19.5" customHeight="1">
      <c r="A396" s="33"/>
      <c r="B396" s="60">
        <v>90003</v>
      </c>
      <c r="C396" s="60" t="s">
        <v>63</v>
      </c>
      <c r="D396" s="61">
        <f>SUM(D397:D401)</f>
        <v>7346000</v>
      </c>
      <c r="E396" s="61">
        <f>SUM(E397:E401)</f>
        <v>8361000</v>
      </c>
      <c r="F396" s="61">
        <f>SUM(F397:F401)</f>
        <v>8360950</v>
      </c>
      <c r="G396" s="62">
        <v>0.9999</v>
      </c>
    </row>
    <row r="397" spans="1:7" s="5" customFormat="1" ht="19.5" customHeight="1">
      <c r="A397" s="54"/>
      <c r="B397" s="54"/>
      <c r="C397" s="56" t="s">
        <v>210</v>
      </c>
      <c r="D397" s="48">
        <v>6000000</v>
      </c>
      <c r="E397" s="48">
        <v>6866919</v>
      </c>
      <c r="F397" s="48">
        <v>6866907</v>
      </c>
      <c r="G397" s="49">
        <v>0.9999</v>
      </c>
    </row>
    <row r="398" spans="1:7" s="5" customFormat="1" ht="19.5" customHeight="1">
      <c r="A398" s="54"/>
      <c r="B398" s="54"/>
      <c r="C398" s="63" t="s">
        <v>187</v>
      </c>
      <c r="D398" s="64">
        <v>800000</v>
      </c>
      <c r="E398" s="64">
        <v>965832</v>
      </c>
      <c r="F398" s="64">
        <v>965797</v>
      </c>
      <c r="G398" s="65">
        <v>0.9999</v>
      </c>
    </row>
    <row r="399" spans="1:7" s="5" customFormat="1" ht="19.5" customHeight="1">
      <c r="A399" s="54"/>
      <c r="B399" s="54"/>
      <c r="C399" s="63" t="s">
        <v>98</v>
      </c>
      <c r="D399" s="64">
        <v>150000</v>
      </c>
      <c r="E399" s="64">
        <v>108899</v>
      </c>
      <c r="F399" s="64">
        <v>108896</v>
      </c>
      <c r="G399" s="65">
        <v>0.9999</v>
      </c>
    </row>
    <row r="400" spans="1:7" s="5" customFormat="1" ht="19.5" customHeight="1">
      <c r="A400" s="54"/>
      <c r="B400" s="54"/>
      <c r="C400" s="63" t="s">
        <v>96</v>
      </c>
      <c r="D400" s="64">
        <v>380000</v>
      </c>
      <c r="E400" s="64">
        <v>405868</v>
      </c>
      <c r="F400" s="64">
        <v>405868</v>
      </c>
      <c r="G400" s="65">
        <f t="shared" si="8"/>
        <v>1</v>
      </c>
    </row>
    <row r="401" spans="1:7" s="5" customFormat="1" ht="19.5" customHeight="1">
      <c r="A401" s="54"/>
      <c r="B401" s="57"/>
      <c r="C401" s="86" t="s">
        <v>97</v>
      </c>
      <c r="D401" s="73">
        <v>16000</v>
      </c>
      <c r="E401" s="73">
        <v>13482</v>
      </c>
      <c r="F401" s="73">
        <v>13482</v>
      </c>
      <c r="G401" s="74">
        <f t="shared" si="8"/>
        <v>1</v>
      </c>
    </row>
    <row r="402" spans="1:7" s="14" customFormat="1" ht="19.5" customHeight="1">
      <c r="A402" s="33"/>
      <c r="B402" s="60">
        <v>90004</v>
      </c>
      <c r="C402" s="60" t="s">
        <v>64</v>
      </c>
      <c r="D402" s="61">
        <f>SUM(D403:D406)</f>
        <v>2400000</v>
      </c>
      <c r="E402" s="61">
        <f>SUM(E403:E406)</f>
        <v>2794832</v>
      </c>
      <c r="F402" s="61">
        <f>SUM(F403:F406)</f>
        <v>2787631</v>
      </c>
      <c r="G402" s="62">
        <f t="shared" si="8"/>
        <v>0.9974234587266784</v>
      </c>
    </row>
    <row r="403" spans="1:7" s="5" customFormat="1" ht="19.5" customHeight="1">
      <c r="A403" s="54"/>
      <c r="B403" s="54"/>
      <c r="C403" s="81" t="s">
        <v>99</v>
      </c>
      <c r="D403" s="48">
        <v>200000</v>
      </c>
      <c r="E403" s="48">
        <v>223000</v>
      </c>
      <c r="F403" s="48">
        <v>222052</v>
      </c>
      <c r="G403" s="49">
        <f t="shared" si="8"/>
        <v>0.9957488789237668</v>
      </c>
    </row>
    <row r="404" spans="1:7" s="5" customFormat="1" ht="19.5" customHeight="1">
      <c r="A404" s="54"/>
      <c r="B404" s="54"/>
      <c r="C404" s="63" t="s">
        <v>100</v>
      </c>
      <c r="D404" s="64">
        <v>2100000</v>
      </c>
      <c r="E404" s="64">
        <v>2493832</v>
      </c>
      <c r="F404" s="64">
        <v>2493790</v>
      </c>
      <c r="G404" s="65">
        <v>0.9999</v>
      </c>
    </row>
    <row r="405" spans="1:7" s="5" customFormat="1" ht="19.5" customHeight="1">
      <c r="A405" s="54"/>
      <c r="B405" s="54"/>
      <c r="C405" s="79" t="s">
        <v>196</v>
      </c>
      <c r="D405" s="64">
        <v>30000</v>
      </c>
      <c r="E405" s="64">
        <v>8000</v>
      </c>
      <c r="F405" s="64">
        <v>7053</v>
      </c>
      <c r="G405" s="65">
        <f t="shared" si="8"/>
        <v>0.881625</v>
      </c>
    </row>
    <row r="406" spans="1:7" s="5" customFormat="1" ht="27" customHeight="1">
      <c r="A406" s="54"/>
      <c r="B406" s="57"/>
      <c r="C406" s="72" t="s">
        <v>282</v>
      </c>
      <c r="D406" s="73">
        <v>70000</v>
      </c>
      <c r="E406" s="73">
        <v>70000</v>
      </c>
      <c r="F406" s="73">
        <v>64736</v>
      </c>
      <c r="G406" s="74">
        <f t="shared" si="8"/>
        <v>0.9248</v>
      </c>
    </row>
    <row r="407" spans="1:7" s="14" customFormat="1" ht="19.5" customHeight="1">
      <c r="A407" s="33"/>
      <c r="B407" s="60">
        <v>90008</v>
      </c>
      <c r="C407" s="60" t="s">
        <v>309</v>
      </c>
      <c r="D407" s="61"/>
      <c r="E407" s="61">
        <f>E408</f>
        <v>6000</v>
      </c>
      <c r="F407" s="61">
        <f>F408</f>
        <v>6000</v>
      </c>
      <c r="G407" s="62">
        <f t="shared" si="8"/>
        <v>1</v>
      </c>
    </row>
    <row r="408" spans="1:7" s="14" customFormat="1" ht="28.5" customHeight="1">
      <c r="A408" s="33"/>
      <c r="B408" s="35"/>
      <c r="C408" s="39" t="s">
        <v>327</v>
      </c>
      <c r="D408" s="36"/>
      <c r="E408" s="40">
        <v>6000</v>
      </c>
      <c r="F408" s="40">
        <v>6000</v>
      </c>
      <c r="G408" s="41">
        <f t="shared" si="8"/>
        <v>1</v>
      </c>
    </row>
    <row r="409" spans="1:7" s="14" customFormat="1" ht="19.5" customHeight="1">
      <c r="A409" s="33"/>
      <c r="B409" s="60">
        <v>90013</v>
      </c>
      <c r="C409" s="60" t="s">
        <v>65</v>
      </c>
      <c r="D409" s="61">
        <f>SUM(D410:D410)</f>
        <v>310000</v>
      </c>
      <c r="E409" s="61">
        <f>SUM(E410:E410)</f>
        <v>335791</v>
      </c>
      <c r="F409" s="61">
        <f>SUM(F410:F410)</f>
        <v>335280</v>
      </c>
      <c r="G409" s="62">
        <f t="shared" si="8"/>
        <v>0.9984782200833257</v>
      </c>
    </row>
    <row r="410" spans="1:7" s="5" customFormat="1" ht="19.5" customHeight="1">
      <c r="A410" s="57"/>
      <c r="B410" s="57"/>
      <c r="C410" s="57" t="s">
        <v>232</v>
      </c>
      <c r="D410" s="58">
        <v>310000</v>
      </c>
      <c r="E410" s="58">
        <v>335791</v>
      </c>
      <c r="F410" s="58">
        <v>335280</v>
      </c>
      <c r="G410" s="59">
        <f t="shared" si="8"/>
        <v>0.9984782200833257</v>
      </c>
    </row>
    <row r="411" spans="1:7" s="5" customFormat="1" ht="19.5" customHeight="1">
      <c r="A411" s="173"/>
      <c r="B411" s="173"/>
      <c r="C411" s="173"/>
      <c r="D411" s="175"/>
      <c r="E411" s="175"/>
      <c r="F411" s="175"/>
      <c r="G411" s="176"/>
    </row>
    <row r="412" spans="1:7" s="14" customFormat="1" ht="19.5" customHeight="1">
      <c r="A412" s="33"/>
      <c r="B412" s="60">
        <v>90015</v>
      </c>
      <c r="C412" s="60" t="s">
        <v>66</v>
      </c>
      <c r="D412" s="61">
        <f>SUM(D413:D416)</f>
        <v>8470000</v>
      </c>
      <c r="E412" s="61">
        <f>SUM(E413:E416)</f>
        <v>7288477</v>
      </c>
      <c r="F412" s="61">
        <f>SUM(F413:F416)</f>
        <v>7278455</v>
      </c>
      <c r="G412" s="62">
        <f t="shared" si="8"/>
        <v>0.9986249527850606</v>
      </c>
    </row>
    <row r="413" spans="1:7" s="5" customFormat="1" ht="19.5" customHeight="1">
      <c r="A413" s="54"/>
      <c r="B413" s="54"/>
      <c r="C413" s="56" t="s">
        <v>101</v>
      </c>
      <c r="D413" s="48">
        <f>1940000+3500000</f>
        <v>5440000</v>
      </c>
      <c r="E413" s="48">
        <v>4122777</v>
      </c>
      <c r="F413" s="48">
        <v>4121908</v>
      </c>
      <c r="G413" s="49">
        <f t="shared" si="8"/>
        <v>0.9997892197419361</v>
      </c>
    </row>
    <row r="414" spans="1:7" s="5" customFormat="1" ht="19.5" customHeight="1">
      <c r="A414" s="54"/>
      <c r="B414" s="54"/>
      <c r="C414" s="63" t="s">
        <v>166</v>
      </c>
      <c r="D414" s="64">
        <f>1560000+1300000</f>
        <v>2860000</v>
      </c>
      <c r="E414" s="64">
        <v>2744000</v>
      </c>
      <c r="F414" s="64">
        <v>2740951</v>
      </c>
      <c r="G414" s="65">
        <f t="shared" si="8"/>
        <v>0.9988888483965015</v>
      </c>
    </row>
    <row r="415" spans="1:7" s="5" customFormat="1" ht="19.5" customHeight="1">
      <c r="A415" s="54"/>
      <c r="B415" s="54"/>
      <c r="C415" s="79" t="s">
        <v>102</v>
      </c>
      <c r="D415" s="64">
        <v>50000</v>
      </c>
      <c r="E415" s="64">
        <v>186600</v>
      </c>
      <c r="F415" s="64">
        <v>180509</v>
      </c>
      <c r="G415" s="65">
        <f t="shared" si="8"/>
        <v>0.967357984994641</v>
      </c>
    </row>
    <row r="416" spans="1:7" s="5" customFormat="1" ht="19.5" customHeight="1">
      <c r="A416" s="54"/>
      <c r="B416" s="57"/>
      <c r="C416" s="57" t="s">
        <v>3</v>
      </c>
      <c r="D416" s="58">
        <v>120000</v>
      </c>
      <c r="E416" s="58">
        <v>235100</v>
      </c>
      <c r="F416" s="58">
        <v>235087</v>
      </c>
      <c r="G416" s="59">
        <f t="shared" si="8"/>
        <v>0.9999447043811144</v>
      </c>
    </row>
    <row r="417" spans="1:7" s="14" customFormat="1" ht="19.5" customHeight="1">
      <c r="A417" s="33"/>
      <c r="B417" s="60">
        <v>90095</v>
      </c>
      <c r="C417" s="60" t="s">
        <v>1</v>
      </c>
      <c r="D417" s="61">
        <f>SUM(D418:D419)</f>
        <v>8610000</v>
      </c>
      <c r="E417" s="61">
        <f>SUM(E418:E419)</f>
        <v>11413720</v>
      </c>
      <c r="F417" s="61">
        <f>SUM(F418:F419)</f>
        <v>11403388</v>
      </c>
      <c r="G417" s="62">
        <f t="shared" si="8"/>
        <v>0.9990947736583691</v>
      </c>
    </row>
    <row r="418" spans="1:7" s="5" customFormat="1" ht="18.75" customHeight="1">
      <c r="A418" s="54"/>
      <c r="B418" s="54"/>
      <c r="C418" s="63" t="s">
        <v>188</v>
      </c>
      <c r="D418" s="64">
        <v>70000</v>
      </c>
      <c r="E418" s="64">
        <v>40000</v>
      </c>
      <c r="F418" s="64">
        <v>35466</v>
      </c>
      <c r="G418" s="65">
        <f t="shared" si="8"/>
        <v>0.88665</v>
      </c>
    </row>
    <row r="419" spans="1:7" s="5" customFormat="1" ht="18.75" customHeight="1">
      <c r="A419" s="57"/>
      <c r="B419" s="57"/>
      <c r="C419" s="57" t="s">
        <v>3</v>
      </c>
      <c r="D419" s="58">
        <v>8540000</v>
      </c>
      <c r="E419" s="58">
        <v>11373720</v>
      </c>
      <c r="F419" s="58">
        <v>11367922</v>
      </c>
      <c r="G419" s="59">
        <f t="shared" si="8"/>
        <v>0.9994902283509705</v>
      </c>
    </row>
    <row r="420" spans="1:7" s="5" customFormat="1" ht="19.5" customHeight="1">
      <c r="A420" s="30">
        <v>921</v>
      </c>
      <c r="B420" s="30"/>
      <c r="C420" s="30" t="s">
        <v>125</v>
      </c>
      <c r="D420" s="31">
        <f>D421+D428+D430+D435+D438+D446+D441</f>
        <v>12205000</v>
      </c>
      <c r="E420" s="31">
        <f>E421+E428+E430+E435+E438+E446+E441</f>
        <v>12701540</v>
      </c>
      <c r="F420" s="31">
        <f>F421+F428+F430+F435+F438+F446+F441</f>
        <v>12040950</v>
      </c>
      <c r="G420" s="32">
        <f t="shared" si="8"/>
        <v>0.9479913459312808</v>
      </c>
    </row>
    <row r="421" spans="1:7" s="13" customFormat="1" ht="19.5" customHeight="1">
      <c r="A421" s="106"/>
      <c r="B421" s="107">
        <v>92105</v>
      </c>
      <c r="C421" s="107" t="s">
        <v>119</v>
      </c>
      <c r="D421" s="108">
        <f>SUM(D422:D425)</f>
        <v>810000</v>
      </c>
      <c r="E421" s="108">
        <f>SUM(E422:E426)</f>
        <v>891600</v>
      </c>
      <c r="F421" s="108">
        <f>SUM(F422:F426)</f>
        <v>784713</v>
      </c>
      <c r="G421" s="109">
        <f t="shared" si="8"/>
        <v>0.8801177658142665</v>
      </c>
    </row>
    <row r="422" spans="1:7" s="11" customFormat="1" ht="19.5" customHeight="1">
      <c r="A422" s="106"/>
      <c r="B422" s="110"/>
      <c r="C422" s="111" t="s">
        <v>120</v>
      </c>
      <c r="D422" s="112">
        <v>750000</v>
      </c>
      <c r="E422" s="112">
        <v>747000</v>
      </c>
      <c r="F422" s="112">
        <v>718541</v>
      </c>
      <c r="G422" s="113">
        <f t="shared" si="8"/>
        <v>0.9619022757697456</v>
      </c>
    </row>
    <row r="423" spans="1:7" s="11" customFormat="1" ht="16.5" customHeight="1">
      <c r="A423" s="106"/>
      <c r="B423" s="106"/>
      <c r="C423" s="158" t="s">
        <v>333</v>
      </c>
      <c r="D423" s="114"/>
      <c r="E423" s="114"/>
      <c r="F423" s="114"/>
      <c r="G423" s="115"/>
    </row>
    <row r="424" spans="1:7" s="11" customFormat="1" ht="18.75" customHeight="1">
      <c r="A424" s="116"/>
      <c r="B424" s="116"/>
      <c r="C424" s="117" t="s">
        <v>142</v>
      </c>
      <c r="D424" s="118">
        <v>30000</v>
      </c>
      <c r="E424" s="118">
        <v>33000</v>
      </c>
      <c r="F424" s="118">
        <v>32625</v>
      </c>
      <c r="G424" s="119">
        <f t="shared" si="8"/>
        <v>0.9886363636363636</v>
      </c>
    </row>
    <row r="425" spans="1:7" s="5" customFormat="1" ht="19.5" customHeight="1">
      <c r="A425" s="54"/>
      <c r="B425" s="54"/>
      <c r="C425" s="79" t="s">
        <v>233</v>
      </c>
      <c r="D425" s="64">
        <v>30000</v>
      </c>
      <c r="E425" s="64">
        <v>30000</v>
      </c>
      <c r="F425" s="64">
        <v>30000</v>
      </c>
      <c r="G425" s="65">
        <f t="shared" si="8"/>
        <v>1</v>
      </c>
    </row>
    <row r="426" spans="1:7" s="5" customFormat="1" ht="28.5" customHeight="1">
      <c r="A426" s="54"/>
      <c r="B426" s="54"/>
      <c r="C426" s="206" t="s">
        <v>314</v>
      </c>
      <c r="D426" s="159"/>
      <c r="E426" s="159">
        <v>81600</v>
      </c>
      <c r="F426" s="159">
        <v>3547</v>
      </c>
      <c r="G426" s="160">
        <f t="shared" si="8"/>
        <v>0.04346813725490196</v>
      </c>
    </row>
    <row r="427" spans="1:7" s="5" customFormat="1" ht="16.5" customHeight="1">
      <c r="A427" s="54"/>
      <c r="B427" s="57"/>
      <c r="C427" s="198" t="s">
        <v>326</v>
      </c>
      <c r="D427" s="199"/>
      <c r="E427" s="199">
        <v>3600</v>
      </c>
      <c r="F427" s="199"/>
      <c r="G427" s="200"/>
    </row>
    <row r="428" spans="1:7" s="14" customFormat="1" ht="19.5" customHeight="1">
      <c r="A428" s="33"/>
      <c r="B428" s="60">
        <v>92106</v>
      </c>
      <c r="C428" s="60" t="s">
        <v>67</v>
      </c>
      <c r="D428" s="61">
        <f>D429</f>
        <v>1820000</v>
      </c>
      <c r="E428" s="61">
        <f>E429</f>
        <v>1900000</v>
      </c>
      <c r="F428" s="61">
        <f>F429</f>
        <v>1900000</v>
      </c>
      <c r="G428" s="62">
        <f t="shared" si="8"/>
        <v>1</v>
      </c>
    </row>
    <row r="429" spans="1:7" s="5" customFormat="1" ht="19.5" customHeight="1">
      <c r="A429" s="54"/>
      <c r="B429" s="66"/>
      <c r="C429" s="66" t="s">
        <v>289</v>
      </c>
      <c r="D429" s="40">
        <v>1820000</v>
      </c>
      <c r="E429" s="40">
        <v>1900000</v>
      </c>
      <c r="F429" s="40">
        <v>1900000</v>
      </c>
      <c r="G429" s="41">
        <f t="shared" si="8"/>
        <v>1</v>
      </c>
    </row>
    <row r="430" spans="1:7" s="5" customFormat="1" ht="19.5" customHeight="1">
      <c r="A430" s="54"/>
      <c r="B430" s="60">
        <v>92109</v>
      </c>
      <c r="C430" s="60" t="s">
        <v>68</v>
      </c>
      <c r="D430" s="61">
        <f>D431+D433+D434</f>
        <v>1740000</v>
      </c>
      <c r="E430" s="61">
        <f>E431+E433+E434</f>
        <v>1784940</v>
      </c>
      <c r="F430" s="61">
        <f>F431+F433+F434</f>
        <v>1784940</v>
      </c>
      <c r="G430" s="62">
        <f t="shared" si="8"/>
        <v>1</v>
      </c>
    </row>
    <row r="431" spans="1:7" s="5" customFormat="1" ht="18.75" customHeight="1">
      <c r="A431" s="54"/>
      <c r="B431" s="54"/>
      <c r="C431" s="203" t="s">
        <v>190</v>
      </c>
      <c r="D431" s="179">
        <v>480000</v>
      </c>
      <c r="E431" s="179">
        <v>480000</v>
      </c>
      <c r="F431" s="179">
        <v>480000</v>
      </c>
      <c r="G431" s="180">
        <f t="shared" si="8"/>
        <v>1</v>
      </c>
    </row>
    <row r="432" spans="1:7" s="5" customFormat="1" ht="16.5" customHeight="1">
      <c r="A432" s="54"/>
      <c r="B432" s="54"/>
      <c r="C432" s="204" t="s">
        <v>323</v>
      </c>
      <c r="D432" s="205">
        <v>30000</v>
      </c>
      <c r="E432" s="205">
        <v>30000</v>
      </c>
      <c r="F432" s="205">
        <v>30000</v>
      </c>
      <c r="G432" s="177">
        <f>F432/E432</f>
        <v>1</v>
      </c>
    </row>
    <row r="433" spans="1:7" s="11" customFormat="1" ht="18.75" customHeight="1">
      <c r="A433" s="116"/>
      <c r="B433" s="116"/>
      <c r="C433" s="202" t="s">
        <v>238</v>
      </c>
      <c r="D433" s="114">
        <v>870000</v>
      </c>
      <c r="E433" s="114">
        <v>914940</v>
      </c>
      <c r="F433" s="114">
        <v>914940</v>
      </c>
      <c r="G433" s="115">
        <f t="shared" si="8"/>
        <v>1</v>
      </c>
    </row>
    <row r="434" spans="1:7" s="11" customFormat="1" ht="18.75" customHeight="1">
      <c r="A434" s="116"/>
      <c r="B434" s="120"/>
      <c r="C434" s="120" t="s">
        <v>191</v>
      </c>
      <c r="D434" s="121">
        <v>390000</v>
      </c>
      <c r="E434" s="121">
        <v>390000</v>
      </c>
      <c r="F434" s="121">
        <v>390000</v>
      </c>
      <c r="G434" s="122">
        <f t="shared" si="8"/>
        <v>1</v>
      </c>
    </row>
    <row r="435" spans="1:7" s="14" customFormat="1" ht="19.5" customHeight="1">
      <c r="A435" s="33"/>
      <c r="B435" s="60">
        <v>92110</v>
      </c>
      <c r="C435" s="60" t="s">
        <v>69</v>
      </c>
      <c r="D435" s="61">
        <f>D436</f>
        <v>700000</v>
      </c>
      <c r="E435" s="61">
        <f>E436</f>
        <v>700000</v>
      </c>
      <c r="F435" s="61">
        <f>F436</f>
        <v>700000</v>
      </c>
      <c r="G435" s="62">
        <f t="shared" si="8"/>
        <v>1</v>
      </c>
    </row>
    <row r="436" spans="1:7" s="5" customFormat="1" ht="19.5" customHeight="1">
      <c r="A436" s="54"/>
      <c r="B436" s="55"/>
      <c r="C436" s="55" t="s">
        <v>192</v>
      </c>
      <c r="D436" s="82">
        <v>700000</v>
      </c>
      <c r="E436" s="82">
        <v>700000</v>
      </c>
      <c r="F436" s="82">
        <v>700000</v>
      </c>
      <c r="G436" s="83">
        <f t="shared" si="8"/>
        <v>1</v>
      </c>
    </row>
    <row r="437" spans="1:7" s="5" customFormat="1" ht="19.5" customHeight="1">
      <c r="A437" s="173"/>
      <c r="B437" s="173"/>
      <c r="C437" s="173"/>
      <c r="D437" s="175"/>
      <c r="E437" s="175"/>
      <c r="F437" s="175"/>
      <c r="G437" s="176"/>
    </row>
    <row r="438" spans="1:7" s="14" customFormat="1" ht="19.5" customHeight="1">
      <c r="A438" s="33"/>
      <c r="B438" s="60">
        <v>92113</v>
      </c>
      <c r="C438" s="60" t="s">
        <v>121</v>
      </c>
      <c r="D438" s="61">
        <f>SUM(D439:D440)</f>
        <v>2000000</v>
      </c>
      <c r="E438" s="61">
        <f>SUM(E439:E440)</f>
        <v>1990000</v>
      </c>
      <c r="F438" s="61">
        <f>SUM(F439:F440)</f>
        <v>1586342</v>
      </c>
      <c r="G438" s="62">
        <f t="shared" si="8"/>
        <v>0.797156783919598</v>
      </c>
    </row>
    <row r="439" spans="1:7" s="5" customFormat="1" ht="18.75" customHeight="1">
      <c r="A439" s="54"/>
      <c r="B439" s="54"/>
      <c r="C439" s="81" t="s">
        <v>193</v>
      </c>
      <c r="D439" s="48">
        <v>1500000</v>
      </c>
      <c r="E439" s="48">
        <v>1540000</v>
      </c>
      <c r="F439" s="48">
        <v>1540000</v>
      </c>
      <c r="G439" s="49">
        <f t="shared" si="8"/>
        <v>1</v>
      </c>
    </row>
    <row r="440" spans="1:7" s="11" customFormat="1" ht="18.75" customHeight="1">
      <c r="A440" s="116"/>
      <c r="B440" s="120"/>
      <c r="C440" s="127" t="s">
        <v>3</v>
      </c>
      <c r="D440" s="125">
        <v>500000</v>
      </c>
      <c r="E440" s="125">
        <v>450000</v>
      </c>
      <c r="F440" s="125">
        <v>46342</v>
      </c>
      <c r="G440" s="126">
        <f t="shared" si="8"/>
        <v>0.10298222222222222</v>
      </c>
    </row>
    <row r="441" spans="1:7" s="14" customFormat="1" ht="19.5" customHeight="1">
      <c r="A441" s="33"/>
      <c r="B441" s="60">
        <v>92116</v>
      </c>
      <c r="C441" s="60" t="s">
        <v>123</v>
      </c>
      <c r="D441" s="61">
        <f>SUM(D442:D442)</f>
        <v>4300000</v>
      </c>
      <c r="E441" s="61">
        <f>SUM(E442:E442)</f>
        <v>4475000</v>
      </c>
      <c r="F441" s="61">
        <f>SUM(F442:F442)</f>
        <v>4343572</v>
      </c>
      <c r="G441" s="62">
        <f t="shared" si="8"/>
        <v>0.9706306145251397</v>
      </c>
    </row>
    <row r="442" spans="1:7" s="5" customFormat="1" ht="19.5" customHeight="1">
      <c r="A442" s="54"/>
      <c r="B442" s="55"/>
      <c r="C442" s="178" t="s">
        <v>194</v>
      </c>
      <c r="D442" s="179">
        <v>4300000</v>
      </c>
      <c r="E442" s="179">
        <v>4475000</v>
      </c>
      <c r="F442" s="179">
        <v>4343572</v>
      </c>
      <c r="G442" s="180">
        <f t="shared" si="8"/>
        <v>0.9706306145251397</v>
      </c>
    </row>
    <row r="443" spans="1:7" s="5" customFormat="1" ht="15" customHeight="1">
      <c r="A443" s="54"/>
      <c r="B443" s="54"/>
      <c r="C443" s="195" t="s">
        <v>324</v>
      </c>
      <c r="D443" s="196"/>
      <c r="E443" s="196"/>
      <c r="F443" s="196"/>
      <c r="G443" s="197"/>
    </row>
    <row r="444" spans="1:7" s="5" customFormat="1" ht="16.5" customHeight="1">
      <c r="A444" s="54"/>
      <c r="B444" s="54"/>
      <c r="C444" s="38" t="s">
        <v>325</v>
      </c>
      <c r="D444" s="168">
        <v>100000</v>
      </c>
      <c r="E444" s="168">
        <v>100000</v>
      </c>
      <c r="F444" s="168">
        <v>100000</v>
      </c>
      <c r="G444" s="201">
        <f>F444/E444</f>
        <v>1</v>
      </c>
    </row>
    <row r="445" spans="1:7" s="5" customFormat="1" ht="16.5" customHeight="1">
      <c r="A445" s="54"/>
      <c r="B445" s="57"/>
      <c r="C445" s="69" t="s">
        <v>3</v>
      </c>
      <c r="D445" s="70"/>
      <c r="E445" s="70">
        <v>175000</v>
      </c>
      <c r="F445" s="70">
        <v>43572</v>
      </c>
      <c r="G445" s="71">
        <f>F445/E445</f>
        <v>0.24898285714285714</v>
      </c>
    </row>
    <row r="446" spans="1:7" s="14" customFormat="1" ht="19.5" customHeight="1">
      <c r="A446" s="33"/>
      <c r="B446" s="60">
        <v>92120</v>
      </c>
      <c r="C446" s="60" t="s">
        <v>70</v>
      </c>
      <c r="D446" s="61">
        <f>D447+D448</f>
        <v>835000</v>
      </c>
      <c r="E446" s="61">
        <f>E447+E448</f>
        <v>960000</v>
      </c>
      <c r="F446" s="61">
        <f>F447+F448</f>
        <v>941383</v>
      </c>
      <c r="G446" s="62">
        <f t="shared" si="8"/>
        <v>0.9806072916666667</v>
      </c>
    </row>
    <row r="447" spans="1:7" s="5" customFormat="1" ht="19.5" customHeight="1">
      <c r="A447" s="54"/>
      <c r="B447" s="54"/>
      <c r="C447" s="81" t="s">
        <v>143</v>
      </c>
      <c r="D447" s="48">
        <v>150000</v>
      </c>
      <c r="E447" s="48">
        <v>250000</v>
      </c>
      <c r="F447" s="48">
        <v>250000</v>
      </c>
      <c r="G447" s="49">
        <f t="shared" si="8"/>
        <v>1</v>
      </c>
    </row>
    <row r="448" spans="1:7" s="11" customFormat="1" ht="19.5" customHeight="1">
      <c r="A448" s="116"/>
      <c r="B448" s="116"/>
      <c r="C448" s="123" t="s">
        <v>195</v>
      </c>
      <c r="D448" s="118">
        <f>SUM(D449:D450)</f>
        <v>685000</v>
      </c>
      <c r="E448" s="118">
        <f>SUM(E449:E450)</f>
        <v>710000</v>
      </c>
      <c r="F448" s="118">
        <f>SUM(F449:F450)</f>
        <v>691383</v>
      </c>
      <c r="G448" s="119">
        <f t="shared" si="8"/>
        <v>0.9737788732394366</v>
      </c>
    </row>
    <row r="449" spans="1:7" s="5" customFormat="1" ht="19.5" customHeight="1">
      <c r="A449" s="54"/>
      <c r="B449" s="54"/>
      <c r="C449" s="128" t="s">
        <v>122</v>
      </c>
      <c r="D449" s="129">
        <v>550000</v>
      </c>
      <c r="E449" s="129">
        <v>550000</v>
      </c>
      <c r="F449" s="129">
        <v>550000</v>
      </c>
      <c r="G449" s="130">
        <f>F449/E449</f>
        <v>1</v>
      </c>
    </row>
    <row r="450" spans="1:7" s="5" customFormat="1" ht="19.5" customHeight="1">
      <c r="A450" s="57"/>
      <c r="B450" s="57"/>
      <c r="C450" s="131" t="s">
        <v>3</v>
      </c>
      <c r="D450" s="132">
        <v>135000</v>
      </c>
      <c r="E450" s="132">
        <v>160000</v>
      </c>
      <c r="F450" s="132">
        <v>141383</v>
      </c>
      <c r="G450" s="133">
        <f t="shared" si="8"/>
        <v>0.88364375</v>
      </c>
    </row>
    <row r="451" spans="1:7" s="5" customFormat="1" ht="19.5" customHeight="1">
      <c r="A451" s="30">
        <v>926</v>
      </c>
      <c r="B451" s="30"/>
      <c r="C451" s="30" t="s">
        <v>71</v>
      </c>
      <c r="D451" s="31">
        <f>D452+D455+D460</f>
        <v>8856000</v>
      </c>
      <c r="E451" s="31">
        <f>E452+E455+E460</f>
        <v>9646000</v>
      </c>
      <c r="F451" s="31">
        <f>F452+F455+F460</f>
        <v>9542369</v>
      </c>
      <c r="G451" s="32">
        <f t="shared" si="8"/>
        <v>0.989256583039602</v>
      </c>
    </row>
    <row r="452" spans="1:7" s="14" customFormat="1" ht="19.5" customHeight="1">
      <c r="A452" s="33"/>
      <c r="B452" s="35">
        <v>92601</v>
      </c>
      <c r="C452" s="35" t="s">
        <v>72</v>
      </c>
      <c r="D452" s="36">
        <f>SUM(D453:D454)</f>
        <v>326000</v>
      </c>
      <c r="E452" s="36">
        <f>SUM(E453:E454)</f>
        <v>326000</v>
      </c>
      <c r="F452" s="36">
        <f>SUM(F453:F454)</f>
        <v>325334</v>
      </c>
      <c r="G452" s="37">
        <f t="shared" si="8"/>
        <v>0.9979570552147239</v>
      </c>
    </row>
    <row r="453" spans="1:7" s="5" customFormat="1" ht="19.5" customHeight="1">
      <c r="A453" s="54"/>
      <c r="B453" s="55"/>
      <c r="C453" s="56" t="s">
        <v>126</v>
      </c>
      <c r="D453" s="48">
        <v>206000</v>
      </c>
      <c r="E453" s="48">
        <v>206000</v>
      </c>
      <c r="F453" s="48">
        <v>206000</v>
      </c>
      <c r="G453" s="49">
        <f t="shared" si="8"/>
        <v>1</v>
      </c>
    </row>
    <row r="454" spans="1:7" s="5" customFormat="1" ht="19.5" customHeight="1">
      <c r="A454" s="54"/>
      <c r="B454" s="57"/>
      <c r="C454" s="57" t="s">
        <v>3</v>
      </c>
      <c r="D454" s="58">
        <v>120000</v>
      </c>
      <c r="E454" s="58">
        <v>120000</v>
      </c>
      <c r="F454" s="58">
        <v>119334</v>
      </c>
      <c r="G454" s="59">
        <f t="shared" si="8"/>
        <v>0.99445</v>
      </c>
    </row>
    <row r="455" spans="1:7" s="14" customFormat="1" ht="19.5" customHeight="1">
      <c r="A455" s="33"/>
      <c r="B455" s="60">
        <v>92604</v>
      </c>
      <c r="C455" s="60" t="s">
        <v>73</v>
      </c>
      <c r="D455" s="61">
        <f>SUM(D456:D456)</f>
        <v>6935000</v>
      </c>
      <c r="E455" s="61">
        <f>SUM(E456:E456)</f>
        <v>7865000</v>
      </c>
      <c r="F455" s="61">
        <f>SUM(F456:F456)</f>
        <v>7764247</v>
      </c>
      <c r="G455" s="62">
        <f aca="true" t="shared" si="9" ref="G455:G539">F455/E455</f>
        <v>0.9871897012078831</v>
      </c>
    </row>
    <row r="456" spans="1:7" s="5" customFormat="1" ht="19.5" customHeight="1">
      <c r="A456" s="54"/>
      <c r="B456" s="55"/>
      <c r="C456" s="178" t="s">
        <v>147</v>
      </c>
      <c r="D456" s="179">
        <v>6935000</v>
      </c>
      <c r="E456" s="179">
        <v>7865000</v>
      </c>
      <c r="F456" s="179">
        <v>7764247</v>
      </c>
      <c r="G456" s="180">
        <f t="shared" si="9"/>
        <v>0.9871897012078831</v>
      </c>
    </row>
    <row r="457" spans="1:7" s="5" customFormat="1" ht="15" customHeight="1">
      <c r="A457" s="54"/>
      <c r="B457" s="54"/>
      <c r="C457" s="195" t="s">
        <v>324</v>
      </c>
      <c r="D457" s="196"/>
      <c r="E457" s="196"/>
      <c r="F457" s="196"/>
      <c r="G457" s="197"/>
    </row>
    <row r="458" spans="1:7" s="5" customFormat="1" ht="16.5" customHeight="1">
      <c r="A458" s="54"/>
      <c r="B458" s="54"/>
      <c r="C458" s="38" t="s">
        <v>325</v>
      </c>
      <c r="D458" s="168"/>
      <c r="E458" s="168">
        <v>40000</v>
      </c>
      <c r="F458" s="168">
        <v>40000</v>
      </c>
      <c r="G458" s="201">
        <f>F458/E458</f>
        <v>1</v>
      </c>
    </row>
    <row r="459" spans="1:7" s="5" customFormat="1" ht="16.5" customHeight="1">
      <c r="A459" s="54"/>
      <c r="B459" s="57"/>
      <c r="C459" s="69" t="s">
        <v>3</v>
      </c>
      <c r="D459" s="70">
        <v>5685000</v>
      </c>
      <c r="E459" s="70">
        <v>6335000</v>
      </c>
      <c r="F459" s="70">
        <v>6234247</v>
      </c>
      <c r="G459" s="71">
        <f>F459/E459</f>
        <v>0.984095816890292</v>
      </c>
    </row>
    <row r="460" spans="1:7" s="14" customFormat="1" ht="19.5" customHeight="1">
      <c r="A460" s="33"/>
      <c r="B460" s="60">
        <v>92605</v>
      </c>
      <c r="C460" s="60" t="s">
        <v>127</v>
      </c>
      <c r="D460" s="61">
        <f>SUM(D461:D464)</f>
        <v>1595000</v>
      </c>
      <c r="E460" s="61">
        <f>SUM(E461:E464)</f>
        <v>1455000</v>
      </c>
      <c r="F460" s="61">
        <f>SUM(F461:F464)</f>
        <v>1452788</v>
      </c>
      <c r="G460" s="62">
        <f t="shared" si="9"/>
        <v>0.9984797250859107</v>
      </c>
    </row>
    <row r="461" spans="1:7" s="5" customFormat="1" ht="19.5" customHeight="1">
      <c r="A461" s="54"/>
      <c r="B461" s="54"/>
      <c r="C461" s="56" t="s">
        <v>128</v>
      </c>
      <c r="D461" s="48">
        <v>800000</v>
      </c>
      <c r="E461" s="48">
        <v>808705</v>
      </c>
      <c r="F461" s="48">
        <v>808682</v>
      </c>
      <c r="G461" s="49">
        <v>0.9999</v>
      </c>
    </row>
    <row r="462" spans="1:7" s="5" customFormat="1" ht="19.5" customHeight="1">
      <c r="A462" s="54"/>
      <c r="B462" s="54"/>
      <c r="C462" s="63" t="s">
        <v>169</v>
      </c>
      <c r="D462" s="64">
        <v>600000</v>
      </c>
      <c r="E462" s="64">
        <v>600000</v>
      </c>
      <c r="F462" s="64">
        <v>597811</v>
      </c>
      <c r="G462" s="65">
        <f t="shared" si="9"/>
        <v>0.9963516666666666</v>
      </c>
    </row>
    <row r="463" spans="1:7" s="5" customFormat="1" ht="19.5" customHeight="1">
      <c r="A463" s="54"/>
      <c r="B463" s="54"/>
      <c r="C463" s="79" t="s">
        <v>252</v>
      </c>
      <c r="D463" s="64">
        <v>45000</v>
      </c>
      <c r="E463" s="64">
        <v>36295</v>
      </c>
      <c r="F463" s="64">
        <v>36295</v>
      </c>
      <c r="G463" s="65">
        <f t="shared" si="9"/>
        <v>1</v>
      </c>
    </row>
    <row r="464" spans="1:7" s="5" customFormat="1" ht="19.5" customHeight="1">
      <c r="A464" s="57"/>
      <c r="B464" s="57"/>
      <c r="C464" s="86" t="s">
        <v>3</v>
      </c>
      <c r="D464" s="73">
        <v>150000</v>
      </c>
      <c r="E464" s="73">
        <v>10000</v>
      </c>
      <c r="F464" s="73">
        <v>10000</v>
      </c>
      <c r="G464" s="74">
        <f t="shared" si="9"/>
        <v>1</v>
      </c>
    </row>
    <row r="465" spans="1:7" ht="25.5" customHeight="1" thickBot="1">
      <c r="A465" s="57"/>
      <c r="B465" s="57"/>
      <c r="C465" s="134" t="s">
        <v>251</v>
      </c>
      <c r="D465" s="135">
        <f>D466+D486</f>
        <v>26000</v>
      </c>
      <c r="E465" s="135">
        <f>E466+E486+E472+E478+E469+E483</f>
        <v>626402</v>
      </c>
      <c r="F465" s="135">
        <f>F466+F486+F472+F478+F469+F483</f>
        <v>615739</v>
      </c>
      <c r="G465" s="136">
        <f t="shared" si="9"/>
        <v>0.9829773851296771</v>
      </c>
    </row>
    <row r="466" spans="1:7" s="5" customFormat="1" ht="19.5" customHeight="1" thickTop="1">
      <c r="A466" s="30">
        <v>710</v>
      </c>
      <c r="B466" s="30"/>
      <c r="C466" s="30" t="s">
        <v>19</v>
      </c>
      <c r="D466" s="31"/>
      <c r="E466" s="31">
        <f>E467</f>
        <v>38159</v>
      </c>
      <c r="F466" s="31">
        <f>F467</f>
        <v>38159</v>
      </c>
      <c r="G466" s="32">
        <f t="shared" si="9"/>
        <v>1</v>
      </c>
    </row>
    <row r="467" spans="1:7" ht="19.5" customHeight="1">
      <c r="A467" s="55"/>
      <c r="B467" s="60">
        <v>71035</v>
      </c>
      <c r="C467" s="137" t="s">
        <v>158</v>
      </c>
      <c r="D467" s="138"/>
      <c r="E467" s="138">
        <f>E468</f>
        <v>38159</v>
      </c>
      <c r="F467" s="138">
        <f>F468</f>
        <v>38159</v>
      </c>
      <c r="G467" s="139">
        <f t="shared" si="9"/>
        <v>1</v>
      </c>
    </row>
    <row r="468" spans="1:7" s="5" customFormat="1" ht="19.5" customHeight="1">
      <c r="A468" s="57"/>
      <c r="B468" s="66"/>
      <c r="C468" s="39" t="s">
        <v>261</v>
      </c>
      <c r="D468" s="40"/>
      <c r="E468" s="40">
        <v>38159</v>
      </c>
      <c r="F468" s="40">
        <v>38159</v>
      </c>
      <c r="G468" s="41">
        <f t="shared" si="9"/>
        <v>1</v>
      </c>
    </row>
    <row r="469" spans="1:7" s="5" customFormat="1" ht="19.5" customHeight="1">
      <c r="A469" s="30">
        <v>754</v>
      </c>
      <c r="B469" s="30"/>
      <c r="C469" s="30" t="s">
        <v>24</v>
      </c>
      <c r="D469" s="31"/>
      <c r="E469" s="31">
        <f>E470</f>
        <v>32500</v>
      </c>
      <c r="F469" s="31">
        <f>F470</f>
        <v>26500</v>
      </c>
      <c r="G469" s="32">
        <f t="shared" si="9"/>
        <v>0.8153846153846154</v>
      </c>
    </row>
    <row r="470" spans="1:7" ht="19.5" customHeight="1">
      <c r="A470" s="55"/>
      <c r="B470" s="60">
        <v>75411</v>
      </c>
      <c r="C470" s="137" t="s">
        <v>25</v>
      </c>
      <c r="D470" s="138"/>
      <c r="E470" s="138">
        <f>E471</f>
        <v>32500</v>
      </c>
      <c r="F470" s="138">
        <f>F471</f>
        <v>26500</v>
      </c>
      <c r="G470" s="37">
        <f t="shared" si="9"/>
        <v>0.8153846153846154</v>
      </c>
    </row>
    <row r="471" spans="1:7" s="5" customFormat="1" ht="19.5" customHeight="1">
      <c r="A471" s="57"/>
      <c r="B471" s="66"/>
      <c r="C471" s="39" t="s">
        <v>302</v>
      </c>
      <c r="D471" s="40"/>
      <c r="E471" s="40">
        <v>32500</v>
      </c>
      <c r="F471" s="40">
        <v>26500</v>
      </c>
      <c r="G471" s="41">
        <f t="shared" si="9"/>
        <v>0.8153846153846154</v>
      </c>
    </row>
    <row r="472" spans="1:7" s="5" customFormat="1" ht="19.5" customHeight="1">
      <c r="A472" s="30">
        <v>801</v>
      </c>
      <c r="B472" s="30"/>
      <c r="C472" s="30" t="s">
        <v>34</v>
      </c>
      <c r="D472" s="31"/>
      <c r="E472" s="31">
        <f>E476+E473</f>
        <v>160000</v>
      </c>
      <c r="F472" s="31">
        <f>F476+F473</f>
        <v>160000</v>
      </c>
      <c r="G472" s="32">
        <f t="shared" si="9"/>
        <v>1</v>
      </c>
    </row>
    <row r="473" spans="1:7" ht="19.5" customHeight="1">
      <c r="A473" s="55"/>
      <c r="B473" s="60">
        <v>80104</v>
      </c>
      <c r="C473" s="137" t="s">
        <v>320</v>
      </c>
      <c r="D473" s="138"/>
      <c r="E473" s="138">
        <f>E474</f>
        <v>100000</v>
      </c>
      <c r="F473" s="138">
        <f>F474</f>
        <v>100000</v>
      </c>
      <c r="G473" s="139">
        <f t="shared" si="9"/>
        <v>1</v>
      </c>
    </row>
    <row r="474" spans="1:7" s="5" customFormat="1" ht="19.5" customHeight="1">
      <c r="A474" s="54"/>
      <c r="B474" s="55"/>
      <c r="C474" s="92" t="s">
        <v>221</v>
      </c>
      <c r="D474" s="93"/>
      <c r="E474" s="93">
        <f>E475</f>
        <v>100000</v>
      </c>
      <c r="F474" s="93">
        <f>F475</f>
        <v>100000</v>
      </c>
      <c r="G474" s="94">
        <f>F474/E474</f>
        <v>1</v>
      </c>
    </row>
    <row r="475" spans="1:7" s="5" customFormat="1" ht="19.5" customHeight="1">
      <c r="A475" s="54"/>
      <c r="B475" s="57"/>
      <c r="C475" s="57" t="s">
        <v>321</v>
      </c>
      <c r="D475" s="58"/>
      <c r="E475" s="58">
        <v>100000</v>
      </c>
      <c r="F475" s="58">
        <v>100000</v>
      </c>
      <c r="G475" s="59">
        <f>F475/E475</f>
        <v>1</v>
      </c>
    </row>
    <row r="476" spans="1:7" ht="19.5" customHeight="1">
      <c r="A476" s="54"/>
      <c r="B476" s="60">
        <v>80195</v>
      </c>
      <c r="C476" s="137" t="s">
        <v>1</v>
      </c>
      <c r="D476" s="138"/>
      <c r="E476" s="138">
        <f>E477</f>
        <v>60000</v>
      </c>
      <c r="F476" s="138">
        <f>F477</f>
        <v>60000</v>
      </c>
      <c r="G476" s="139">
        <f t="shared" si="9"/>
        <v>1</v>
      </c>
    </row>
    <row r="477" spans="1:7" s="5" customFormat="1" ht="19.5" customHeight="1">
      <c r="A477" s="57"/>
      <c r="B477" s="66"/>
      <c r="C477" s="39" t="s">
        <v>295</v>
      </c>
      <c r="D477" s="40"/>
      <c r="E477" s="40">
        <v>60000</v>
      </c>
      <c r="F477" s="40">
        <v>60000</v>
      </c>
      <c r="G477" s="41">
        <f t="shared" si="9"/>
        <v>1</v>
      </c>
    </row>
    <row r="478" spans="1:7" s="5" customFormat="1" ht="19.5" customHeight="1">
      <c r="A478" s="30">
        <v>852</v>
      </c>
      <c r="B478" s="30"/>
      <c r="C478" s="30" t="s">
        <v>203</v>
      </c>
      <c r="D478" s="31"/>
      <c r="E478" s="31">
        <f>E481+E479</f>
        <v>66000</v>
      </c>
      <c r="F478" s="31">
        <f>F481+F479</f>
        <v>66000</v>
      </c>
      <c r="G478" s="32">
        <f t="shared" si="9"/>
        <v>1</v>
      </c>
    </row>
    <row r="479" spans="1:7" ht="19.5" customHeight="1">
      <c r="A479" s="55"/>
      <c r="B479" s="60">
        <v>85204</v>
      </c>
      <c r="C479" s="137" t="s">
        <v>85</v>
      </c>
      <c r="D479" s="138"/>
      <c r="E479" s="138">
        <f>E480</f>
        <v>36000</v>
      </c>
      <c r="F479" s="138">
        <f>F480</f>
        <v>36000</v>
      </c>
      <c r="G479" s="139">
        <f t="shared" si="9"/>
        <v>1</v>
      </c>
    </row>
    <row r="480" spans="1:7" s="5" customFormat="1" ht="19.5" customHeight="1">
      <c r="A480" s="54"/>
      <c r="B480" s="66"/>
      <c r="C480" s="39" t="s">
        <v>86</v>
      </c>
      <c r="D480" s="40"/>
      <c r="E480" s="40">
        <v>36000</v>
      </c>
      <c r="F480" s="40">
        <v>36000</v>
      </c>
      <c r="G480" s="41">
        <f t="shared" si="9"/>
        <v>1</v>
      </c>
    </row>
    <row r="481" spans="1:7" ht="19.5" customHeight="1">
      <c r="A481" s="54"/>
      <c r="B481" s="60">
        <v>85295</v>
      </c>
      <c r="C481" s="137" t="s">
        <v>1</v>
      </c>
      <c r="D481" s="138"/>
      <c r="E481" s="138">
        <f>E482</f>
        <v>30000</v>
      </c>
      <c r="F481" s="138">
        <f>F482</f>
        <v>30000</v>
      </c>
      <c r="G481" s="139">
        <f t="shared" si="9"/>
        <v>1</v>
      </c>
    </row>
    <row r="482" spans="1:7" s="5" customFormat="1" ht="19.5" customHeight="1">
      <c r="A482" s="57"/>
      <c r="B482" s="66"/>
      <c r="C482" s="39" t="s">
        <v>296</v>
      </c>
      <c r="D482" s="40"/>
      <c r="E482" s="40">
        <v>30000</v>
      </c>
      <c r="F482" s="40">
        <v>30000</v>
      </c>
      <c r="G482" s="41">
        <f t="shared" si="9"/>
        <v>1</v>
      </c>
    </row>
    <row r="483" spans="1:7" s="5" customFormat="1" ht="19.5" customHeight="1">
      <c r="A483" s="30">
        <v>854</v>
      </c>
      <c r="B483" s="30"/>
      <c r="C483" s="30" t="s">
        <v>55</v>
      </c>
      <c r="D483" s="31"/>
      <c r="E483" s="31">
        <f>E484</f>
        <v>201855</v>
      </c>
      <c r="F483" s="31">
        <f>F484</f>
        <v>197192</v>
      </c>
      <c r="G483" s="32">
        <f t="shared" si="9"/>
        <v>0.9768992593693493</v>
      </c>
    </row>
    <row r="484" spans="1:7" ht="19.5" customHeight="1">
      <c r="A484" s="55"/>
      <c r="B484" s="60">
        <v>85415</v>
      </c>
      <c r="C484" s="137" t="s">
        <v>118</v>
      </c>
      <c r="D484" s="138"/>
      <c r="E484" s="138">
        <f>E485</f>
        <v>201855</v>
      </c>
      <c r="F484" s="138">
        <f>F485</f>
        <v>197192</v>
      </c>
      <c r="G484" s="37">
        <f t="shared" si="9"/>
        <v>0.9768992593693493</v>
      </c>
    </row>
    <row r="485" spans="1:7" s="5" customFormat="1" ht="30" customHeight="1">
      <c r="A485" s="57"/>
      <c r="B485" s="66"/>
      <c r="C485" s="39" t="s">
        <v>322</v>
      </c>
      <c r="D485" s="40"/>
      <c r="E485" s="40">
        <v>201855</v>
      </c>
      <c r="F485" s="40">
        <v>197192</v>
      </c>
      <c r="G485" s="41">
        <f t="shared" si="9"/>
        <v>0.9768992593693493</v>
      </c>
    </row>
    <row r="486" spans="1:7" s="5" customFormat="1" ht="21" customHeight="1">
      <c r="A486" s="30">
        <v>921</v>
      </c>
      <c r="B486" s="30"/>
      <c r="C486" s="30" t="s">
        <v>125</v>
      </c>
      <c r="D486" s="31">
        <f>D489</f>
        <v>26000</v>
      </c>
      <c r="E486" s="31">
        <f>E489+E487</f>
        <v>127888</v>
      </c>
      <c r="F486" s="31">
        <f>F489+F487</f>
        <v>127888</v>
      </c>
      <c r="G486" s="32">
        <f t="shared" si="9"/>
        <v>1</v>
      </c>
    </row>
    <row r="487" spans="1:7" s="14" customFormat="1" ht="21" customHeight="1">
      <c r="A487" s="33"/>
      <c r="B487" s="60">
        <v>92113</v>
      </c>
      <c r="C487" s="60" t="s">
        <v>121</v>
      </c>
      <c r="D487" s="61"/>
      <c r="E487" s="61">
        <f>E488</f>
        <v>25986</v>
      </c>
      <c r="F487" s="61">
        <f>F488</f>
        <v>25986</v>
      </c>
      <c r="G487" s="37">
        <f t="shared" si="9"/>
        <v>1</v>
      </c>
    </row>
    <row r="488" spans="1:7" s="5" customFormat="1" ht="39.75" customHeight="1">
      <c r="A488" s="57"/>
      <c r="B488" s="66"/>
      <c r="C488" s="39" t="s">
        <v>315</v>
      </c>
      <c r="D488" s="40"/>
      <c r="E488" s="40">
        <v>25986</v>
      </c>
      <c r="F488" s="40">
        <v>25986</v>
      </c>
      <c r="G488" s="41">
        <f t="shared" si="9"/>
        <v>1</v>
      </c>
    </row>
    <row r="489" spans="1:7" s="14" customFormat="1" ht="21" customHeight="1">
      <c r="A489" s="33"/>
      <c r="B489" s="60">
        <v>92116</v>
      </c>
      <c r="C489" s="60" t="s">
        <v>123</v>
      </c>
      <c r="D489" s="61">
        <f>D490</f>
        <v>26000</v>
      </c>
      <c r="E489" s="61">
        <f>SUM(E490:E491)</f>
        <v>101902</v>
      </c>
      <c r="F489" s="61">
        <f>SUM(F490:F491)</f>
        <v>101902</v>
      </c>
      <c r="G489" s="62">
        <f t="shared" si="9"/>
        <v>1</v>
      </c>
    </row>
    <row r="490" spans="1:7" s="5" customFormat="1" ht="21" customHeight="1">
      <c r="A490" s="54"/>
      <c r="B490" s="54"/>
      <c r="C490" s="172" t="s">
        <v>124</v>
      </c>
      <c r="D490" s="48">
        <v>26000</v>
      </c>
      <c r="E490" s="48">
        <v>26000</v>
      </c>
      <c r="F490" s="48">
        <v>26000</v>
      </c>
      <c r="G490" s="49">
        <f t="shared" si="9"/>
        <v>1</v>
      </c>
    </row>
    <row r="491" spans="1:7" s="5" customFormat="1" ht="30" customHeight="1">
      <c r="A491" s="54"/>
      <c r="B491" s="54"/>
      <c r="C491" s="72" t="s">
        <v>310</v>
      </c>
      <c r="D491" s="73"/>
      <c r="E491" s="73">
        <v>75902</v>
      </c>
      <c r="F491" s="73">
        <v>75902</v>
      </c>
      <c r="G491" s="74">
        <f>F491/E491</f>
        <v>1</v>
      </c>
    </row>
    <row r="492" spans="1:7" ht="25.5" customHeight="1" thickBot="1">
      <c r="A492" s="54"/>
      <c r="B492" s="54"/>
      <c r="C492" s="140" t="s">
        <v>74</v>
      </c>
      <c r="D492" s="135">
        <f>D494+D543</f>
        <v>45426861</v>
      </c>
      <c r="E492" s="135">
        <f>E494+E543</f>
        <v>70412922</v>
      </c>
      <c r="F492" s="135">
        <f>F494+F543</f>
        <v>69109954</v>
      </c>
      <c r="G492" s="136">
        <f t="shared" si="9"/>
        <v>0.9814953283716872</v>
      </c>
    </row>
    <row r="493" spans="1:7" ht="15" customHeight="1" thickTop="1">
      <c r="A493" s="54"/>
      <c r="B493" s="54"/>
      <c r="C493" s="54" t="s">
        <v>5</v>
      </c>
      <c r="D493" s="67"/>
      <c r="E493" s="67"/>
      <c r="F493" s="67"/>
      <c r="G493" s="68"/>
    </row>
    <row r="494" spans="1:7" ht="21.75" customHeight="1">
      <c r="A494" s="57"/>
      <c r="B494" s="57"/>
      <c r="C494" s="141" t="s">
        <v>148</v>
      </c>
      <c r="D494" s="142">
        <f>D495+D500+D505+D512</f>
        <v>26297956</v>
      </c>
      <c r="E494" s="142">
        <f>E495+E500+E505+E512+E508+E540</f>
        <v>50683161</v>
      </c>
      <c r="F494" s="142">
        <f>F495+F500+F505+F512+F508+F540</f>
        <v>49950153</v>
      </c>
      <c r="G494" s="143">
        <f t="shared" si="9"/>
        <v>0.9855374450697738</v>
      </c>
    </row>
    <row r="495" spans="1:7" s="5" customFormat="1" ht="21" customHeight="1">
      <c r="A495" s="29">
        <v>750</v>
      </c>
      <c r="B495" s="29"/>
      <c r="C495" s="29" t="s">
        <v>22</v>
      </c>
      <c r="D495" s="52">
        <f>D496</f>
        <v>1499616</v>
      </c>
      <c r="E495" s="52">
        <f>E496</f>
        <v>1528456</v>
      </c>
      <c r="F495" s="52">
        <f>F496</f>
        <v>1528456</v>
      </c>
      <c r="G495" s="53">
        <f t="shared" si="9"/>
        <v>1</v>
      </c>
    </row>
    <row r="496" spans="1:7" s="11" customFormat="1" ht="21" customHeight="1">
      <c r="A496" s="110"/>
      <c r="B496" s="107">
        <v>75011</v>
      </c>
      <c r="C496" s="107" t="s">
        <v>75</v>
      </c>
      <c r="D496" s="108">
        <f>SUM(D497:D499)</f>
        <v>1499616</v>
      </c>
      <c r="E496" s="108">
        <f>SUM(E497:E499)</f>
        <v>1528456</v>
      </c>
      <c r="F496" s="108">
        <f>SUM(F497:F499)</f>
        <v>1528456</v>
      </c>
      <c r="G496" s="109">
        <f t="shared" si="9"/>
        <v>1</v>
      </c>
    </row>
    <row r="497" spans="1:7" s="5" customFormat="1" ht="19.5" customHeight="1">
      <c r="A497" s="54"/>
      <c r="B497" s="54"/>
      <c r="C497" s="63" t="s">
        <v>36</v>
      </c>
      <c r="D497" s="64">
        <f>1128550+87650</f>
        <v>1216200</v>
      </c>
      <c r="E497" s="64">
        <v>1245040</v>
      </c>
      <c r="F497" s="64">
        <v>1245040</v>
      </c>
      <c r="G497" s="65">
        <f t="shared" si="9"/>
        <v>1</v>
      </c>
    </row>
    <row r="498" spans="1:7" s="5" customFormat="1" ht="19.5" customHeight="1">
      <c r="A498" s="54"/>
      <c r="B498" s="54"/>
      <c r="C498" s="63" t="s">
        <v>37</v>
      </c>
      <c r="D498" s="64">
        <f>44116</f>
        <v>44116</v>
      </c>
      <c r="E498" s="64">
        <v>49625</v>
      </c>
      <c r="F498" s="64">
        <v>49625</v>
      </c>
      <c r="G498" s="65">
        <f t="shared" si="9"/>
        <v>1</v>
      </c>
    </row>
    <row r="499" spans="1:7" s="11" customFormat="1" ht="19.5" customHeight="1">
      <c r="A499" s="120"/>
      <c r="B499" s="120"/>
      <c r="C499" s="120" t="s">
        <v>38</v>
      </c>
      <c r="D499" s="121">
        <f>209530+29770</f>
        <v>239300</v>
      </c>
      <c r="E499" s="121">
        <v>233791</v>
      </c>
      <c r="F499" s="121">
        <v>233791</v>
      </c>
      <c r="G499" s="122">
        <f t="shared" si="9"/>
        <v>1</v>
      </c>
    </row>
    <row r="500" spans="1:7" s="5" customFormat="1" ht="28.5" customHeight="1">
      <c r="A500" s="84">
        <v>751</v>
      </c>
      <c r="B500" s="30"/>
      <c r="C500" s="85" t="s">
        <v>283</v>
      </c>
      <c r="D500" s="31">
        <f>D501</f>
        <v>29140</v>
      </c>
      <c r="E500" s="31">
        <f>E501+E503</f>
        <v>487080</v>
      </c>
      <c r="F500" s="31">
        <f>F501+F503</f>
        <v>487080</v>
      </c>
      <c r="G500" s="32">
        <f t="shared" si="9"/>
        <v>1</v>
      </c>
    </row>
    <row r="501" spans="1:7" s="5" customFormat="1" ht="21" customHeight="1">
      <c r="A501" s="55"/>
      <c r="B501" s="77">
        <v>75101</v>
      </c>
      <c r="C501" s="78" t="s">
        <v>284</v>
      </c>
      <c r="D501" s="61">
        <f>D502</f>
        <v>29140</v>
      </c>
      <c r="E501" s="61">
        <f>E502</f>
        <v>29140</v>
      </c>
      <c r="F501" s="61">
        <f>F502</f>
        <v>29140</v>
      </c>
      <c r="G501" s="62">
        <f t="shared" si="9"/>
        <v>1</v>
      </c>
    </row>
    <row r="502" spans="1:7" s="5" customFormat="1" ht="19.5" customHeight="1">
      <c r="A502" s="54"/>
      <c r="B502" s="57"/>
      <c r="C502" s="80" t="s">
        <v>254</v>
      </c>
      <c r="D502" s="58">
        <v>29140</v>
      </c>
      <c r="E502" s="58">
        <v>29140</v>
      </c>
      <c r="F502" s="58">
        <v>29140</v>
      </c>
      <c r="G502" s="59">
        <f t="shared" si="9"/>
        <v>1</v>
      </c>
    </row>
    <row r="503" spans="1:7" s="5" customFormat="1" ht="21" customHeight="1">
      <c r="A503" s="54"/>
      <c r="B503" s="60">
        <v>75113</v>
      </c>
      <c r="C503" s="78" t="s">
        <v>290</v>
      </c>
      <c r="D503" s="61"/>
      <c r="E503" s="61">
        <f>E504</f>
        <v>457940</v>
      </c>
      <c r="F503" s="61">
        <f>F504</f>
        <v>457940</v>
      </c>
      <c r="G503" s="62">
        <f t="shared" si="9"/>
        <v>1</v>
      </c>
    </row>
    <row r="504" spans="1:7" s="5" customFormat="1" ht="19.5" customHeight="1">
      <c r="A504" s="57"/>
      <c r="B504" s="57"/>
      <c r="C504" s="80" t="s">
        <v>262</v>
      </c>
      <c r="D504" s="58"/>
      <c r="E504" s="58">
        <v>457940</v>
      </c>
      <c r="F504" s="58">
        <v>457940</v>
      </c>
      <c r="G504" s="59">
        <f t="shared" si="9"/>
        <v>1</v>
      </c>
    </row>
    <row r="505" spans="1:7" s="5" customFormat="1" ht="21" customHeight="1">
      <c r="A505" s="84">
        <v>754</v>
      </c>
      <c r="B505" s="30"/>
      <c r="C505" s="85" t="s">
        <v>24</v>
      </c>
      <c r="D505" s="31">
        <f aca="true" t="shared" si="10" ref="D505:F506">D506</f>
        <v>2200</v>
      </c>
      <c r="E505" s="31">
        <f t="shared" si="10"/>
        <v>2200</v>
      </c>
      <c r="F505" s="31">
        <f t="shared" si="10"/>
        <v>2200</v>
      </c>
      <c r="G505" s="32">
        <f t="shared" si="9"/>
        <v>1</v>
      </c>
    </row>
    <row r="506" spans="1:7" s="5" customFormat="1" ht="21" customHeight="1">
      <c r="A506" s="55"/>
      <c r="B506" s="35">
        <v>75414</v>
      </c>
      <c r="C506" s="88" t="s">
        <v>76</v>
      </c>
      <c r="D506" s="36">
        <f t="shared" si="10"/>
        <v>2200</v>
      </c>
      <c r="E506" s="36">
        <f t="shared" si="10"/>
        <v>2200</v>
      </c>
      <c r="F506" s="36">
        <f t="shared" si="10"/>
        <v>2200</v>
      </c>
      <c r="G506" s="37">
        <f t="shared" si="9"/>
        <v>1</v>
      </c>
    </row>
    <row r="507" spans="1:7" s="5" customFormat="1" ht="19.5" customHeight="1">
      <c r="A507" s="57"/>
      <c r="B507" s="57"/>
      <c r="C507" s="80" t="s">
        <v>241</v>
      </c>
      <c r="D507" s="58">
        <v>2200</v>
      </c>
      <c r="E507" s="58">
        <v>2200</v>
      </c>
      <c r="F507" s="58">
        <v>2200</v>
      </c>
      <c r="G507" s="59">
        <f t="shared" si="9"/>
        <v>1</v>
      </c>
    </row>
    <row r="508" spans="1:7" s="5" customFormat="1" ht="21" customHeight="1">
      <c r="A508" s="84">
        <v>801</v>
      </c>
      <c r="B508" s="30"/>
      <c r="C508" s="85" t="s">
        <v>34</v>
      </c>
      <c r="D508" s="31"/>
      <c r="E508" s="31">
        <f>E509</f>
        <v>14000</v>
      </c>
      <c r="F508" s="31">
        <f>F509</f>
        <v>14000</v>
      </c>
      <c r="G508" s="32">
        <f t="shared" si="9"/>
        <v>1</v>
      </c>
    </row>
    <row r="509" spans="1:7" s="5" customFormat="1" ht="21" customHeight="1">
      <c r="A509" s="55"/>
      <c r="B509" s="35">
        <v>80101</v>
      </c>
      <c r="C509" s="88" t="s">
        <v>35</v>
      </c>
      <c r="D509" s="36"/>
      <c r="E509" s="36">
        <f>E510</f>
        <v>14000</v>
      </c>
      <c r="F509" s="36">
        <f>F510</f>
        <v>14000</v>
      </c>
      <c r="G509" s="37">
        <f t="shared" si="9"/>
        <v>1</v>
      </c>
    </row>
    <row r="510" spans="1:7" s="5" customFormat="1" ht="19.5" customHeight="1">
      <c r="A510" s="57"/>
      <c r="B510" s="57"/>
      <c r="C510" s="80" t="s">
        <v>272</v>
      </c>
      <c r="D510" s="58"/>
      <c r="E510" s="58">
        <v>14000</v>
      </c>
      <c r="F510" s="58">
        <v>14000</v>
      </c>
      <c r="G510" s="59">
        <f t="shared" si="9"/>
        <v>1</v>
      </c>
    </row>
    <row r="511" spans="1:7" s="5" customFormat="1" ht="35.25" customHeight="1">
      <c r="A511" s="173"/>
      <c r="B511" s="173"/>
      <c r="C511" s="174"/>
      <c r="D511" s="175"/>
      <c r="E511" s="175"/>
      <c r="F511" s="175"/>
      <c r="G511" s="176"/>
    </row>
    <row r="512" spans="1:7" s="5" customFormat="1" ht="19.5" customHeight="1">
      <c r="A512" s="30">
        <v>852</v>
      </c>
      <c r="B512" s="30"/>
      <c r="C512" s="30" t="s">
        <v>203</v>
      </c>
      <c r="D512" s="31">
        <f>D513+D527+D529+D531+D533+D538</f>
        <v>24767000</v>
      </c>
      <c r="E512" s="31">
        <f>E513+E527+E529+E531+E533+E538+E521</f>
        <v>48647425</v>
      </c>
      <c r="F512" s="31">
        <f>F513+F527+F529+F531+F533+F538+F521</f>
        <v>47914417</v>
      </c>
      <c r="G512" s="32">
        <f t="shared" si="9"/>
        <v>0.984932234337172</v>
      </c>
    </row>
    <row r="513" spans="1:7" s="5" customFormat="1" ht="19.5" customHeight="1">
      <c r="A513" s="54"/>
      <c r="B513" s="35">
        <v>85203</v>
      </c>
      <c r="C513" s="35" t="s">
        <v>49</v>
      </c>
      <c r="D513" s="36">
        <v>706000</v>
      </c>
      <c r="E513" s="36">
        <f>E514+E520</f>
        <v>849900</v>
      </c>
      <c r="F513" s="36">
        <f>F514+F520</f>
        <v>849899</v>
      </c>
      <c r="G513" s="37">
        <v>0.9999</v>
      </c>
    </row>
    <row r="514" spans="1:7" s="5" customFormat="1" ht="28.5" customHeight="1">
      <c r="A514" s="54"/>
      <c r="B514" s="54"/>
      <c r="C514" s="92" t="s">
        <v>278</v>
      </c>
      <c r="D514" s="93">
        <f>D515+D516+D518+D519</f>
        <v>468000</v>
      </c>
      <c r="E514" s="93">
        <f>E515+E516+E518+E519</f>
        <v>611900</v>
      </c>
      <c r="F514" s="93">
        <f>F515+F516+F518+F519</f>
        <v>611899</v>
      </c>
      <c r="G514" s="94">
        <v>0.9999</v>
      </c>
    </row>
    <row r="515" spans="1:7" s="5" customFormat="1" ht="19.5" customHeight="1">
      <c r="A515" s="54"/>
      <c r="B515" s="54"/>
      <c r="C515" s="95" t="s">
        <v>36</v>
      </c>
      <c r="D515" s="89">
        <v>253000</v>
      </c>
      <c r="E515" s="89">
        <v>261300</v>
      </c>
      <c r="F515" s="89">
        <v>261300</v>
      </c>
      <c r="G515" s="90">
        <f t="shared" si="9"/>
        <v>1</v>
      </c>
    </row>
    <row r="516" spans="1:7" s="5" customFormat="1" ht="19.5" customHeight="1">
      <c r="A516" s="54"/>
      <c r="B516" s="54"/>
      <c r="C516" s="188" t="s">
        <v>37</v>
      </c>
      <c r="D516" s="159">
        <v>164000</v>
      </c>
      <c r="E516" s="159">
        <v>222406</v>
      </c>
      <c r="F516" s="159">
        <v>222405</v>
      </c>
      <c r="G516" s="160">
        <v>0.9999</v>
      </c>
    </row>
    <row r="517" spans="1:7" s="5" customFormat="1" ht="16.5" customHeight="1">
      <c r="A517" s="54"/>
      <c r="B517" s="54"/>
      <c r="C517" s="189" t="s">
        <v>323</v>
      </c>
      <c r="D517" s="190">
        <v>20000</v>
      </c>
      <c r="E517" s="190">
        <v>38120</v>
      </c>
      <c r="F517" s="190">
        <v>38120</v>
      </c>
      <c r="G517" s="191">
        <f>F517/E517</f>
        <v>1</v>
      </c>
    </row>
    <row r="518" spans="1:7" s="5" customFormat="1" ht="19.5" customHeight="1">
      <c r="A518" s="54"/>
      <c r="B518" s="54"/>
      <c r="C518" s="63" t="s">
        <v>38</v>
      </c>
      <c r="D518" s="64">
        <v>51000</v>
      </c>
      <c r="E518" s="64">
        <v>53194</v>
      </c>
      <c r="F518" s="64">
        <v>53194</v>
      </c>
      <c r="G518" s="65">
        <f t="shared" si="9"/>
        <v>1</v>
      </c>
    </row>
    <row r="519" spans="1:7" s="5" customFormat="1" ht="19.5" customHeight="1">
      <c r="A519" s="54"/>
      <c r="B519" s="54"/>
      <c r="C519" s="54" t="s">
        <v>3</v>
      </c>
      <c r="D519" s="67"/>
      <c r="E519" s="67">
        <v>75000</v>
      </c>
      <c r="F519" s="67">
        <v>75000</v>
      </c>
      <c r="G519" s="90">
        <f t="shared" si="9"/>
        <v>1</v>
      </c>
    </row>
    <row r="520" spans="1:7" s="5" customFormat="1" ht="28.5" customHeight="1">
      <c r="A520" s="54"/>
      <c r="B520" s="57"/>
      <c r="C520" s="72" t="s">
        <v>253</v>
      </c>
      <c r="D520" s="73">
        <v>238000</v>
      </c>
      <c r="E520" s="73">
        <v>238000</v>
      </c>
      <c r="F520" s="73">
        <v>238000</v>
      </c>
      <c r="G520" s="74">
        <f t="shared" si="9"/>
        <v>1</v>
      </c>
    </row>
    <row r="521" spans="1:7" s="5" customFormat="1" ht="26.25" customHeight="1">
      <c r="A521" s="54"/>
      <c r="B521" s="99">
        <v>85212</v>
      </c>
      <c r="C521" s="78" t="s">
        <v>279</v>
      </c>
      <c r="D521" s="61"/>
      <c r="E521" s="61">
        <f>SUM(E522:E526)</f>
        <v>33127516</v>
      </c>
      <c r="F521" s="61">
        <f>SUM(F522:F526)</f>
        <v>32852881</v>
      </c>
      <c r="G521" s="62">
        <f t="shared" si="9"/>
        <v>0.991709761758171</v>
      </c>
    </row>
    <row r="522" spans="1:7" s="5" customFormat="1" ht="19.5" customHeight="1">
      <c r="A522" s="54"/>
      <c r="B522" s="54"/>
      <c r="C522" s="95" t="s">
        <v>36</v>
      </c>
      <c r="D522" s="89"/>
      <c r="E522" s="89">
        <v>513943</v>
      </c>
      <c r="F522" s="89">
        <v>508341</v>
      </c>
      <c r="G522" s="90">
        <f t="shared" si="9"/>
        <v>0.9890999585557153</v>
      </c>
    </row>
    <row r="523" spans="1:7" s="5" customFormat="1" ht="19.5" customHeight="1">
      <c r="A523" s="54"/>
      <c r="B523" s="54"/>
      <c r="C523" s="63" t="s">
        <v>37</v>
      </c>
      <c r="D523" s="64"/>
      <c r="E523" s="64">
        <v>350592</v>
      </c>
      <c r="F523" s="64">
        <v>350592</v>
      </c>
      <c r="G523" s="65">
        <f t="shared" si="9"/>
        <v>1</v>
      </c>
    </row>
    <row r="524" spans="1:7" s="5" customFormat="1" ht="19.5" customHeight="1">
      <c r="A524" s="54"/>
      <c r="B524" s="54"/>
      <c r="C524" s="63" t="s">
        <v>38</v>
      </c>
      <c r="D524" s="64"/>
      <c r="E524" s="64">
        <v>97899</v>
      </c>
      <c r="F524" s="64">
        <v>97898</v>
      </c>
      <c r="G524" s="65">
        <v>0.9999</v>
      </c>
    </row>
    <row r="525" spans="1:7" s="5" customFormat="1" ht="19.5" customHeight="1">
      <c r="A525" s="54"/>
      <c r="B525" s="54"/>
      <c r="C525" s="63" t="s">
        <v>263</v>
      </c>
      <c r="D525" s="64"/>
      <c r="E525" s="64">
        <v>31991592</v>
      </c>
      <c r="F525" s="64">
        <v>31722560</v>
      </c>
      <c r="G525" s="65">
        <f t="shared" si="9"/>
        <v>0.9915905404144939</v>
      </c>
    </row>
    <row r="526" spans="1:7" s="5" customFormat="1" ht="19.5" customHeight="1">
      <c r="A526" s="54"/>
      <c r="B526" s="57"/>
      <c r="C526" s="86" t="s">
        <v>3</v>
      </c>
      <c r="D526" s="73"/>
      <c r="E526" s="73">
        <v>173490</v>
      </c>
      <c r="F526" s="73">
        <v>173490</v>
      </c>
      <c r="G526" s="74">
        <f t="shared" si="9"/>
        <v>1</v>
      </c>
    </row>
    <row r="527" spans="1:7" s="5" customFormat="1" ht="38.25" customHeight="1">
      <c r="A527" s="54"/>
      <c r="B527" s="99">
        <v>85213</v>
      </c>
      <c r="C527" s="78" t="s">
        <v>291</v>
      </c>
      <c r="D527" s="61">
        <f>D528</f>
        <v>710000</v>
      </c>
      <c r="E527" s="61">
        <f>E528</f>
        <v>619689</v>
      </c>
      <c r="F527" s="61">
        <f>F528</f>
        <v>613600</v>
      </c>
      <c r="G527" s="62">
        <f t="shared" si="9"/>
        <v>0.9901741034615751</v>
      </c>
    </row>
    <row r="528" spans="1:7" s="5" customFormat="1" ht="25.5" customHeight="1">
      <c r="A528" s="54"/>
      <c r="B528" s="66"/>
      <c r="C528" s="39" t="s">
        <v>223</v>
      </c>
      <c r="D528" s="40">
        <v>710000</v>
      </c>
      <c r="E528" s="40">
        <v>619689</v>
      </c>
      <c r="F528" s="40">
        <v>613600</v>
      </c>
      <c r="G528" s="41">
        <f t="shared" si="9"/>
        <v>0.9901741034615751</v>
      </c>
    </row>
    <row r="529" spans="1:7" s="5" customFormat="1" ht="19.5" customHeight="1">
      <c r="A529" s="54"/>
      <c r="B529" s="77">
        <v>85214</v>
      </c>
      <c r="C529" s="78" t="s">
        <v>171</v>
      </c>
      <c r="D529" s="61">
        <f>SUM(D530:D530)</f>
        <v>14563000</v>
      </c>
      <c r="E529" s="61">
        <f>SUM(E530:E530)</f>
        <v>9649880</v>
      </c>
      <c r="F529" s="61">
        <f>SUM(F530:F530)</f>
        <v>9198442</v>
      </c>
      <c r="G529" s="62">
        <f t="shared" si="9"/>
        <v>0.9532182783620107</v>
      </c>
    </row>
    <row r="530" spans="1:7" s="5" customFormat="1" ht="19.5" customHeight="1">
      <c r="A530" s="54"/>
      <c r="B530" s="66"/>
      <c r="C530" s="66" t="s">
        <v>86</v>
      </c>
      <c r="D530" s="48">
        <v>14563000</v>
      </c>
      <c r="E530" s="48">
        <v>9649880</v>
      </c>
      <c r="F530" s="48">
        <v>9198442</v>
      </c>
      <c r="G530" s="49">
        <f t="shared" si="9"/>
        <v>0.9532182783620107</v>
      </c>
    </row>
    <row r="531" spans="1:7" s="5" customFormat="1" ht="19.5" customHeight="1">
      <c r="A531" s="54"/>
      <c r="B531" s="60">
        <v>85216</v>
      </c>
      <c r="C531" s="78" t="s">
        <v>129</v>
      </c>
      <c r="D531" s="36">
        <f>D532</f>
        <v>4360000</v>
      </c>
      <c r="E531" s="36">
        <f>E532</f>
        <v>249440</v>
      </c>
      <c r="F531" s="36">
        <f>F532</f>
        <v>248595</v>
      </c>
      <c r="G531" s="37">
        <f t="shared" si="9"/>
        <v>0.9966124118024374</v>
      </c>
    </row>
    <row r="532" spans="1:7" s="5" customFormat="1" ht="19.5" customHeight="1">
      <c r="A532" s="54"/>
      <c r="B532" s="66"/>
      <c r="C532" s="39" t="s">
        <v>86</v>
      </c>
      <c r="D532" s="40">
        <v>4360000</v>
      </c>
      <c r="E532" s="40">
        <v>249440</v>
      </c>
      <c r="F532" s="40">
        <v>248595</v>
      </c>
      <c r="G532" s="41">
        <f t="shared" si="9"/>
        <v>0.9966124118024374</v>
      </c>
    </row>
    <row r="533" spans="1:7" s="5" customFormat="1" ht="19.5" customHeight="1">
      <c r="A533" s="54"/>
      <c r="B533" s="35">
        <v>85219</v>
      </c>
      <c r="C533" s="88" t="s">
        <v>161</v>
      </c>
      <c r="D533" s="36">
        <f>SUM(D534:D537)</f>
        <v>3498000</v>
      </c>
      <c r="E533" s="36">
        <f>SUM(E534:E537)</f>
        <v>3498000</v>
      </c>
      <c r="F533" s="36">
        <f>SUM(F534:F537)</f>
        <v>3498000</v>
      </c>
      <c r="G533" s="37">
        <f t="shared" si="9"/>
        <v>1</v>
      </c>
    </row>
    <row r="534" spans="1:7" s="5" customFormat="1" ht="19.5" customHeight="1">
      <c r="A534" s="57"/>
      <c r="B534" s="57"/>
      <c r="C534" s="66" t="s">
        <v>36</v>
      </c>
      <c r="D534" s="40">
        <v>2611300</v>
      </c>
      <c r="E534" s="40">
        <v>2611300</v>
      </c>
      <c r="F534" s="40">
        <v>2611300</v>
      </c>
      <c r="G534" s="41">
        <f t="shared" si="9"/>
        <v>1</v>
      </c>
    </row>
    <row r="535" spans="1:7" s="5" customFormat="1" ht="19.5" customHeight="1">
      <c r="A535" s="54"/>
      <c r="B535" s="54"/>
      <c r="C535" s="95" t="s">
        <v>37</v>
      </c>
      <c r="D535" s="89">
        <v>369700</v>
      </c>
      <c r="E535" s="89">
        <v>373922</v>
      </c>
      <c r="F535" s="89">
        <v>373922</v>
      </c>
      <c r="G535" s="90">
        <f t="shared" si="9"/>
        <v>1</v>
      </c>
    </row>
    <row r="536" spans="1:7" s="5" customFormat="1" ht="19.5" customHeight="1">
      <c r="A536" s="54"/>
      <c r="B536" s="54"/>
      <c r="C536" s="63" t="s">
        <v>38</v>
      </c>
      <c r="D536" s="64">
        <v>509000</v>
      </c>
      <c r="E536" s="64">
        <v>504778</v>
      </c>
      <c r="F536" s="64">
        <v>504778</v>
      </c>
      <c r="G536" s="65">
        <f t="shared" si="9"/>
        <v>1</v>
      </c>
    </row>
    <row r="537" spans="1:7" s="5" customFormat="1" ht="19.5" customHeight="1">
      <c r="A537" s="54"/>
      <c r="B537" s="57"/>
      <c r="C537" s="86" t="s">
        <v>3</v>
      </c>
      <c r="D537" s="73">
        <v>8000</v>
      </c>
      <c r="E537" s="73">
        <v>8000</v>
      </c>
      <c r="F537" s="73">
        <v>8000</v>
      </c>
      <c r="G537" s="74">
        <f t="shared" si="9"/>
        <v>1</v>
      </c>
    </row>
    <row r="538" spans="1:7" s="5" customFormat="1" ht="19.5" customHeight="1">
      <c r="A538" s="54"/>
      <c r="B538" s="60">
        <v>85228</v>
      </c>
      <c r="C538" s="78" t="s">
        <v>53</v>
      </c>
      <c r="D538" s="61">
        <f>D539</f>
        <v>930000</v>
      </c>
      <c r="E538" s="61">
        <f>E539</f>
        <v>653000</v>
      </c>
      <c r="F538" s="61">
        <f>F539</f>
        <v>653000</v>
      </c>
      <c r="G538" s="62">
        <f t="shared" si="9"/>
        <v>1</v>
      </c>
    </row>
    <row r="539" spans="1:7" s="5" customFormat="1" ht="19.5" customHeight="1">
      <c r="A539" s="57"/>
      <c r="B539" s="57"/>
      <c r="C539" s="80" t="s">
        <v>130</v>
      </c>
      <c r="D539" s="58">
        <v>930000</v>
      </c>
      <c r="E539" s="58">
        <v>653000</v>
      </c>
      <c r="F539" s="58">
        <v>653000</v>
      </c>
      <c r="G539" s="59">
        <f t="shared" si="9"/>
        <v>1</v>
      </c>
    </row>
    <row r="540" spans="1:7" s="5" customFormat="1" ht="19.5" customHeight="1">
      <c r="A540" s="148" t="s">
        <v>273</v>
      </c>
      <c r="B540" s="30"/>
      <c r="C540" s="30" t="s">
        <v>55</v>
      </c>
      <c r="D540" s="31"/>
      <c r="E540" s="31">
        <f>E541</f>
        <v>4000</v>
      </c>
      <c r="F540" s="31">
        <f>F541</f>
        <v>4000</v>
      </c>
      <c r="G540" s="32">
        <f>F540/E540</f>
        <v>1</v>
      </c>
    </row>
    <row r="541" spans="1:7" s="5" customFormat="1" ht="19.5" customHeight="1">
      <c r="A541" s="55"/>
      <c r="B541" s="35">
        <v>85401</v>
      </c>
      <c r="C541" s="149" t="s">
        <v>56</v>
      </c>
      <c r="D541" s="36"/>
      <c r="E541" s="36">
        <f>E542</f>
        <v>4000</v>
      </c>
      <c r="F541" s="36">
        <f>F542</f>
        <v>4000</v>
      </c>
      <c r="G541" s="37">
        <f>F541/E541</f>
        <v>1</v>
      </c>
    </row>
    <row r="542" spans="1:7" s="5" customFormat="1" ht="19.5" customHeight="1">
      <c r="A542" s="54"/>
      <c r="B542" s="54"/>
      <c r="C542" s="120" t="s">
        <v>272</v>
      </c>
      <c r="D542" s="58"/>
      <c r="E542" s="58">
        <v>4000</v>
      </c>
      <c r="F542" s="58">
        <v>4000</v>
      </c>
      <c r="G542" s="59">
        <f>F542/E542</f>
        <v>1</v>
      </c>
    </row>
    <row r="543" spans="1:7" ht="27" customHeight="1">
      <c r="A543" s="57"/>
      <c r="B543" s="57"/>
      <c r="C543" s="147" t="s">
        <v>292</v>
      </c>
      <c r="D543" s="142">
        <f>D544+D547+D554+D561+D567+D573+D586</f>
        <v>19128905</v>
      </c>
      <c r="E543" s="142">
        <f>E544+E547+E554+E561+E567+E573+E586</f>
        <v>19729761</v>
      </c>
      <c r="F543" s="142">
        <f>F544+F547+F554+F561+F567+F573+F586</f>
        <v>19159801</v>
      </c>
      <c r="G543" s="143">
        <f aca="true" t="shared" si="11" ref="G543:G593">F543/E543</f>
        <v>0.9711116622243929</v>
      </c>
    </row>
    <row r="544" spans="1:7" s="5" customFormat="1" ht="19.5" customHeight="1">
      <c r="A544" s="148" t="s">
        <v>83</v>
      </c>
      <c r="B544" s="30"/>
      <c r="C544" s="30" t="s">
        <v>16</v>
      </c>
      <c r="D544" s="31">
        <f aca="true" t="shared" si="12" ref="D544:F545">D545</f>
        <v>338200</v>
      </c>
      <c r="E544" s="31">
        <f t="shared" si="12"/>
        <v>553982</v>
      </c>
      <c r="F544" s="31">
        <f t="shared" si="12"/>
        <v>553982</v>
      </c>
      <c r="G544" s="32">
        <f t="shared" si="11"/>
        <v>1</v>
      </c>
    </row>
    <row r="545" spans="1:7" s="5" customFormat="1" ht="19.5" customHeight="1">
      <c r="A545" s="55"/>
      <c r="B545" s="35">
        <v>70005</v>
      </c>
      <c r="C545" s="149" t="s">
        <v>18</v>
      </c>
      <c r="D545" s="36">
        <f t="shared" si="12"/>
        <v>338200</v>
      </c>
      <c r="E545" s="36">
        <f t="shared" si="12"/>
        <v>553982</v>
      </c>
      <c r="F545" s="36">
        <f t="shared" si="12"/>
        <v>553982</v>
      </c>
      <c r="G545" s="37">
        <f t="shared" si="11"/>
        <v>1</v>
      </c>
    </row>
    <row r="546" spans="1:7" s="5" customFormat="1" ht="19.5" customHeight="1">
      <c r="A546" s="57"/>
      <c r="B546" s="57"/>
      <c r="C546" s="120" t="s">
        <v>84</v>
      </c>
      <c r="D546" s="58">
        <v>338200</v>
      </c>
      <c r="E546" s="58">
        <v>553982</v>
      </c>
      <c r="F546" s="58">
        <v>553982</v>
      </c>
      <c r="G546" s="59">
        <f t="shared" si="11"/>
        <v>1</v>
      </c>
    </row>
    <row r="547" spans="1:7" s="5" customFormat="1" ht="19.5" customHeight="1">
      <c r="A547" s="30">
        <v>710</v>
      </c>
      <c r="B547" s="30"/>
      <c r="C547" s="30" t="s">
        <v>19</v>
      </c>
      <c r="D547" s="31">
        <f>D548+D550</f>
        <v>438760</v>
      </c>
      <c r="E547" s="31">
        <f>E548+E550</f>
        <v>512006</v>
      </c>
      <c r="F547" s="31">
        <f>F548+F550</f>
        <v>512003</v>
      </c>
      <c r="G547" s="32">
        <v>0.9999</v>
      </c>
    </row>
    <row r="548" spans="1:7" s="5" customFormat="1" ht="19.5" customHeight="1">
      <c r="A548" s="54"/>
      <c r="B548" s="35">
        <v>71013</v>
      </c>
      <c r="C548" s="35" t="s">
        <v>79</v>
      </c>
      <c r="D548" s="36">
        <f>D549</f>
        <v>90000</v>
      </c>
      <c r="E548" s="36">
        <f>E549</f>
        <v>90000</v>
      </c>
      <c r="F548" s="36">
        <f>F549</f>
        <v>90000</v>
      </c>
      <c r="G548" s="37">
        <f t="shared" si="11"/>
        <v>1</v>
      </c>
    </row>
    <row r="549" spans="1:7" s="5" customFormat="1" ht="19.5" customHeight="1">
      <c r="A549" s="54"/>
      <c r="B549" s="57"/>
      <c r="C549" s="39" t="s">
        <v>280</v>
      </c>
      <c r="D549" s="40">
        <v>90000</v>
      </c>
      <c r="E549" s="40">
        <v>90000</v>
      </c>
      <c r="F549" s="40">
        <v>90000</v>
      </c>
      <c r="G549" s="59">
        <f t="shared" si="11"/>
        <v>1</v>
      </c>
    </row>
    <row r="550" spans="1:7" s="5" customFormat="1" ht="19.5" customHeight="1">
      <c r="A550" s="54"/>
      <c r="B550" s="60">
        <v>71015</v>
      </c>
      <c r="C550" s="78" t="s">
        <v>87</v>
      </c>
      <c r="D550" s="61">
        <f>SUM(D551:D553)</f>
        <v>348760</v>
      </c>
      <c r="E550" s="61">
        <f>SUM(E551:E553)</f>
        <v>422006</v>
      </c>
      <c r="F550" s="61">
        <f>SUM(F551:F553)</f>
        <v>422003</v>
      </c>
      <c r="G550" s="62">
        <v>0.9999</v>
      </c>
    </row>
    <row r="551" spans="1:7" s="5" customFormat="1" ht="19.5" customHeight="1">
      <c r="A551" s="54"/>
      <c r="B551" s="54"/>
      <c r="C551" s="144" t="s">
        <v>36</v>
      </c>
      <c r="D551" s="48">
        <v>243900</v>
      </c>
      <c r="E551" s="48">
        <v>271937</v>
      </c>
      <c r="F551" s="48">
        <v>271936</v>
      </c>
      <c r="G551" s="49">
        <v>0.9999</v>
      </c>
    </row>
    <row r="552" spans="1:7" s="5" customFormat="1" ht="19.5" customHeight="1">
      <c r="A552" s="54"/>
      <c r="B552" s="54"/>
      <c r="C552" s="117" t="s">
        <v>37</v>
      </c>
      <c r="D552" s="64">
        <v>56860</v>
      </c>
      <c r="E552" s="64">
        <v>90859</v>
      </c>
      <c r="F552" s="64">
        <v>90857</v>
      </c>
      <c r="G552" s="65">
        <v>0.9999</v>
      </c>
    </row>
    <row r="553" spans="1:7" s="5" customFormat="1" ht="19.5" customHeight="1">
      <c r="A553" s="57"/>
      <c r="B553" s="57"/>
      <c r="C553" s="124" t="s">
        <v>38</v>
      </c>
      <c r="D553" s="73">
        <v>48000</v>
      </c>
      <c r="E553" s="73">
        <v>59210</v>
      </c>
      <c r="F553" s="73">
        <v>59210</v>
      </c>
      <c r="G553" s="74">
        <f t="shared" si="11"/>
        <v>1</v>
      </c>
    </row>
    <row r="554" spans="1:7" s="5" customFormat="1" ht="19.5" customHeight="1">
      <c r="A554" s="30">
        <v>750</v>
      </c>
      <c r="B554" s="30"/>
      <c r="C554" s="30" t="s">
        <v>22</v>
      </c>
      <c r="D554" s="31">
        <f>D555+D559</f>
        <v>926945</v>
      </c>
      <c r="E554" s="31">
        <f>E555+E559</f>
        <v>943865</v>
      </c>
      <c r="F554" s="31">
        <f>F555+F559</f>
        <v>943865</v>
      </c>
      <c r="G554" s="32">
        <f t="shared" si="11"/>
        <v>1</v>
      </c>
    </row>
    <row r="555" spans="1:7" s="11" customFormat="1" ht="19.5" customHeight="1">
      <c r="A555" s="110"/>
      <c r="B555" s="107">
        <v>75011</v>
      </c>
      <c r="C555" s="107" t="s">
        <v>75</v>
      </c>
      <c r="D555" s="108">
        <f>SUM(D556:D558)</f>
        <v>809945</v>
      </c>
      <c r="E555" s="108">
        <f>SUM(E556:E558)</f>
        <v>826865</v>
      </c>
      <c r="F555" s="108">
        <f>SUM(F556:F558)</f>
        <v>826865</v>
      </c>
      <c r="G555" s="109">
        <f t="shared" si="11"/>
        <v>1</v>
      </c>
    </row>
    <row r="556" spans="1:7" s="11" customFormat="1" ht="19.5" customHeight="1">
      <c r="A556" s="116"/>
      <c r="B556" s="111"/>
      <c r="C556" s="144" t="s">
        <v>36</v>
      </c>
      <c r="D556" s="145">
        <f>601600+46700</f>
        <v>648300</v>
      </c>
      <c r="E556" s="145">
        <v>665220</v>
      </c>
      <c r="F556" s="145">
        <v>665220</v>
      </c>
      <c r="G556" s="146">
        <f t="shared" si="11"/>
        <v>1</v>
      </c>
    </row>
    <row r="557" spans="1:7" s="11" customFormat="1" ht="19.5" customHeight="1">
      <c r="A557" s="116"/>
      <c r="B557" s="116"/>
      <c r="C557" s="117" t="s">
        <v>37</v>
      </c>
      <c r="D557" s="118">
        <f>26700+7445</f>
        <v>34145</v>
      </c>
      <c r="E557" s="118">
        <f>26700+7445</f>
        <v>34145</v>
      </c>
      <c r="F557" s="118">
        <v>34145</v>
      </c>
      <c r="G557" s="119">
        <f t="shared" si="11"/>
        <v>1</v>
      </c>
    </row>
    <row r="558" spans="1:7" s="11" customFormat="1" ht="19.5" customHeight="1">
      <c r="A558" s="116"/>
      <c r="B558" s="120"/>
      <c r="C558" s="120" t="s">
        <v>38</v>
      </c>
      <c r="D558" s="121">
        <f>111700+15800</f>
        <v>127500</v>
      </c>
      <c r="E558" s="121">
        <f>111700+15800</f>
        <v>127500</v>
      </c>
      <c r="F558" s="121">
        <v>127500</v>
      </c>
      <c r="G558" s="122">
        <f t="shared" si="11"/>
        <v>1</v>
      </c>
    </row>
    <row r="559" spans="1:7" s="5" customFormat="1" ht="19.5" customHeight="1">
      <c r="A559" s="54"/>
      <c r="B559" s="60">
        <v>75045</v>
      </c>
      <c r="C559" s="107" t="s">
        <v>88</v>
      </c>
      <c r="D559" s="61">
        <f>D560</f>
        <v>117000</v>
      </c>
      <c r="E559" s="61">
        <f>E560</f>
        <v>117000</v>
      </c>
      <c r="F559" s="61">
        <f>F560</f>
        <v>117000</v>
      </c>
      <c r="G559" s="62">
        <f t="shared" si="11"/>
        <v>1</v>
      </c>
    </row>
    <row r="560" spans="1:7" s="5" customFormat="1" ht="19.5" customHeight="1">
      <c r="A560" s="57"/>
      <c r="B560" s="57"/>
      <c r="C560" s="150" t="s">
        <v>235</v>
      </c>
      <c r="D560" s="58">
        <v>117000</v>
      </c>
      <c r="E560" s="58">
        <v>117000</v>
      </c>
      <c r="F560" s="58">
        <v>117000</v>
      </c>
      <c r="G560" s="59">
        <f t="shared" si="11"/>
        <v>1</v>
      </c>
    </row>
    <row r="561" spans="1:7" s="5" customFormat="1" ht="19.5" customHeight="1">
      <c r="A561" s="84">
        <v>754</v>
      </c>
      <c r="B561" s="30"/>
      <c r="C561" s="85" t="s">
        <v>24</v>
      </c>
      <c r="D561" s="31">
        <f>D562</f>
        <v>11746000</v>
      </c>
      <c r="E561" s="31">
        <f>E562</f>
        <v>11938000</v>
      </c>
      <c r="F561" s="31">
        <f>F562</f>
        <v>11938000</v>
      </c>
      <c r="G561" s="32">
        <f t="shared" si="11"/>
        <v>1</v>
      </c>
    </row>
    <row r="562" spans="1:7" s="5" customFormat="1" ht="19.5" customHeight="1">
      <c r="A562" s="54"/>
      <c r="B562" s="60">
        <v>75411</v>
      </c>
      <c r="C562" s="107" t="s">
        <v>25</v>
      </c>
      <c r="D562" s="61">
        <f>D563+D564+D566</f>
        <v>11746000</v>
      </c>
      <c r="E562" s="61">
        <f>E563+E564+E566</f>
        <v>11938000</v>
      </c>
      <c r="F562" s="61">
        <f>F563+F564+F566</f>
        <v>11938000</v>
      </c>
      <c r="G562" s="62">
        <f t="shared" si="11"/>
        <v>1</v>
      </c>
    </row>
    <row r="563" spans="1:7" s="11" customFormat="1" ht="19.5" customHeight="1">
      <c r="A563" s="116"/>
      <c r="B563" s="111"/>
      <c r="C563" s="144" t="s">
        <v>36</v>
      </c>
      <c r="D563" s="145">
        <v>8849600</v>
      </c>
      <c r="E563" s="145">
        <v>8836540</v>
      </c>
      <c r="F563" s="145">
        <v>8836540</v>
      </c>
      <c r="G563" s="146">
        <f t="shared" si="11"/>
        <v>1</v>
      </c>
    </row>
    <row r="564" spans="1:7" s="11" customFormat="1" ht="19.5" customHeight="1">
      <c r="A564" s="116"/>
      <c r="B564" s="116"/>
      <c r="C564" s="181" t="s">
        <v>37</v>
      </c>
      <c r="D564" s="182">
        <v>2867200</v>
      </c>
      <c r="E564" s="182">
        <v>3092312</v>
      </c>
      <c r="F564" s="182">
        <v>3092312</v>
      </c>
      <c r="G564" s="183">
        <f t="shared" si="11"/>
        <v>1</v>
      </c>
    </row>
    <row r="565" spans="1:7" s="11" customFormat="1" ht="16.5" customHeight="1">
      <c r="A565" s="116"/>
      <c r="B565" s="116"/>
      <c r="C565" s="184" t="s">
        <v>323</v>
      </c>
      <c r="D565" s="185">
        <v>150000</v>
      </c>
      <c r="E565" s="185">
        <v>228000</v>
      </c>
      <c r="F565" s="185">
        <v>228000</v>
      </c>
      <c r="G565" s="186">
        <f>F565/E565</f>
        <v>1</v>
      </c>
    </row>
    <row r="566" spans="1:7" s="11" customFormat="1" ht="19.5" customHeight="1">
      <c r="A566" s="116"/>
      <c r="B566" s="120"/>
      <c r="C566" s="120" t="s">
        <v>38</v>
      </c>
      <c r="D566" s="121">
        <v>29200</v>
      </c>
      <c r="E566" s="121">
        <v>9148</v>
      </c>
      <c r="F566" s="121">
        <v>9148</v>
      </c>
      <c r="G566" s="122">
        <f t="shared" si="11"/>
        <v>1</v>
      </c>
    </row>
    <row r="567" spans="1:7" s="5" customFormat="1" ht="19.5" customHeight="1">
      <c r="A567" s="29">
        <v>851</v>
      </c>
      <c r="B567" s="29"/>
      <c r="C567" s="29" t="s">
        <v>44</v>
      </c>
      <c r="D567" s="52">
        <f>D570</f>
        <v>2903000</v>
      </c>
      <c r="E567" s="52">
        <f>E570+E568</f>
        <v>3019064</v>
      </c>
      <c r="F567" s="52">
        <f>F570+F568</f>
        <v>2465683</v>
      </c>
      <c r="G567" s="53">
        <f t="shared" si="11"/>
        <v>0.8167044487960506</v>
      </c>
    </row>
    <row r="568" spans="1:7" s="5" customFormat="1" ht="19.5" customHeight="1">
      <c r="A568" s="54"/>
      <c r="B568" s="60">
        <v>85141</v>
      </c>
      <c r="C568" s="107" t="s">
        <v>297</v>
      </c>
      <c r="D568" s="61"/>
      <c r="E568" s="61">
        <f>E569</f>
        <v>116064</v>
      </c>
      <c r="F568" s="61">
        <f>F569</f>
        <v>116064</v>
      </c>
      <c r="G568" s="62">
        <f t="shared" si="11"/>
        <v>1</v>
      </c>
    </row>
    <row r="569" spans="1:7" s="11" customFormat="1" ht="19.5" customHeight="1">
      <c r="A569" s="116"/>
      <c r="B569" s="156"/>
      <c r="C569" s="156" t="s">
        <v>298</v>
      </c>
      <c r="D569" s="157"/>
      <c r="E569" s="157">
        <v>116064</v>
      </c>
      <c r="F569" s="157">
        <v>116064</v>
      </c>
      <c r="G569" s="59">
        <f t="shared" si="11"/>
        <v>1</v>
      </c>
    </row>
    <row r="570" spans="1:8" s="5" customFormat="1" ht="25.5" customHeight="1">
      <c r="A570" s="54"/>
      <c r="B570" s="99">
        <v>85156</v>
      </c>
      <c r="C570" s="151" t="s">
        <v>208</v>
      </c>
      <c r="D570" s="61">
        <f>SUM(D571:D572)</f>
        <v>2903000</v>
      </c>
      <c r="E570" s="61">
        <f>SUM(E571:E572)</f>
        <v>2903000</v>
      </c>
      <c r="F570" s="61">
        <f>SUM(F571:F572)</f>
        <v>2349619</v>
      </c>
      <c r="G570" s="62">
        <f t="shared" si="11"/>
        <v>0.8093761625904237</v>
      </c>
      <c r="H570" s="14"/>
    </row>
    <row r="571" spans="1:7" s="5" customFormat="1" ht="28.5" customHeight="1">
      <c r="A571" s="54"/>
      <c r="B571" s="54"/>
      <c r="C571" s="152" t="s">
        <v>236</v>
      </c>
      <c r="D571" s="48">
        <v>118000</v>
      </c>
      <c r="E571" s="48">
        <v>118000</v>
      </c>
      <c r="F571" s="48">
        <v>109228</v>
      </c>
      <c r="G571" s="49">
        <f t="shared" si="11"/>
        <v>0.9256610169491526</v>
      </c>
    </row>
    <row r="572" spans="1:7" s="5" customFormat="1" ht="29.25" customHeight="1">
      <c r="A572" s="57"/>
      <c r="B572" s="57"/>
      <c r="C572" s="150" t="s">
        <v>258</v>
      </c>
      <c r="D572" s="58">
        <v>2785000</v>
      </c>
      <c r="E572" s="58">
        <v>2785000</v>
      </c>
      <c r="F572" s="58">
        <v>2240391</v>
      </c>
      <c r="G572" s="59">
        <f t="shared" si="11"/>
        <v>0.8044491921005386</v>
      </c>
    </row>
    <row r="573" spans="1:7" s="5" customFormat="1" ht="19.5" customHeight="1">
      <c r="A573" s="30">
        <v>852</v>
      </c>
      <c r="B573" s="30"/>
      <c r="C573" s="30" t="s">
        <v>203</v>
      </c>
      <c r="D573" s="31">
        <f>D574+D581+D584</f>
        <v>2267000</v>
      </c>
      <c r="E573" s="31">
        <f>E574+E581+E584+E579</f>
        <v>2180434</v>
      </c>
      <c r="F573" s="31">
        <f>F574+F581+F584+F579</f>
        <v>2164506</v>
      </c>
      <c r="G573" s="32">
        <f t="shared" si="11"/>
        <v>0.9926950322733914</v>
      </c>
    </row>
    <row r="574" spans="1:7" s="5" customFormat="1" ht="19.5" customHeight="1">
      <c r="A574" s="54"/>
      <c r="B574" s="35">
        <v>85203</v>
      </c>
      <c r="C574" s="35" t="s">
        <v>49</v>
      </c>
      <c r="D574" s="36">
        <v>1967000</v>
      </c>
      <c r="E574" s="36">
        <f>SUM(E575:E578)</f>
        <v>2044000</v>
      </c>
      <c r="F574" s="36">
        <f>SUM(F575:F578)</f>
        <v>2044000</v>
      </c>
      <c r="G574" s="37">
        <f t="shared" si="11"/>
        <v>1</v>
      </c>
    </row>
    <row r="575" spans="1:7" s="5" customFormat="1" ht="27.75" customHeight="1">
      <c r="A575" s="54"/>
      <c r="B575" s="54"/>
      <c r="C575" s="81" t="s">
        <v>257</v>
      </c>
      <c r="D575" s="48">
        <v>750000</v>
      </c>
      <c r="E575" s="48">
        <v>750000</v>
      </c>
      <c r="F575" s="48">
        <v>750000</v>
      </c>
      <c r="G575" s="49">
        <f t="shared" si="11"/>
        <v>1</v>
      </c>
    </row>
    <row r="576" spans="1:7" s="5" customFormat="1" ht="27" customHeight="1">
      <c r="A576" s="54"/>
      <c r="B576" s="54"/>
      <c r="C576" s="163" t="s">
        <v>285</v>
      </c>
      <c r="D576" s="161">
        <v>1217000</v>
      </c>
      <c r="E576" s="161">
        <v>1217000</v>
      </c>
      <c r="F576" s="161">
        <v>1217000</v>
      </c>
      <c r="G576" s="162">
        <f t="shared" si="11"/>
        <v>1</v>
      </c>
    </row>
    <row r="577" spans="1:7" s="5" customFormat="1" ht="27" customHeight="1">
      <c r="A577" s="54"/>
      <c r="B577" s="54"/>
      <c r="C577" s="79" t="s">
        <v>306</v>
      </c>
      <c r="D577" s="64"/>
      <c r="E577" s="64">
        <v>27000</v>
      </c>
      <c r="F577" s="64">
        <v>27000</v>
      </c>
      <c r="G577" s="65">
        <f t="shared" si="11"/>
        <v>1</v>
      </c>
    </row>
    <row r="578" spans="1:7" s="5" customFormat="1" ht="27" customHeight="1">
      <c r="A578" s="54"/>
      <c r="B578" s="57"/>
      <c r="C578" s="80" t="s">
        <v>307</v>
      </c>
      <c r="D578" s="58"/>
      <c r="E578" s="58">
        <v>50000</v>
      </c>
      <c r="F578" s="58">
        <v>50000</v>
      </c>
      <c r="G578" s="59">
        <f t="shared" si="11"/>
        <v>1</v>
      </c>
    </row>
    <row r="579" spans="1:7" s="5" customFormat="1" ht="26.25" customHeight="1">
      <c r="A579" s="54"/>
      <c r="B579" s="99">
        <v>85212</v>
      </c>
      <c r="C579" s="78" t="s">
        <v>279</v>
      </c>
      <c r="D579" s="61"/>
      <c r="E579" s="61">
        <f>E580</f>
        <v>32789</v>
      </c>
      <c r="F579" s="61">
        <f>F580</f>
        <v>18829</v>
      </c>
      <c r="G579" s="62">
        <f t="shared" si="11"/>
        <v>0.574247461038763</v>
      </c>
    </row>
    <row r="580" spans="1:7" s="5" customFormat="1" ht="19.5" customHeight="1">
      <c r="A580" s="54"/>
      <c r="B580" s="57"/>
      <c r="C580" s="86" t="s">
        <v>264</v>
      </c>
      <c r="D580" s="73"/>
      <c r="E580" s="73">
        <v>32789</v>
      </c>
      <c r="F580" s="73">
        <v>18829</v>
      </c>
      <c r="G580" s="74">
        <f t="shared" si="11"/>
        <v>0.574247461038763</v>
      </c>
    </row>
    <row r="581" spans="1:7" s="5" customFormat="1" ht="19.5" customHeight="1">
      <c r="A581" s="54"/>
      <c r="B581" s="60">
        <v>85216</v>
      </c>
      <c r="C581" s="60" t="s">
        <v>129</v>
      </c>
      <c r="D581" s="61">
        <f>SUM(D582:D582)</f>
        <v>44000</v>
      </c>
      <c r="E581" s="61">
        <f>SUM(E582:E582)</f>
        <v>11211</v>
      </c>
      <c r="F581" s="61">
        <f>SUM(F582:F582)</f>
        <v>11211</v>
      </c>
      <c r="G581" s="62">
        <f t="shared" si="11"/>
        <v>1</v>
      </c>
    </row>
    <row r="582" spans="1:7" s="5" customFormat="1" ht="19.5" customHeight="1">
      <c r="A582" s="54"/>
      <c r="B582" s="54"/>
      <c r="C582" s="187" t="s">
        <v>131</v>
      </c>
      <c r="D582" s="161">
        <v>44000</v>
      </c>
      <c r="E582" s="161">
        <v>11211</v>
      </c>
      <c r="F582" s="161">
        <v>11211</v>
      </c>
      <c r="G582" s="162">
        <f t="shared" si="11"/>
        <v>1</v>
      </c>
    </row>
    <row r="583" spans="1:7" s="5" customFormat="1" ht="19.5" customHeight="1">
      <c r="A583" s="173"/>
      <c r="B583" s="173"/>
      <c r="C583" s="173"/>
      <c r="D583" s="175"/>
      <c r="E583" s="175"/>
      <c r="F583" s="175"/>
      <c r="G583" s="176"/>
    </row>
    <row r="584" spans="1:7" s="5" customFormat="1" ht="19.5" customHeight="1">
      <c r="A584" s="54"/>
      <c r="B584" s="60">
        <v>85231</v>
      </c>
      <c r="C584" s="60" t="s">
        <v>162</v>
      </c>
      <c r="D584" s="61">
        <f>D585</f>
        <v>256000</v>
      </c>
      <c r="E584" s="61">
        <f>E585</f>
        <v>92434</v>
      </c>
      <c r="F584" s="61">
        <f>F585</f>
        <v>90466</v>
      </c>
      <c r="G584" s="62">
        <f t="shared" si="11"/>
        <v>0.9787091330030075</v>
      </c>
    </row>
    <row r="585" spans="1:7" s="5" customFormat="1" ht="19.5" customHeight="1">
      <c r="A585" s="57"/>
      <c r="B585" s="66"/>
      <c r="C585" s="39" t="s">
        <v>237</v>
      </c>
      <c r="D585" s="40">
        <v>256000</v>
      </c>
      <c r="E585" s="40">
        <v>92434</v>
      </c>
      <c r="F585" s="40">
        <v>90466</v>
      </c>
      <c r="G585" s="41">
        <f t="shared" si="11"/>
        <v>0.9787091330030075</v>
      </c>
    </row>
    <row r="586" spans="1:7" s="5" customFormat="1" ht="19.5" customHeight="1">
      <c r="A586" s="30">
        <v>853</v>
      </c>
      <c r="B586" s="30"/>
      <c r="C586" s="30" t="s">
        <v>204</v>
      </c>
      <c r="D586" s="31">
        <f>D587+D592</f>
        <v>509000</v>
      </c>
      <c r="E586" s="31">
        <f>E587+E592</f>
        <v>582410</v>
      </c>
      <c r="F586" s="31">
        <f>F587+F592</f>
        <v>581762</v>
      </c>
      <c r="G586" s="32">
        <f t="shared" si="11"/>
        <v>0.9988873817413849</v>
      </c>
    </row>
    <row r="587" spans="1:7" s="5" customFormat="1" ht="19.5" customHeight="1">
      <c r="A587" s="54"/>
      <c r="B587" s="60">
        <v>85321</v>
      </c>
      <c r="C587" s="60" t="s">
        <v>205</v>
      </c>
      <c r="D587" s="61">
        <f>SUM(D588:D591)</f>
        <v>509000</v>
      </c>
      <c r="E587" s="61">
        <f>SUM(E588:E591)</f>
        <v>509000</v>
      </c>
      <c r="F587" s="61">
        <f>SUM(F588:F591)</f>
        <v>508748</v>
      </c>
      <c r="G587" s="62">
        <f t="shared" si="11"/>
        <v>0.9995049115913556</v>
      </c>
    </row>
    <row r="588" spans="1:7" s="5" customFormat="1" ht="19.5" customHeight="1">
      <c r="A588" s="54"/>
      <c r="B588" s="55"/>
      <c r="C588" s="81" t="s">
        <v>36</v>
      </c>
      <c r="D588" s="48">
        <v>266100</v>
      </c>
      <c r="E588" s="48">
        <v>246227</v>
      </c>
      <c r="F588" s="48">
        <v>246227</v>
      </c>
      <c r="G588" s="49">
        <f t="shared" si="11"/>
        <v>1</v>
      </c>
    </row>
    <row r="589" spans="1:7" s="5" customFormat="1" ht="19.5" customHeight="1">
      <c r="A589" s="54"/>
      <c r="B589" s="54"/>
      <c r="C589" s="79" t="s">
        <v>37</v>
      </c>
      <c r="D589" s="64">
        <v>179600</v>
      </c>
      <c r="E589" s="64">
        <v>203380</v>
      </c>
      <c r="F589" s="64">
        <v>203380</v>
      </c>
      <c r="G589" s="65">
        <f t="shared" si="11"/>
        <v>1</v>
      </c>
    </row>
    <row r="590" spans="1:7" s="5" customFormat="1" ht="19.5" customHeight="1">
      <c r="A590" s="54"/>
      <c r="B590" s="54"/>
      <c r="C590" s="75" t="s">
        <v>38</v>
      </c>
      <c r="D590" s="67">
        <v>55300</v>
      </c>
      <c r="E590" s="67">
        <v>51393</v>
      </c>
      <c r="F590" s="67">
        <v>51393</v>
      </c>
      <c r="G590" s="68">
        <f t="shared" si="11"/>
        <v>1</v>
      </c>
    </row>
    <row r="591" spans="1:7" s="5" customFormat="1" ht="19.5" customHeight="1">
      <c r="A591" s="54"/>
      <c r="B591" s="57"/>
      <c r="C591" s="72" t="s">
        <v>3</v>
      </c>
      <c r="D591" s="73">
        <v>8000</v>
      </c>
      <c r="E591" s="73">
        <v>8000</v>
      </c>
      <c r="F591" s="73">
        <v>7748</v>
      </c>
      <c r="G591" s="59">
        <f t="shared" si="11"/>
        <v>0.9685</v>
      </c>
    </row>
    <row r="592" spans="1:7" s="5" customFormat="1" ht="19.5" customHeight="1">
      <c r="A592" s="54"/>
      <c r="B592" s="60">
        <v>85334</v>
      </c>
      <c r="C592" s="60" t="s">
        <v>185</v>
      </c>
      <c r="D592" s="61"/>
      <c r="E592" s="61">
        <f>E593</f>
        <v>73410</v>
      </c>
      <c r="F592" s="61">
        <f>F593</f>
        <v>73014</v>
      </c>
      <c r="G592" s="62">
        <f t="shared" si="11"/>
        <v>0.9946056395586432</v>
      </c>
    </row>
    <row r="593" spans="1:7" s="5" customFormat="1" ht="19.5" customHeight="1">
      <c r="A593" s="54"/>
      <c r="B593" s="54"/>
      <c r="C593" s="178" t="s">
        <v>234</v>
      </c>
      <c r="D593" s="179"/>
      <c r="E593" s="179">
        <v>73410</v>
      </c>
      <c r="F593" s="179">
        <v>73014</v>
      </c>
      <c r="G593" s="180">
        <f t="shared" si="11"/>
        <v>0.9946056395586432</v>
      </c>
    </row>
    <row r="594" spans="1:7" s="5" customFormat="1" ht="16.5" customHeight="1">
      <c r="A594" s="57"/>
      <c r="B594" s="57"/>
      <c r="C594" s="69" t="s">
        <v>323</v>
      </c>
      <c r="D594" s="70"/>
      <c r="E594" s="70">
        <v>4120</v>
      </c>
      <c r="F594" s="70">
        <v>4120</v>
      </c>
      <c r="G594" s="71">
        <f>F594/E594</f>
        <v>1</v>
      </c>
    </row>
    <row r="595" spans="1:7" ht="19.5" customHeight="1">
      <c r="A595" s="18"/>
      <c r="B595" s="18"/>
      <c r="C595" s="18"/>
      <c r="D595" s="18"/>
      <c r="E595" s="18"/>
      <c r="F595" s="18"/>
      <c r="G595" s="18"/>
    </row>
    <row r="596" spans="1:7" ht="19.5" customHeight="1">
      <c r="A596" s="18"/>
      <c r="B596" s="18"/>
      <c r="C596" s="18"/>
      <c r="D596" s="18"/>
      <c r="E596" s="18"/>
      <c r="F596" s="18"/>
      <c r="G596" s="18"/>
    </row>
    <row r="597" spans="1:7" ht="19.5" customHeight="1">
      <c r="A597" s="18"/>
      <c r="B597" s="18"/>
      <c r="C597" s="214" t="s">
        <v>335</v>
      </c>
      <c r="D597" s="215"/>
      <c r="E597" s="216" t="s">
        <v>336</v>
      </c>
      <c r="F597" s="18"/>
      <c r="G597" s="18"/>
    </row>
    <row r="598" spans="1:7" ht="19.5" customHeight="1">
      <c r="A598" s="18"/>
      <c r="B598" s="18"/>
      <c r="C598" s="215"/>
      <c r="D598" s="215"/>
      <c r="E598" s="216" t="s">
        <v>337</v>
      </c>
      <c r="F598" s="18"/>
      <c r="G598" s="18"/>
    </row>
    <row r="599" spans="1:7" ht="19.5" customHeight="1">
      <c r="A599" s="18"/>
      <c r="B599" s="18"/>
      <c r="C599" s="214" t="s">
        <v>338</v>
      </c>
      <c r="D599" s="215"/>
      <c r="E599" s="216" t="s">
        <v>339</v>
      </c>
      <c r="F599" s="18"/>
      <c r="G599" s="18"/>
    </row>
    <row r="600" spans="1:7" ht="19.5" customHeight="1">
      <c r="A600" s="18"/>
      <c r="B600" s="18"/>
      <c r="C600" s="18"/>
      <c r="D600" s="18"/>
      <c r="E600" s="18"/>
      <c r="F600" s="18"/>
      <c r="G600" s="18"/>
    </row>
    <row r="601" spans="1:7" ht="19.5" customHeight="1">
      <c r="A601" s="18"/>
      <c r="B601" s="18"/>
      <c r="C601" s="18"/>
      <c r="D601" s="18"/>
      <c r="E601" s="18"/>
      <c r="F601" s="18"/>
      <c r="G601" s="18"/>
    </row>
    <row r="602" spans="1:7" ht="19.5" customHeight="1">
      <c r="A602" s="18"/>
      <c r="B602" s="18"/>
      <c r="C602" s="18"/>
      <c r="D602" s="18"/>
      <c r="E602" s="18"/>
      <c r="F602" s="18"/>
      <c r="G602" s="18"/>
    </row>
    <row r="603" spans="1:7" ht="19.5" customHeight="1">
      <c r="A603" s="18"/>
      <c r="B603" s="18"/>
      <c r="C603" s="18"/>
      <c r="D603" s="18"/>
      <c r="E603" s="18"/>
      <c r="F603" s="18"/>
      <c r="G603" s="18"/>
    </row>
    <row r="604" spans="1:7" ht="19.5" customHeight="1">
      <c r="A604" s="18"/>
      <c r="B604" s="18"/>
      <c r="C604" s="18"/>
      <c r="D604" s="18"/>
      <c r="E604" s="18"/>
      <c r="F604" s="18"/>
      <c r="G604" s="18"/>
    </row>
    <row r="605" spans="1:7" ht="19.5" customHeight="1">
      <c r="A605" s="18"/>
      <c r="B605" s="18"/>
      <c r="C605" s="18"/>
      <c r="D605" s="18"/>
      <c r="E605" s="18"/>
      <c r="F605" s="18"/>
      <c r="G605" s="18"/>
    </row>
    <row r="606" spans="1:7" ht="19.5" customHeight="1">
      <c r="A606" s="18"/>
      <c r="B606" s="18"/>
      <c r="C606" s="18"/>
      <c r="D606" s="18"/>
      <c r="E606" s="18"/>
      <c r="F606" s="18"/>
      <c r="G606" s="18"/>
    </row>
    <row r="607" spans="1:7" ht="19.5" customHeight="1">
      <c r="A607" s="18"/>
      <c r="B607" s="18"/>
      <c r="C607" s="18"/>
      <c r="D607" s="18"/>
      <c r="E607" s="18"/>
      <c r="F607" s="18"/>
      <c r="G607" s="18"/>
    </row>
    <row r="608" spans="1:7" ht="19.5" customHeight="1">
      <c r="A608" s="18"/>
      <c r="B608" s="18"/>
      <c r="C608" s="18"/>
      <c r="D608" s="18"/>
      <c r="E608" s="18"/>
      <c r="F608" s="18"/>
      <c r="G608" s="18"/>
    </row>
    <row r="609" spans="1:7" ht="19.5" customHeight="1">
      <c r="A609" s="18"/>
      <c r="B609" s="18"/>
      <c r="C609" s="18"/>
      <c r="D609" s="18"/>
      <c r="E609" s="18"/>
      <c r="F609" s="18"/>
      <c r="G609" s="18"/>
    </row>
    <row r="610" spans="1:7" ht="19.5" customHeight="1">
      <c r="A610" s="18"/>
      <c r="B610" s="18"/>
      <c r="C610" s="18"/>
      <c r="D610" s="18"/>
      <c r="E610" s="18"/>
      <c r="F610" s="18"/>
      <c r="G610" s="18"/>
    </row>
    <row r="611" spans="1:7" ht="19.5" customHeight="1">
      <c r="A611" s="18"/>
      <c r="B611" s="18"/>
      <c r="C611" s="18"/>
      <c r="D611" s="18"/>
      <c r="E611" s="18"/>
      <c r="F611" s="18"/>
      <c r="G611" s="18"/>
    </row>
    <row r="612" spans="1:7" ht="19.5" customHeight="1">
      <c r="A612" s="18"/>
      <c r="B612" s="18"/>
      <c r="C612" s="18"/>
      <c r="D612" s="18"/>
      <c r="E612" s="18"/>
      <c r="F612" s="18"/>
      <c r="G612" s="18"/>
    </row>
    <row r="613" spans="1:7" ht="19.5" customHeight="1">
      <c r="A613" s="18"/>
      <c r="B613" s="18"/>
      <c r="C613" s="18"/>
      <c r="D613" s="18"/>
      <c r="E613" s="18"/>
      <c r="F613" s="18"/>
      <c r="G613" s="18"/>
    </row>
    <row r="614" spans="1:7" ht="19.5" customHeight="1">
      <c r="A614" s="18"/>
      <c r="B614" s="18"/>
      <c r="C614" s="18"/>
      <c r="D614" s="18"/>
      <c r="E614" s="18"/>
      <c r="F614" s="18"/>
      <c r="G614" s="18"/>
    </row>
    <row r="615" spans="1:7" ht="19.5" customHeight="1">
      <c r="A615" s="18"/>
      <c r="B615" s="18"/>
      <c r="C615" s="18"/>
      <c r="D615" s="18"/>
      <c r="E615" s="18"/>
      <c r="F615" s="18"/>
      <c r="G615" s="18"/>
    </row>
    <row r="616" spans="1:7" ht="19.5" customHeight="1">
      <c r="A616" s="18"/>
      <c r="B616" s="18"/>
      <c r="C616" s="18"/>
      <c r="D616" s="18"/>
      <c r="E616" s="18"/>
      <c r="F616" s="18"/>
      <c r="G616" s="18"/>
    </row>
    <row r="617" spans="1:7" ht="19.5" customHeight="1">
      <c r="A617" s="18"/>
      <c r="B617" s="18"/>
      <c r="C617" s="18"/>
      <c r="D617" s="18"/>
      <c r="E617" s="18"/>
      <c r="F617" s="18"/>
      <c r="G617" s="18"/>
    </row>
    <row r="618" spans="1:7" ht="19.5" customHeight="1">
      <c r="A618" s="18"/>
      <c r="B618" s="18"/>
      <c r="C618" s="18"/>
      <c r="D618" s="18"/>
      <c r="E618" s="18"/>
      <c r="F618" s="18"/>
      <c r="G618" s="18"/>
    </row>
    <row r="619" spans="1:7" ht="19.5" customHeight="1">
      <c r="A619" s="18"/>
      <c r="B619" s="18"/>
      <c r="C619" s="18"/>
      <c r="D619" s="18"/>
      <c r="E619" s="18"/>
      <c r="F619" s="18"/>
      <c r="G619" s="18"/>
    </row>
    <row r="620" spans="1:7" ht="19.5" customHeight="1">
      <c r="A620" s="18"/>
      <c r="B620" s="18"/>
      <c r="C620" s="18"/>
      <c r="D620" s="18"/>
      <c r="E620" s="18"/>
      <c r="F620" s="18"/>
      <c r="G620" s="18"/>
    </row>
    <row r="621" spans="1:7" ht="19.5" customHeight="1">
      <c r="A621" s="18"/>
      <c r="B621" s="18"/>
      <c r="C621" s="18"/>
      <c r="D621" s="18"/>
      <c r="E621" s="18"/>
      <c r="F621" s="18"/>
      <c r="G621" s="18"/>
    </row>
    <row r="622" spans="1:7" ht="19.5" customHeight="1">
      <c r="A622" s="18"/>
      <c r="B622" s="18"/>
      <c r="C622" s="18"/>
      <c r="D622" s="18"/>
      <c r="E622" s="18"/>
      <c r="F622" s="18"/>
      <c r="G622" s="18"/>
    </row>
    <row r="623" spans="1:7" ht="19.5" customHeight="1">
      <c r="A623" s="18"/>
      <c r="B623" s="18"/>
      <c r="C623" s="18"/>
      <c r="D623" s="18"/>
      <c r="E623" s="18"/>
      <c r="F623" s="18"/>
      <c r="G623" s="18"/>
    </row>
    <row r="624" spans="1:7" ht="19.5" customHeight="1">
      <c r="A624" s="18"/>
      <c r="B624" s="18"/>
      <c r="C624" s="18"/>
      <c r="D624" s="18"/>
      <c r="E624" s="18"/>
      <c r="F624" s="18"/>
      <c r="G624" s="18"/>
    </row>
    <row r="625" spans="1:7" ht="19.5" customHeight="1">
      <c r="A625" s="18"/>
      <c r="B625" s="18"/>
      <c r="C625" s="18"/>
      <c r="D625" s="18"/>
      <c r="E625" s="18"/>
      <c r="F625" s="18"/>
      <c r="G625" s="18"/>
    </row>
    <row r="626" spans="1:7" ht="19.5" customHeight="1">
      <c r="A626" s="18"/>
      <c r="B626" s="18"/>
      <c r="C626" s="18"/>
      <c r="D626" s="18"/>
      <c r="E626" s="18"/>
      <c r="F626" s="18"/>
      <c r="G626" s="18"/>
    </row>
    <row r="627" spans="1:7" ht="19.5" customHeight="1">
      <c r="A627" s="18"/>
      <c r="B627" s="18"/>
      <c r="C627" s="18"/>
      <c r="D627" s="18"/>
      <c r="E627" s="18"/>
      <c r="F627" s="18"/>
      <c r="G627" s="18"/>
    </row>
    <row r="628" spans="1:7" ht="19.5" customHeight="1">
      <c r="A628" s="18"/>
      <c r="B628" s="18"/>
      <c r="C628" s="18"/>
      <c r="D628" s="18"/>
      <c r="E628" s="18"/>
      <c r="F628" s="18"/>
      <c r="G628" s="18"/>
    </row>
    <row r="629" spans="1:7" ht="19.5" customHeight="1">
      <c r="A629" s="18"/>
      <c r="B629" s="18"/>
      <c r="C629" s="18"/>
      <c r="D629" s="18"/>
      <c r="E629" s="18"/>
      <c r="F629" s="18"/>
      <c r="G629" s="18"/>
    </row>
    <row r="630" spans="1:7" ht="19.5" customHeight="1">
      <c r="A630" s="18"/>
      <c r="B630" s="18"/>
      <c r="C630" s="18"/>
      <c r="D630" s="18"/>
      <c r="E630" s="18"/>
      <c r="F630" s="18"/>
      <c r="G630" s="18"/>
    </row>
    <row r="631" spans="1:7" ht="19.5" customHeight="1">
      <c r="A631" s="18"/>
      <c r="B631" s="18"/>
      <c r="C631" s="18"/>
      <c r="D631" s="18"/>
      <c r="E631" s="18"/>
      <c r="F631" s="18"/>
      <c r="G631" s="18"/>
    </row>
    <row r="632" spans="1:7" ht="19.5" customHeight="1">
      <c r="A632" s="18"/>
      <c r="B632" s="18"/>
      <c r="C632" s="18"/>
      <c r="D632" s="18"/>
      <c r="E632" s="18"/>
      <c r="F632" s="18"/>
      <c r="G632" s="18"/>
    </row>
    <row r="633" spans="1:7" ht="19.5" customHeight="1">
      <c r="A633" s="18"/>
      <c r="B633" s="18"/>
      <c r="C633" s="18"/>
      <c r="D633" s="18"/>
      <c r="E633" s="18"/>
      <c r="F633" s="18"/>
      <c r="G633" s="18"/>
    </row>
    <row r="634" spans="1:7" ht="19.5" customHeight="1">
      <c r="A634" s="18"/>
      <c r="B634" s="18"/>
      <c r="C634" s="18"/>
      <c r="D634" s="18"/>
      <c r="E634" s="18"/>
      <c r="F634" s="18"/>
      <c r="G634" s="18"/>
    </row>
    <row r="635" spans="1:7" ht="19.5" customHeight="1">
      <c r="A635" s="18"/>
      <c r="B635" s="18"/>
      <c r="C635" s="18"/>
      <c r="D635" s="18"/>
      <c r="E635" s="18"/>
      <c r="F635" s="18"/>
      <c r="G635" s="18"/>
    </row>
    <row r="636" spans="1:7" ht="19.5" customHeight="1">
      <c r="A636" s="18"/>
      <c r="B636" s="18"/>
      <c r="C636" s="18"/>
      <c r="D636" s="18"/>
      <c r="E636" s="18"/>
      <c r="F636" s="18"/>
      <c r="G636" s="18"/>
    </row>
    <row r="637" spans="1:7" ht="19.5" customHeight="1">
      <c r="A637" s="18"/>
      <c r="B637" s="18"/>
      <c r="C637" s="18"/>
      <c r="D637" s="18"/>
      <c r="E637" s="18"/>
      <c r="F637" s="18"/>
      <c r="G637" s="18"/>
    </row>
    <row r="638" spans="1:7" ht="19.5" customHeight="1">
      <c r="A638" s="18"/>
      <c r="B638" s="18"/>
      <c r="C638" s="18"/>
      <c r="D638" s="18"/>
      <c r="E638" s="18"/>
      <c r="F638" s="18"/>
      <c r="G638" s="18"/>
    </row>
    <row r="639" spans="1:7" ht="19.5" customHeight="1">
      <c r="A639" s="18"/>
      <c r="B639" s="18"/>
      <c r="C639" s="18"/>
      <c r="D639" s="18"/>
      <c r="E639" s="18"/>
      <c r="F639" s="18"/>
      <c r="G639" s="18"/>
    </row>
    <row r="640" spans="1:7" ht="19.5" customHeight="1">
      <c r="A640" s="18"/>
      <c r="B640" s="18"/>
      <c r="C640" s="18"/>
      <c r="D640" s="18"/>
      <c r="E640" s="18"/>
      <c r="F640" s="18"/>
      <c r="G640" s="18"/>
    </row>
    <row r="641" spans="1:7" ht="19.5" customHeight="1">
      <c r="A641" s="18"/>
      <c r="B641" s="18"/>
      <c r="C641" s="18"/>
      <c r="D641" s="18"/>
      <c r="E641" s="18"/>
      <c r="F641" s="18"/>
      <c r="G641" s="18"/>
    </row>
    <row r="642" spans="1:7" ht="19.5" customHeight="1">
      <c r="A642" s="18"/>
      <c r="B642" s="18"/>
      <c r="C642" s="18"/>
      <c r="D642" s="18"/>
      <c r="E642" s="18"/>
      <c r="F642" s="18"/>
      <c r="G642" s="18"/>
    </row>
    <row r="643" spans="1:7" ht="19.5" customHeight="1">
      <c r="A643" s="18"/>
      <c r="B643" s="18"/>
      <c r="C643" s="18"/>
      <c r="D643" s="18"/>
      <c r="E643" s="18"/>
      <c r="F643" s="18"/>
      <c r="G643" s="18"/>
    </row>
    <row r="644" spans="1:7" ht="19.5" customHeight="1">
      <c r="A644" s="18"/>
      <c r="B644" s="18"/>
      <c r="C644" s="18"/>
      <c r="D644" s="18"/>
      <c r="E644" s="18"/>
      <c r="F644" s="18"/>
      <c r="G644" s="18"/>
    </row>
    <row r="645" spans="1:7" ht="30" customHeight="1">
      <c r="A645" s="18"/>
      <c r="B645" s="18"/>
      <c r="C645" s="18"/>
      <c r="D645" s="18"/>
      <c r="E645" s="18"/>
      <c r="F645" s="18"/>
      <c r="G645" s="18"/>
    </row>
    <row r="646" spans="1:7" ht="30" customHeight="1">
      <c r="A646" s="18"/>
      <c r="B646" s="18"/>
      <c r="C646" s="18"/>
      <c r="D646" s="18"/>
      <c r="E646" s="18"/>
      <c r="F646" s="18"/>
      <c r="G646" s="18"/>
    </row>
    <row r="647" spans="1:7" ht="30" customHeight="1">
      <c r="A647" s="18"/>
      <c r="B647" s="18"/>
      <c r="C647" s="18"/>
      <c r="D647" s="18"/>
      <c r="E647" s="18"/>
      <c r="F647" s="18"/>
      <c r="G647" s="18"/>
    </row>
    <row r="648" spans="1:7" ht="30" customHeight="1">
      <c r="A648" s="18"/>
      <c r="B648" s="18"/>
      <c r="C648" s="18"/>
      <c r="D648" s="18"/>
      <c r="E648" s="18"/>
      <c r="F648" s="18"/>
      <c r="G648" s="18"/>
    </row>
    <row r="649" spans="1:7" ht="30" customHeight="1">
      <c r="A649" s="18"/>
      <c r="B649" s="18"/>
      <c r="C649" s="18"/>
      <c r="D649" s="18"/>
      <c r="E649" s="18"/>
      <c r="F649" s="18"/>
      <c r="G649" s="18"/>
    </row>
    <row r="650" spans="1:7" ht="30" customHeight="1">
      <c r="A650" s="18"/>
      <c r="B650" s="18"/>
      <c r="C650" s="18"/>
      <c r="D650" s="18"/>
      <c r="E650" s="18"/>
      <c r="F650" s="18"/>
      <c r="G650" s="18"/>
    </row>
    <row r="651" spans="1:7" ht="30" customHeight="1">
      <c r="A651" s="18"/>
      <c r="B651" s="18"/>
      <c r="C651" s="18"/>
      <c r="D651" s="18"/>
      <c r="E651" s="18"/>
      <c r="F651" s="18"/>
      <c r="G651" s="18"/>
    </row>
    <row r="652" spans="1:7" ht="30" customHeight="1">
      <c r="A652" s="18"/>
      <c r="B652" s="18"/>
      <c r="C652" s="18"/>
      <c r="D652" s="18"/>
      <c r="E652" s="18"/>
      <c r="F652" s="18"/>
      <c r="G652" s="18"/>
    </row>
    <row r="653" spans="1:7" ht="30" customHeight="1">
      <c r="A653" s="18"/>
      <c r="B653" s="18"/>
      <c r="C653" s="18"/>
      <c r="D653" s="18"/>
      <c r="E653" s="18"/>
      <c r="F653" s="18"/>
      <c r="G653" s="18"/>
    </row>
    <row r="654" spans="1:7" ht="30" customHeight="1">
      <c r="A654" s="18"/>
      <c r="B654" s="18"/>
      <c r="C654" s="18"/>
      <c r="D654" s="18"/>
      <c r="E654" s="18"/>
      <c r="F654" s="18"/>
      <c r="G654" s="18"/>
    </row>
    <row r="655" spans="1:7" ht="30" customHeight="1">
      <c r="A655" s="18"/>
      <c r="B655" s="18"/>
      <c r="C655" s="18"/>
      <c r="D655" s="18"/>
      <c r="E655" s="18"/>
      <c r="F655" s="18"/>
      <c r="G655" s="18"/>
    </row>
    <row r="656" spans="1:7" ht="30" customHeight="1">
      <c r="A656" s="18"/>
      <c r="B656" s="18"/>
      <c r="C656" s="18"/>
      <c r="D656" s="18"/>
      <c r="E656" s="18"/>
      <c r="F656" s="18"/>
      <c r="G656" s="18"/>
    </row>
    <row r="657" spans="1:7" ht="33" customHeight="1">
      <c r="A657" s="18"/>
      <c r="B657" s="18"/>
      <c r="C657" s="18"/>
      <c r="D657" s="18"/>
      <c r="E657" s="18"/>
      <c r="F657" s="18"/>
      <c r="G657" s="18"/>
    </row>
    <row r="658" spans="1:7" ht="29.25" customHeight="1">
      <c r="A658" s="18"/>
      <c r="B658" s="18"/>
      <c r="C658" s="18"/>
      <c r="D658" s="18"/>
      <c r="E658" s="18"/>
      <c r="F658" s="18"/>
      <c r="G658" s="18"/>
    </row>
    <row r="659" spans="1:7" ht="23.25" customHeight="1">
      <c r="A659" s="18"/>
      <c r="B659" s="18"/>
      <c r="C659" s="18"/>
      <c r="D659" s="18"/>
      <c r="E659" s="18"/>
      <c r="F659" s="18"/>
      <c r="G659" s="18"/>
    </row>
    <row r="660" spans="1:7" ht="33.75" customHeight="1">
      <c r="A660" s="18"/>
      <c r="B660" s="18"/>
      <c r="C660" s="18"/>
      <c r="D660" s="18"/>
      <c r="E660" s="18"/>
      <c r="F660" s="18"/>
      <c r="G660" s="18"/>
    </row>
    <row r="661" spans="1:7" ht="33" customHeight="1">
      <c r="A661" s="18"/>
      <c r="B661" s="18"/>
      <c r="C661" s="18"/>
      <c r="D661" s="18"/>
      <c r="E661" s="18"/>
      <c r="F661" s="18"/>
      <c r="G661" s="18"/>
    </row>
    <row r="662" spans="1:7" ht="30" customHeight="1">
      <c r="A662" s="18"/>
      <c r="B662" s="18"/>
      <c r="C662" s="18"/>
      <c r="D662" s="18"/>
      <c r="E662" s="18"/>
      <c r="F662" s="18"/>
      <c r="G662" s="18"/>
    </row>
    <row r="663" spans="1:7" ht="30" customHeight="1">
      <c r="A663" s="18"/>
      <c r="B663" s="18"/>
      <c r="C663" s="18"/>
      <c r="D663" s="18"/>
      <c r="E663" s="18"/>
      <c r="F663" s="18"/>
      <c r="G663" s="18"/>
    </row>
    <row r="664" spans="1:7" ht="31.5" customHeight="1">
      <c r="A664" s="18"/>
      <c r="B664" s="18"/>
      <c r="C664" s="18"/>
      <c r="D664" s="18"/>
      <c r="E664" s="18"/>
      <c r="F664" s="18"/>
      <c r="G664" s="18"/>
    </row>
    <row r="665" spans="1:7" ht="33.75" customHeight="1">
      <c r="A665" s="18"/>
      <c r="B665" s="18"/>
      <c r="C665" s="18"/>
      <c r="D665" s="18"/>
      <c r="E665" s="18"/>
      <c r="F665" s="18"/>
      <c r="G665" s="18"/>
    </row>
    <row r="666" spans="1:7" ht="30" customHeight="1">
      <c r="A666" s="18"/>
      <c r="B666" s="18"/>
      <c r="C666" s="18"/>
      <c r="D666" s="18"/>
      <c r="E666" s="18"/>
      <c r="F666" s="18"/>
      <c r="G666" s="18"/>
    </row>
    <row r="667" spans="1:7" ht="30" customHeight="1">
      <c r="A667" s="18"/>
      <c r="B667" s="18"/>
      <c r="C667" s="18"/>
      <c r="D667" s="18"/>
      <c r="E667" s="18"/>
      <c r="F667" s="18"/>
      <c r="G667" s="18"/>
    </row>
    <row r="668" spans="1:7" ht="33.75" customHeight="1">
      <c r="A668" s="18"/>
      <c r="B668" s="18"/>
      <c r="C668" s="18"/>
      <c r="D668" s="19"/>
      <c r="E668" s="19"/>
      <c r="F668" s="19"/>
      <c r="G668" s="19"/>
    </row>
    <row r="669" spans="1:7" ht="30" customHeight="1">
      <c r="A669" s="18"/>
      <c r="B669" s="18"/>
      <c r="C669" s="18"/>
      <c r="D669" s="19"/>
      <c r="E669" s="19"/>
      <c r="F669" s="19"/>
      <c r="G669" s="19"/>
    </row>
    <row r="670" ht="39.75" customHeight="1"/>
    <row r="671" ht="47.25" customHeight="1"/>
    <row r="672" ht="35.25" customHeight="1"/>
    <row r="673" ht="35.25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48.75" customHeight="1"/>
    <row r="691" ht="48.75" customHeight="1"/>
    <row r="692" ht="48.75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106.5" customHeight="1"/>
    <row r="710" ht="77.25" customHeight="1"/>
    <row r="711" ht="30" customHeight="1"/>
    <row r="712" ht="28.5" customHeight="1"/>
    <row r="713" ht="30" customHeight="1"/>
    <row r="714" ht="21.75" customHeight="1"/>
    <row r="715" ht="30" customHeight="1"/>
    <row r="716" ht="30" customHeight="1"/>
    <row r="717" ht="27.75" customHeight="1"/>
    <row r="718" ht="33" customHeight="1"/>
    <row r="719" ht="32.25" customHeight="1"/>
    <row r="720" ht="21" customHeight="1"/>
    <row r="721" ht="30" customHeight="1"/>
    <row r="722" ht="24" customHeight="1"/>
    <row r="723" ht="24.75" customHeight="1"/>
    <row r="724" ht="24.75" customHeight="1"/>
    <row r="725" ht="26.25" customHeight="1"/>
    <row r="726" ht="24" customHeight="1"/>
    <row r="727" ht="24" customHeight="1"/>
    <row r="728" ht="24.75" customHeight="1"/>
    <row r="729" ht="33.75" customHeight="1"/>
    <row r="730" ht="33.75" customHeight="1"/>
    <row r="731" ht="39.75" customHeight="1"/>
    <row r="732" spans="1:7" s="3" customFormat="1" ht="21.75" customHeight="1">
      <c r="A732" s="1"/>
      <c r="B732" s="1"/>
      <c r="C732" s="1"/>
      <c r="D732" s="4"/>
      <c r="E732" s="4"/>
      <c r="F732" s="4"/>
      <c r="G732" s="4"/>
    </row>
    <row r="733" ht="24.75" customHeight="1"/>
    <row r="734" ht="49.5" customHeight="1"/>
    <row r="735" ht="30.75" customHeight="1"/>
    <row r="736" ht="27.75" customHeight="1"/>
  </sheetData>
  <mergeCells count="7">
    <mergeCell ref="E7:E10"/>
    <mergeCell ref="F7:F10"/>
    <mergeCell ref="G7:G10"/>
    <mergeCell ref="A7:A10"/>
    <mergeCell ref="B7:B10"/>
    <mergeCell ref="C7:C10"/>
    <mergeCell ref="D7:D10"/>
  </mergeCells>
  <printOptions horizontalCentered="1"/>
  <pageMargins left="0.5905511811023623" right="0.5905511811023623" top="0.6692913385826772" bottom="0.6692913385826772" header="0.5118110236220472" footer="0.4330708661417323"/>
  <pageSetup firstPageNumber="25" useFirstPageNumber="1" horizontalDpi="300" verticalDpi="300" orientation="landscape" paperSize="9" scale="95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2005-03-10T09:34:03Z</cp:lastPrinted>
  <dcterms:created xsi:type="dcterms:W3CDTF">1999-10-19T16:53:41Z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