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348" activeTab="0"/>
  </bookViews>
  <sheets>
    <sheet name="dochody" sheetId="1" r:id="rId1"/>
  </sheets>
  <definedNames>
    <definedName name="_xlnm.Print_Area" localSheetId="0">'dochody'!$A$1:$U$490</definedName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<sst xmlns="http://schemas.openxmlformats.org/spreadsheetml/2006/main" count="503" uniqueCount="317">
  <si>
    <t>Część rekompensująca subwencji ogólnej dla gmin</t>
  </si>
  <si>
    <t>Dotacje celowe i inne środki na zadania własne</t>
  </si>
  <si>
    <t>Kultura fizyczna i sport</t>
  </si>
  <si>
    <t>Obiekty sportowe</t>
  </si>
  <si>
    <t>Urzędy wojewódzkie</t>
  </si>
  <si>
    <t xml:space="preserve">Ośrodki wsparcia </t>
  </si>
  <si>
    <t>Zasiłki rodzinne, pielęgnacyjne i wychowawcze</t>
  </si>
  <si>
    <t>Ośrodki pomocy społecznej</t>
  </si>
  <si>
    <t>dotacja celowa z budżetu państwa na utrzymanie Miejskiego Ośrodka Pomocy Rodzinie</t>
  </si>
  <si>
    <t xml:space="preserve">Usługi opiekuńcze i specjalistyczne usługi opiekuńcze </t>
  </si>
  <si>
    <t xml:space="preserve">Subwencje </t>
  </si>
  <si>
    <t>dotacja celowa z budżetu państwa na utrzymanie placówek opiekuńczo-wychowawczych</t>
  </si>
  <si>
    <t>dotacja celowa z budżetu państwa na utrzymanie domów pomocy społecznej</t>
  </si>
  <si>
    <t>Rodziny zastępcze</t>
  </si>
  <si>
    <t>Powiatowe urzędy pracy</t>
  </si>
  <si>
    <t>Pomoc materialna dla uczniów</t>
  </si>
  <si>
    <t>Gospodarka gruntami i nieruchomościami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</si>
  <si>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</si>
  <si>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</si>
  <si>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</si>
  <si>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</si>
  <si>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Komisje poborowe</t>
  </si>
  <si>
    <t>dotacja celowa z budżetu państwa na przeprowadzenie poboru do wojska</t>
  </si>
  <si>
    <t>Komendy powiatowe Państwowej Straży Pożarnej</t>
  </si>
  <si>
    <t>Ośrodki wsparcia</t>
  </si>
  <si>
    <t>dotacja celowa z budżetu państwa na zasiłki dla pracowników Straży Pożarnej</t>
  </si>
  <si>
    <t>Pomoc dla uchodźców</t>
  </si>
  <si>
    <t xml:space="preserve">wpłaty społecznych komitetów i innych podmiotów na inwestycje </t>
  </si>
  <si>
    <t>dotacja celowa z budżetu państwa na pomoc dla cudzoziemców posiadających status uchodźców</t>
  </si>
  <si>
    <t>odsetki od środków na rachunkach bankowych</t>
  </si>
  <si>
    <t>opłaty za usługi świadczone podopiecznym</t>
  </si>
  <si>
    <t xml:space="preserve">pozostałe dochody </t>
  </si>
  <si>
    <t>Obrona cywilna</t>
  </si>
  <si>
    <t>Cmentarze</t>
  </si>
  <si>
    <t>Straż Miejska</t>
  </si>
  <si>
    <t xml:space="preserve">odsetki bankowe od środków dotacji przekazanej z budżetu miasta </t>
  </si>
  <si>
    <t>wpłaty z tytułu przekształcenia prawa użytkowania wieczystego w prawo własności</t>
  </si>
  <si>
    <t>Turystyka</t>
  </si>
  <si>
    <t>subwencja oświatowa</t>
  </si>
  <si>
    <t>Zakłady gospodarki mieszkaniowej</t>
  </si>
  <si>
    <t>Urzędy miast i miast na prawach powiatu</t>
  </si>
  <si>
    <t>w złotych</t>
  </si>
  <si>
    <t>Wpłaty z zysku przedsiębiorstw i jednoosobowych spółek</t>
  </si>
  <si>
    <t>Dochody budżetu miasta ogółem</t>
  </si>
  <si>
    <t>darowizna pieniężna na utrzymanie cmentarza przy ul. Walecznych</t>
  </si>
  <si>
    <t>Załącznik nr 1</t>
  </si>
  <si>
    <t xml:space="preserve">do uchwały nr </t>
  </si>
  <si>
    <t xml:space="preserve">z dnia </t>
  </si>
  <si>
    <t>Plan na 2004 rok wg uchwały budżetowej</t>
  </si>
  <si>
    <t xml:space="preserve">Plan na 2004 rok po zmianach </t>
  </si>
  <si>
    <t>odsetki bankowe od środków dotacji przekazanej z budżetu miasta</t>
  </si>
  <si>
    <t>sprzedaż składników majątkowych</t>
  </si>
  <si>
    <t>Pomoc społeczna</t>
  </si>
  <si>
    <t>Pozostałe zadania w zakresie polityki społecznej</t>
  </si>
  <si>
    <t>Dotacje celowe z budżetu państwa na zadania zlecone z zakresu administracji rządowej</t>
  </si>
  <si>
    <t xml:space="preserve">Dochody </t>
  </si>
  <si>
    <t>%                            6:5</t>
  </si>
  <si>
    <t>subwencja ogólna (rekompensująca dochody utracone z tytułu ulg i zwolnień ustawowych)</t>
  </si>
  <si>
    <t>Wpływy z innych opłat stanowiących dochody jednostek samorządu 
terytorialnego na podstawie ustaw</t>
  </si>
  <si>
    <t>Wpływy do wyjaśnienia</t>
  </si>
  <si>
    <t>wpływy do wyjaśnienia</t>
  </si>
  <si>
    <t>dotacja celowa z budżetu państwa na sfinansowanie prac komisji kwalifikacyjnych 
i egzaminacyjnych</t>
  </si>
  <si>
    <t>Gospodarstwa pomocnicze</t>
  </si>
  <si>
    <t>dotacja celowa z budżetu państwa na realizację zadań z zakresu utrzymania 
grobów i cmentarzy wojennych</t>
  </si>
  <si>
    <t>Dochody od osób prawnych, od osób fizycznych i od innych jednostek 
nieposiadających osobowości prawnej oraz wydatki związane z ich poborem</t>
  </si>
  <si>
    <t>Wpływy z podatku rolnego, podatku leśnego, podatku od czynności cywilnoprawnych, podatku od spadków i darowizn oraz podatków i opłat lokalnych</t>
  </si>
  <si>
    <t>opłata za korzystanie z zezwoleń na sprzedaż napojów alkoholowych</t>
  </si>
  <si>
    <t>opłata za wydanie zezwolenia na wykonywanie przewozu osób w krajowym transporcie drogowym</t>
  </si>
  <si>
    <t>wpłata Pergranso Sp. z o.o. z tytułu realizacji zobowiązań wynikających z umowy</t>
  </si>
  <si>
    <t xml:space="preserve">opłaty za pobyt w przedszkolach                                            </t>
  </si>
  <si>
    <t>dofinansowanie ze środków PFRON z tytułu zatrudniania osób niepełnosprawnych</t>
  </si>
  <si>
    <t>udział w dochodach budżetu państwa z tytułu opłat za pobyt w środowiskowych domach samopomocy</t>
  </si>
  <si>
    <t>środki z PHARE na współfinansowanie projektu Trasa: "Euro-Trójkąt Przyjaźni Lublin - Łuck - Brześć"</t>
  </si>
  <si>
    <t>udział w dochodach budżetu państwa z tytułu pobranych opłat za wydanie dowodów osobistych, udostępnianie danych ze zbiorów meldunkowych, zbioru PESEL i innych</t>
  </si>
  <si>
    <t>środki z PHARE na współfinansowanie projektu "Turystyczne Centrum Obsługi Ruchu Transgranicznego w Lublinie</t>
  </si>
  <si>
    <t>dotacja celowa z budżetu państwa na sfinansowanie wyprawki  szkolnej</t>
  </si>
  <si>
    <t>środki z programu Wspólnoty Europejskiej Socrates-Comenius na realizację projektów oświatowych</t>
  </si>
  <si>
    <t>dotacja celowa z budżetu państwa na utrzymanie Komendy Miejskiej Państwowej Straży Pożarnej</t>
  </si>
  <si>
    <t>dotacja celowa na inwestycje dla Środowiskowego Domu Samopomocy 
przy ul. Gospodarczej</t>
  </si>
  <si>
    <t>opłaty z tytułu wydawania tablic rejestracyjnych, praw jazdy, czasowych pozwoleń 
i innych</t>
  </si>
  <si>
    <t>dotacja celowa z budżetu państwa na modernizację Domu Pomocy Społecznej "Betania" 
w ramach podnoszenia standardów instrumentów  pomocy społecznej</t>
  </si>
  <si>
    <t>dotacja z EkoFunduszu na termomodernizację obiektów szkolnych</t>
  </si>
  <si>
    <t>Przecieciwdziałanie alkoholizmowi</t>
  </si>
  <si>
    <t>dotacja celowa z budżetu państwa na modernizację i rozbudowę ośrodka dla osób niepełnosprawnych nad Zalewem Zemborzyckim oraz budowę Lubelskiego Ośrodka Wychodzenia z Bezdomności</t>
  </si>
  <si>
    <t>dotacja celowa z budżetu państwa na zasiłki i pomoc w naturze oraz na składki na ubezpieczenia społeczne</t>
  </si>
  <si>
    <t>Gospodarka ściekowa i ochrona wód</t>
  </si>
  <si>
    <t>Ochrona różnorodności biologicznej i krajobrazu</t>
  </si>
  <si>
    <t>Pozostałe zadania w zakresie kultury</t>
  </si>
  <si>
    <t>środki z PHARE na współfinansowanie projektu "Blisko, coraz bliżej - Euroregionalny Ośrodek Informacji i Współpracy Kulturalnej w Lublinie"</t>
  </si>
  <si>
    <t>dotacja celowa z budżetu państwa na realizację bieżących zadań z zakresu administracji rządowej</t>
  </si>
  <si>
    <t>dotacja celowa z budżetu państwa na sfinansowanie kosztów prowadzenia 
i aktualizacji rejestru wyborców</t>
  </si>
  <si>
    <t>dotacja celowa z budżetu państwa na prowadzenie środowiskowych domów samopomocy</t>
  </si>
  <si>
    <t>dotacja celowa z budżetu państwa na zakupy inwestycyjne dla stanowisk pracy obsługujących wypłatę świadczeń rodzinnych</t>
  </si>
  <si>
    <t>Składki na ubezpieczenie zdrowotne opłacane za osoby pobierające niektóre świadczenia z pomocy społecznej oraz niektóre świadczenia rodzinne</t>
  </si>
  <si>
    <t>dotacja celowa z budżetu państwa na zakupy inwestycyjne dla Miejskiego Ośrodka Pomocy Rodzinie</t>
  </si>
  <si>
    <t>opłaty za wydanie lub wymianę karty wędkarskiej</t>
  </si>
  <si>
    <t>udział w dochodach budżetu państwa z tytułu wpływów za czynności kontrolno-rozpoznawcze i innych dochodów</t>
  </si>
  <si>
    <t>podatek dochodowy od osób prawnych</t>
  </si>
  <si>
    <t>opłaty za pobyt w placówkach opiekuńczo-wychowawczych</t>
  </si>
  <si>
    <t>opłaty za pobyt w ośrodkach szkolno-wychowawczych</t>
  </si>
  <si>
    <t>opłaty za pobyt w internatach i bursach</t>
  </si>
  <si>
    <t>Kultura i ochrona dziedzictwa narodowego</t>
  </si>
  <si>
    <t>92106</t>
  </si>
  <si>
    <t>Teatry dramatyczne i lalkowe</t>
  </si>
  <si>
    <t>wpłata części zysku gospodarstw pomocniczych</t>
  </si>
  <si>
    <t>Składki na ubezpieczenie zdrowotne oraz świadczenia dla osób nieobjętych obowiązkiem ubezpieczenia zdrowotnego</t>
  </si>
  <si>
    <t xml:space="preserve">dotacja celowa z budżetu państwa na składki na ubezpieczenie zdrowotne 
za dzieci i uczniów niepozostających na utrzymaniu osoby ubezpieczonej </t>
  </si>
  <si>
    <t>Zespoły do spraw orzekania o niepełnosprawności</t>
  </si>
  <si>
    <t>Poradnie psychologiczno-pedagogiczne, w tym poradnie specjalistyczne</t>
  </si>
  <si>
    <t>Państwowy Fundusz Rehabilitacji Osób Niepełnosprawnych</t>
  </si>
  <si>
    <t>wpływy z tytułu odpłatnego korzystania z mienia (dzierżawa, najem)</t>
  </si>
  <si>
    <t>Transport i łączność</t>
  </si>
  <si>
    <t>Drogi publiczne w miastach na prawach powiatu</t>
  </si>
  <si>
    <t xml:space="preserve">dotacja celowa z budżetu państwa na składki na ubezpieczenie zdrowotne 
opłacane za osoby pobierające świadczenia z pomocy społecznej   </t>
  </si>
  <si>
    <t>dotacja rekompensująca dochody utracone z tytułu zwolnień ustawowych</t>
  </si>
  <si>
    <t>Ratownictwo medyczne</t>
  </si>
  <si>
    <t>dotacja celowa z budżetu państwa na dofinansowanie funkcjonowania Centrum Powiadamiania Ratunkowego</t>
  </si>
  <si>
    <t>wpływy z tytułu wynagrodzenia przysługującego płatnikowi za terminowe wpłacanie podatków pobranych na rzecz budżetu państwa i z tytułu wykonywania zadań z ubezpieczenia społecznego</t>
  </si>
  <si>
    <t>środki z PHARE na realizację programu "Promocja wzrostu zatrudnienia wśród młodzieży"</t>
  </si>
  <si>
    <t>852</t>
  </si>
  <si>
    <t>85204</t>
  </si>
  <si>
    <t>85295</t>
  </si>
  <si>
    <t>dotacja celowa z budżetu państwa na realizację programu z zakresu opieki nad dzieckiem i rodziną</t>
  </si>
  <si>
    <t>854</t>
  </si>
  <si>
    <t>85415</t>
  </si>
  <si>
    <t>SKARBNIK MIASTA LUBLIN</t>
  </si>
  <si>
    <t>mgr Irena Szumlak</t>
  </si>
  <si>
    <t>PREZYDENT</t>
  </si>
  <si>
    <t>Miasta Lublin</t>
  </si>
  <si>
    <t>Andrzej Pruszkowski</t>
  </si>
  <si>
    <t>dotacja z Europejskiego Funduszu Społecznego na dofinansowanie realizacji projektu: "System stypendialny szansą ponadgimnazjalistów z terenów wiejskich"</t>
  </si>
  <si>
    <t>92116</t>
  </si>
  <si>
    <t>Biblioteki</t>
  </si>
  <si>
    <t>dotacja celowa z budżetu państwa na składki na ubezpieczenie zdrowotne 
za osoby bezrobotne bez prawa do zasiłku</t>
  </si>
  <si>
    <t>dotacja celowa z budżetu państwa na inwestycje dla środowiskowego domu samopomocy</t>
  </si>
  <si>
    <t>dotacja celowa z budżetu państwa na świadczenia rodzinne</t>
  </si>
  <si>
    <t>dotacja celowa z budżetu państwa na utrzymanie zespołu do spraw orzekania 
o niepełnosprawności</t>
  </si>
  <si>
    <t>Wykonanie 
na 31 grudnia 
2004 roku</t>
  </si>
  <si>
    <t>Rady Miasta Lublin</t>
  </si>
  <si>
    <t>środki z Ministerstwa Edukacji Narodowej i Sportu na budowę wielofunkcyjnej hali sportowo-widowiskowej i lodowiska treningowego przy ul. Kazimierza Wielkiego</t>
  </si>
  <si>
    <t xml:space="preserve">dotacja celowa z budżetu państwa na prowadzenie środowiskowych domów samopomocy </t>
  </si>
  <si>
    <t>921</t>
  </si>
  <si>
    <t>dotacja celowa z budżetu państwa na finansowanie zadań z zakresu obrony cywilnej</t>
  </si>
  <si>
    <t>pozostałe dochody</t>
  </si>
  <si>
    <t>Dotacje celowe na zadania realizowane w drodze porozumień i umów</t>
  </si>
  <si>
    <t>Ośrodki informacji turystycznej</t>
  </si>
  <si>
    <t>Gospodarka odpadami</t>
  </si>
  <si>
    <t>opłata za wydanie karty parkingowej</t>
  </si>
  <si>
    <t>dotacja celowa z budżetu państwa na pomoc materialną dla młodzieży wiejskiej</t>
  </si>
  <si>
    <t xml:space="preserve">Dotacje celowe z budżetu państwa na zadania z zakresu administracji rządowej </t>
  </si>
  <si>
    <t>Pomoc dla repatriantów</t>
  </si>
  <si>
    <t xml:space="preserve">Treść   </t>
  </si>
  <si>
    <t xml:space="preserve">Rozdz.      </t>
  </si>
  <si>
    <t>(nazwa działu, rozdziału, źródła dochodów)</t>
  </si>
  <si>
    <t>opłata za korzystanie z cmentarzy komunalnych i urządzeń cmentarnych</t>
  </si>
  <si>
    <t>dotacja celowa z budżetu państwa na realizację programu profilaktyczno-wychowawczego "Spójrz inaczej", kursu - szkolenia: "Jak zapobiegać agresji 
i przemocy w rodzinie dotkniętej alkoholizmem", "Akceptacja dziecka niepełnosprawnego w rodzinach z problemem alkoholowym" oraz szkolenia komputerowego dla bezrobotnych mieszkańców zagrożonych alkoholizmem</t>
  </si>
  <si>
    <t>kary i grzywny nakładane przez Urząd</t>
  </si>
  <si>
    <t>opłaty pokrywające koszt specyfikacji przetargowej, dziennika budowy i inne</t>
  </si>
  <si>
    <t xml:space="preserve">odsetki od nieterminowych wpłat 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</si>
  <si>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</si>
  <si>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</si>
  <si>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</si>
  <si>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</si>
  <si>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</si>
  <si>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odsetki, opłaty za upomnienia, opłata prolongacyjna</t>
  </si>
  <si>
    <t>podatek od spadków i darowizn</t>
  </si>
  <si>
    <t>podatek od posiadania psów</t>
  </si>
  <si>
    <t>opłata targowa</t>
  </si>
  <si>
    <t>opłata administracyjna</t>
  </si>
  <si>
    <t>opłata skarbowa</t>
  </si>
  <si>
    <t>opłata stała - wpis do ewidencji gospodarczej</t>
  </si>
  <si>
    <t xml:space="preserve">odsetki od nieterminowych wpłat  </t>
  </si>
  <si>
    <t xml:space="preserve">podatek dochodowy od osób fizycznych </t>
  </si>
  <si>
    <t xml:space="preserve">podatek dochodowy od osób prawnych </t>
  </si>
  <si>
    <t>odsetki od  środków na rachunkach bankowych</t>
  </si>
  <si>
    <t xml:space="preserve">opłaty za pobyt w żłobkach                                                                </t>
  </si>
  <si>
    <t xml:space="preserve">Zasiłki i pomoc w naturze oraz składki na ubezpieczenia społeczne </t>
  </si>
  <si>
    <t>zwrot niesłusznie pobranych dodatków mieszkaniowych</t>
  </si>
  <si>
    <t xml:space="preserve">opłaty za składowanie odpadów komunalnych w Rokitnie </t>
  </si>
  <si>
    <t>Fundusz Ochrony Środowiska i Gospodarki Wodnej</t>
  </si>
  <si>
    <t>opłaty za korzystanie z przystanków przez prywatnych przewoźników</t>
  </si>
  <si>
    <t>podatek od działalności gospodarczej osób fizycznych opłacany w formie karty podatkowej</t>
  </si>
  <si>
    <t>odpisy na rachunek środków specjalnych izb skarbowych od dodatkowych wpływów przekazanych do budżatu miasta</t>
  </si>
  <si>
    <t>dotacja celowa z budżetu państwa na dofinansowanie dożywiania uczniów</t>
  </si>
  <si>
    <t xml:space="preserve">Edukacyjna opieka wychowawcza </t>
  </si>
  <si>
    <t>dotacja celowa z budżetu państwa na pomoc repatriantom</t>
  </si>
  <si>
    <t>dochody z tytułu zarządzania nieruchomościami Skarbu Państwa</t>
  </si>
  <si>
    <t xml:space="preserve">Komendy powiatowe Państwowej Straży Pożarnej </t>
  </si>
  <si>
    <t>opłata za egzamin na wykonywanie transportu drogowego taksówką</t>
  </si>
  <si>
    <t>podatek dochodowy od osób fizycznych</t>
  </si>
  <si>
    <t>odpłatność rodziców za pobyt dzieci w rodzinach zastępczych</t>
  </si>
  <si>
    <t>801</t>
  </si>
  <si>
    <t>dotacja celowa z budżetu państwa na realizację zadania "Prezentacja spektaklu "Ferdydurke" teatrów Provisorium i Kompani "Teatr" w teatrze X-cai w Tokio 
i w Tsakubie (Japonia)"</t>
  </si>
  <si>
    <t>dotacja celowa z Gminy Świdnik na refundację wydatków poniesionych 
na budowę składowiska odpadów komunalnych w Rokitnie</t>
  </si>
  <si>
    <t xml:space="preserve">dotacja celowa z budżetu państwa na zasiłki i  pomoc w naturze 
oraz na składki na ubezpieczenia społeczne  </t>
  </si>
  <si>
    <t>dotacja celowa z budżetu państwa na zasiłki rodzinne, pielęgnacyjne 
i wychowawcze</t>
  </si>
  <si>
    <t>dotacja celowa z budżetu państwa na spłatę zobowiązań powstałych w 2003 roku z tytułu oświetlenia dróg publicznych krajowych, wojewódzkich 
i powiatowych</t>
  </si>
  <si>
    <t>Świadczenia rodzinne oraz składki na ubezpieczenia emerytalne 
i rentowe z ubezpieczenia społecznego</t>
  </si>
  <si>
    <t>opłata za wydanie licencji na wykonywanie krajowego transportu drogowego 
i opłata za wydanie zaświadczenia i wypisu z zaświadczenia na wykonywanie przewozu osób i rzeczy na potrzeby własne</t>
  </si>
  <si>
    <t>udział w dochodach budżetu państwa z tytułu opłat za pobyt 
w środowiskowych domach samopomocy</t>
  </si>
  <si>
    <t>odsetki od środków na rachunkach bankowych stołówek szkolnych</t>
  </si>
  <si>
    <t>dotacja celowa z budżetu państwa na doposażenie placówki wsparcia dziennego i podnoszenie standardów w Domu Dziecka Nr 3</t>
  </si>
  <si>
    <t>środki na częściowe sfinansowanie kosztów obsługi zadań z zakresu rehabilitacji zawodowej i społecznej</t>
  </si>
  <si>
    <t>dotacja celowa na dofinansowanie zakupu sprzętu specjalistycznego 
i wyposażenia indywidualnego strażaków</t>
  </si>
  <si>
    <t>dotacja celowa z budżetu państwa na kurs języka polskiego i kurs adaptacyjny dla repatriantów</t>
  </si>
  <si>
    <t>dotacja celowa z budżetu państwa na realizację programu "Upowszechnianie 
i promocja czytelnictwa"</t>
  </si>
  <si>
    <t>dotacja na dzieci z innych powiatów umieszczone w rodzinach zastępczych 
na terenie miasta Lublin</t>
  </si>
  <si>
    <t>dotacja celowa z budżetu państwa na finansowanie zadań bieżących 
z zakresu gospodarki nieruchomościami</t>
  </si>
  <si>
    <t xml:space="preserve">dotacja celowa z budżetu państwa na zakupy inwestycyjne dla zespołu 
do spraw orzekania o niepełnosprawności </t>
  </si>
  <si>
    <t>odsetki od środków na rachunku bankowym - program Socrates-Comenius</t>
  </si>
  <si>
    <t>85226</t>
  </si>
  <si>
    <t>zwrot kosztów szkolenia kandydatów na prowadzenie rodzin zastępczych</t>
  </si>
  <si>
    <t>zwrot zasiłków udzielonych w latach ubiegłych</t>
  </si>
  <si>
    <t>Urzędy naczelnych organów władzy państwowej, kontroli i ochrony prawa oraz sądownictwa</t>
  </si>
  <si>
    <t xml:space="preserve">Urzędy naczelnych organów władzy państwowej, kontroli i ochrony prawa </t>
  </si>
  <si>
    <t>Dział</t>
  </si>
  <si>
    <t>z tego:</t>
  </si>
  <si>
    <t>Pozostała działalność</t>
  </si>
  <si>
    <t>czynsz dzierżawny za obwody łowieckie</t>
  </si>
  <si>
    <t xml:space="preserve">wpływy ze sprzedaży psów w schronisku </t>
  </si>
  <si>
    <t>opłaty wnoszone przez rolników za zużytą wodę (Rokitno)</t>
  </si>
  <si>
    <t>zwrot środków przez spółdzielnie mieszkaniowe za skredytowane mieszkania</t>
  </si>
  <si>
    <t>wpływy z dzierżawy gruntów</t>
  </si>
  <si>
    <t>sprzedaż działek</t>
  </si>
  <si>
    <t>sprzedaż mieszkań komunalnych</t>
  </si>
  <si>
    <t>opłaty za wieczyste użytkowanie</t>
  </si>
  <si>
    <t>Przedszkola</t>
  </si>
  <si>
    <t>opłaty za pobyt w schroniskach dla bezdomnych</t>
  </si>
  <si>
    <t>udział w dochodach z budżetu państwa z tytułu zwrotów nienależnie pobranych zasilków</t>
  </si>
  <si>
    <t>odsetki bankowe od dotacji z Europejskiego Funduszu Społecznego</t>
  </si>
  <si>
    <t>zaległe wpłaty za pobyt w Izbie Wytrzeźwień</t>
  </si>
  <si>
    <t>wpłaty zwaloryzowanych odszkodowań przez byłych właścicieli w związku 
z przywróceniem prawa własności</t>
  </si>
  <si>
    <t>Dochody od osób prawnych, od osób fizycznych i od innych jednostek nieposiadających osobowości prawnej oraz wydatki związane z ich poborem</t>
  </si>
  <si>
    <t>opłata za licencję na wykonywanie transportu drogowego taksówką</t>
  </si>
  <si>
    <t>udział w dochodach budżetu państwa z tytułu opłat za usługi opiekuńcze</t>
  </si>
  <si>
    <t>Zadania w zakresie upowszechniania turystyki</t>
  </si>
  <si>
    <t>Wybory do Parlamentu Europejskiego</t>
  </si>
  <si>
    <t>dotacja celowa z budżetu państwa na organizację wyborów do Parlamentu Europejskiego</t>
  </si>
  <si>
    <t>dotacja celowa z budżetu państwa na realizację projektu "Podajmy sobie ręce"</t>
  </si>
  <si>
    <t>środki z rezerwy subwencji ogólnej na uzupełnienie dochodów powiatów</t>
  </si>
  <si>
    <t>dotacja celowa z budżetu państwa na dofinansowanie realizacji zadania "przebudowa al. Spółdzielczości Pracy"</t>
  </si>
  <si>
    <t>dotacja celowa z budżetu państwa na wydatki związane z wypłatą świadczeń rodzinnych</t>
  </si>
  <si>
    <t>dotacja celowa z budżetu państwa na usługi opiekuńcze</t>
  </si>
  <si>
    <t>środki z rezerwy subwencji ogólnej na uzupełnienie dochodów gmin</t>
  </si>
  <si>
    <t>dotacja celowa z budżetu państwa na budowę kanalizacji sanitarnej 
w os. Widok II</t>
  </si>
  <si>
    <t>dotacja celowa z budżetu państwa na organizację cyklu wypraw ekologiczno-badawczych dla dzieci i młodzieży w ramach projektu "W cztery strony świata dookoła Lublina"</t>
  </si>
  <si>
    <t>środki z Ministerstwa Edukacji Narodowej i Sportu na modernizację stadionu 
przy Al. Zygmuntowskich 5</t>
  </si>
  <si>
    <t>środki z Ministerstwa Edukacji Narodowej i Sportu na modernizację hali sportowej przy Al. Zygmuntowskich 4</t>
  </si>
  <si>
    <t>wpływy z tytułu umieszczenia dziecka z innej gminy w przedszkolu na terenie gminy Lublin</t>
  </si>
  <si>
    <t>Licea profilowane specjalne</t>
  </si>
  <si>
    <t>Młodzieżowe ośrodki socjoterapii</t>
  </si>
  <si>
    <t>Uzupełnienie subwencji ogólnej dla jednostek samorządu terytorialnego</t>
  </si>
  <si>
    <t>subwencja ogólna (przeznaczona na inwestycje drogowe)</t>
  </si>
  <si>
    <t>80195</t>
  </si>
  <si>
    <t>dotacja celowa z budżetu państwa na organizację II Międzynarodowego Festiwalu Teatralnego Tradycji Bożonarodzeniowej "Betlejem Lubelskie"</t>
  </si>
  <si>
    <t>Oświata i wychowanie</t>
  </si>
  <si>
    <t>Szkoły podstawowe</t>
  </si>
  <si>
    <t>Gimnazja</t>
  </si>
  <si>
    <t>Ochrona zdrowia</t>
  </si>
  <si>
    <t>Żłobki</t>
  </si>
  <si>
    <t>Domy pomocy społecznej</t>
  </si>
  <si>
    <t>opłaty podopiecznych za świadczone usługi</t>
  </si>
  <si>
    <t>opłata eksploatacyjna za wydobywanie kopalin ze złóż</t>
  </si>
  <si>
    <t>Udziały gmin w podatkach stanowiących dochód budżetu państwa</t>
  </si>
  <si>
    <t>opłaty za używanie nazwy i herbu miasta Lublina</t>
  </si>
  <si>
    <t>wpływy z mandatów nakładanych przez Straż Miejską</t>
  </si>
  <si>
    <t>Różne rozliczenia</t>
  </si>
  <si>
    <t>Licea ogólnokształcące</t>
  </si>
  <si>
    <t>Szkoły zawodowe</t>
  </si>
  <si>
    <t>wpływy z odpłatnego korzystania z mienia (najem)</t>
  </si>
  <si>
    <t>Szkoły zawodowe specjalne</t>
  </si>
  <si>
    <t>Szkoły artystyczne</t>
  </si>
  <si>
    <t>Placówki wychowania pozaszkolnego</t>
  </si>
  <si>
    <t>opłaty pensjonariuszy za pobyt w domach pomocy społecznej</t>
  </si>
  <si>
    <t>Szkolne schroniska młodzieżowe</t>
  </si>
  <si>
    <t>opłaty za noclegi w schronisku</t>
  </si>
  <si>
    <t>Udziały powiatów w podatkach stanowiących dochód budżetu państwa</t>
  </si>
  <si>
    <t>I Dochody gminy ogółem, z tego:</t>
  </si>
  <si>
    <t xml:space="preserve">Dochody własne </t>
  </si>
  <si>
    <t>Dochody własne</t>
  </si>
  <si>
    <t>II. Dochody powiatu ogółem, z tego:</t>
  </si>
  <si>
    <t>Subwencje i dotacja rekompensująca</t>
  </si>
  <si>
    <t>wpłaty z zysku - Lubelskie Przedsiębiorstwo Energetyki Cieplnej Sp. z o.o.</t>
  </si>
  <si>
    <t>wpłaty z zysku - Miejskie Przedsiębiorstwo Wodociągów i Kanalizacji Sp. z o.o.</t>
  </si>
  <si>
    <t>wpłata nadwyżki środków środka specjalnego "Egzekucja administracyjna"</t>
  </si>
  <si>
    <t xml:space="preserve"> </t>
  </si>
  <si>
    <t>Dodatki mieszkaniowe</t>
  </si>
  <si>
    <t>Różne rozliczenia finansowe</t>
  </si>
  <si>
    <t>odsetki za nieterminowe regulowanie należności</t>
  </si>
  <si>
    <t>Rolnictwo i łowiectwo</t>
  </si>
  <si>
    <t>010</t>
  </si>
  <si>
    <t>01095</t>
  </si>
  <si>
    <t>Gospodarka komunalna i ochrona środowiska</t>
  </si>
  <si>
    <t>Schroniska dla zwierząt</t>
  </si>
  <si>
    <t>Oświetlenie ulic, placów i dróg</t>
  </si>
  <si>
    <t>Gospodarka mieszkaniowa</t>
  </si>
  <si>
    <t>Usługi opiekuńcze i specjalistyczne usługi opiekuńcze</t>
  </si>
  <si>
    <t>Wpływy z podatku dochodowego od osób fizycznych</t>
  </si>
  <si>
    <t>Licea profilowane</t>
  </si>
  <si>
    <t>Administracja publiczna</t>
  </si>
  <si>
    <t>Placówki opiekuńczo-wychowawcze</t>
  </si>
  <si>
    <t>Działalność usługowa</t>
  </si>
  <si>
    <t>Bezpieczeństwo publiczne i ochrona przeciwpożarowa</t>
  </si>
  <si>
    <t>Wpływy z różnych rozliczeń</t>
  </si>
  <si>
    <t>Edukacyjna opieka wychowawcza</t>
  </si>
  <si>
    <t>Świetlice szkolne</t>
  </si>
  <si>
    <t>Przedszkola specjalne</t>
  </si>
  <si>
    <t>Ośrodki adopcyjno-opiekuńcze</t>
  </si>
  <si>
    <t>Szkoły podstawowe specjalne</t>
  </si>
  <si>
    <t>Gimnazja specjalne</t>
  </si>
  <si>
    <t>Licea ogólnokształcące specjalne</t>
  </si>
  <si>
    <t>Centra kształcenia ustawicznego i praktycznego oraz ośrodki dokształcania zawodowego</t>
  </si>
  <si>
    <t>Specjalne ośrodki szkolno-wychowawcze</t>
  </si>
  <si>
    <t>Internaty i bursy szkolne</t>
  </si>
  <si>
    <t xml:space="preserve">Gospodarka mieszkaniowa </t>
  </si>
  <si>
    <t>Oczyszczanie miast i wsi</t>
  </si>
  <si>
    <t>Część oświatowa subwencji ogólnej dla jednostek 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</si>
</sst>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_ ;\-#,##0\ "/>
    <numFmt numFmtId="167" formatCode="#,##0;[Red]#,##0"/>
    <numFmt numFmtId="168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gray06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right" wrapText="1"/>
    </xf>
    <xf numFmtId="3" fontId="0" fillId="2" borderId="2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" fontId="0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1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1" fillId="2" borderId="2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2" borderId="4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 quotePrefix="1">
      <alignment horizontal="right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0" fontId="0" fillId="2" borderId="2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0" fontId="3" fillId="2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 horizontal="right" wrapText="1"/>
    </xf>
    <xf numFmtId="3" fontId="0" fillId="2" borderId="9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2" borderId="1" xfId="0" applyFont="1" applyFill="1" applyBorder="1" applyAlignment="1" quotePrefix="1">
      <alignment horizontal="right"/>
    </xf>
    <xf numFmtId="0" fontId="1" fillId="3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0" fontId="0" fillId="2" borderId="4" xfId="0" applyFont="1" applyFill="1" applyBorder="1" applyAlignment="1" quotePrefix="1">
      <alignment horizontal="right"/>
    </xf>
    <xf numFmtId="0" fontId="0" fillId="2" borderId="5" xfId="0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1" fillId="2" borderId="4" xfId="0" applyNumberFormat="1" applyFont="1" applyFill="1" applyBorder="1" applyAlignment="1">
      <alignment horizontal="right" wrapText="1"/>
    </xf>
    <xf numFmtId="10" fontId="0" fillId="2" borderId="1" xfId="0" applyNumberFormat="1" applyFont="1" applyFill="1" applyBorder="1" applyAlignment="1">
      <alignment horizontal="right"/>
    </xf>
    <xf numFmtId="10" fontId="0" fillId="2" borderId="4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wrapText="1"/>
    </xf>
    <xf numFmtId="3" fontId="0" fillId="2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0" fillId="2" borderId="6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 wrapText="1"/>
    </xf>
    <xf numFmtId="3" fontId="0" fillId="2" borderId="12" xfId="0" applyNumberFormat="1" applyFont="1" applyFill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7" fillId="2" borderId="15" xfId="0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/>
    </xf>
    <xf numFmtId="3" fontId="1" fillId="2" borderId="18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 horizontal="right"/>
    </xf>
    <xf numFmtId="0" fontId="1" fillId="4" borderId="4" xfId="0" applyFont="1" applyFill="1" applyBorder="1" applyAlignment="1" quotePrefix="1">
      <alignment horizontal="right"/>
    </xf>
    <xf numFmtId="0" fontId="1" fillId="4" borderId="4" xfId="0" applyFont="1" applyFill="1" applyBorder="1" applyAlignment="1">
      <alignment/>
    </xf>
    <xf numFmtId="3" fontId="1" fillId="4" borderId="4" xfId="0" applyNumberFormat="1" applyFont="1" applyFill="1" applyBorder="1" applyAlignment="1">
      <alignment horizontal="right" wrapText="1"/>
    </xf>
    <xf numFmtId="10" fontId="1" fillId="4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 quotePrefix="1">
      <alignment horizontal="right"/>
    </xf>
    <xf numFmtId="3" fontId="1" fillId="2" borderId="9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 wrapText="1"/>
    </xf>
    <xf numFmtId="10" fontId="1" fillId="2" borderId="4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10" fontId="1" fillId="2" borderId="4" xfId="0" applyNumberFormat="1" applyFont="1" applyFill="1" applyBorder="1" applyAlignment="1">
      <alignment horizontal="right" wrapText="1"/>
    </xf>
    <xf numFmtId="3" fontId="0" fillId="2" borderId="9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 wrapText="1"/>
    </xf>
    <xf numFmtId="3" fontId="0" fillId="2" borderId="21" xfId="0" applyNumberFormat="1" applyFont="1" applyFill="1" applyBorder="1" applyAlignment="1">
      <alignment horizontal="right" wrapText="1"/>
    </xf>
    <xf numFmtId="10" fontId="0" fillId="2" borderId="21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0" fillId="3" borderId="22" xfId="0" applyNumberFormat="1" applyFont="1" applyFill="1" applyBorder="1" applyAlignment="1">
      <alignment horizontal="right" wrapText="1"/>
    </xf>
    <xf numFmtId="0" fontId="0" fillId="0" borderId="7" xfId="0" applyFont="1" applyBorder="1" applyAlignment="1">
      <alignment/>
    </xf>
    <xf numFmtId="10" fontId="0" fillId="2" borderId="2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 wrapText="1"/>
    </xf>
    <xf numFmtId="10" fontId="0" fillId="2" borderId="3" xfId="0" applyNumberFormat="1" applyFont="1" applyFill="1" applyBorder="1" applyAlignment="1">
      <alignment horizontal="right" wrapText="1"/>
    </xf>
    <xf numFmtId="3" fontId="0" fillId="2" borderId="11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10" fontId="1" fillId="4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right" wrapText="1"/>
    </xf>
    <xf numFmtId="3" fontId="0" fillId="2" borderId="10" xfId="0" applyNumberFormat="1" applyFont="1" applyFill="1" applyBorder="1" applyAlignment="1">
      <alignment horizontal="right" wrapText="1"/>
    </xf>
    <xf numFmtId="10" fontId="0" fillId="2" borderId="2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 wrapText="1"/>
    </xf>
    <xf numFmtId="3" fontId="0" fillId="2" borderId="22" xfId="0" applyNumberFormat="1" applyFont="1" applyFill="1" applyBorder="1" applyAlignment="1">
      <alignment wrapText="1"/>
    </xf>
    <xf numFmtId="10" fontId="0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wrapText="1"/>
    </xf>
    <xf numFmtId="3" fontId="1" fillId="2" borderId="9" xfId="0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/>
    </xf>
    <xf numFmtId="10" fontId="1" fillId="2" borderId="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0" fontId="0" fillId="2" borderId="4" xfId="0" applyNumberFormat="1" applyFont="1" applyFill="1" applyBorder="1" applyAlignment="1">
      <alignment horizontal="right" wrapText="1"/>
    </xf>
    <xf numFmtId="10" fontId="0" fillId="2" borderId="12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 wrapText="1"/>
    </xf>
    <xf numFmtId="3" fontId="0" fillId="2" borderId="23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10" fontId="1" fillId="4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3" fontId="1" fillId="3" borderId="9" xfId="0" applyNumberFormat="1" applyFont="1" applyFill="1" applyBorder="1" applyAlignment="1">
      <alignment horizontal="right" wrapText="1"/>
    </xf>
    <xf numFmtId="3" fontId="0" fillId="3" borderId="3" xfId="0" applyNumberFormat="1" applyFont="1" applyFill="1" applyBorder="1" applyAlignment="1">
      <alignment horizontal="right" wrapText="1"/>
    </xf>
    <xf numFmtId="3" fontId="0" fillId="3" borderId="21" xfId="0" applyNumberFormat="1" applyFont="1" applyFill="1" applyBorder="1" applyAlignment="1">
      <alignment horizontal="right" wrapText="1"/>
    </xf>
    <xf numFmtId="0" fontId="0" fillId="3" borderId="4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 wrapText="1"/>
    </xf>
    <xf numFmtId="3" fontId="0" fillId="2" borderId="12" xfId="0" applyNumberFormat="1" applyFont="1" applyFill="1" applyBorder="1" applyAlignment="1">
      <alignment wrapText="1"/>
    </xf>
    <xf numFmtId="10" fontId="1" fillId="2" borderId="20" xfId="0" applyNumberFormat="1" applyFont="1" applyFill="1" applyBorder="1" applyAlignment="1">
      <alignment horizontal="right"/>
    </xf>
    <xf numFmtId="10" fontId="1" fillId="2" borderId="20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0" fontId="0" fillId="0" borderId="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0" fillId="5" borderId="9" xfId="0" applyNumberFormat="1" applyFont="1" applyFill="1" applyBorder="1" applyAlignment="1">
      <alignment horizontal="right" wrapText="1"/>
    </xf>
    <xf numFmtId="10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right"/>
    </xf>
    <xf numFmtId="3" fontId="1" fillId="0" borderId="20" xfId="0" applyNumberFormat="1" applyFont="1" applyBorder="1" applyAlignment="1">
      <alignment horizontal="right" wrapText="1"/>
    </xf>
    <xf numFmtId="10" fontId="1" fillId="4" borderId="4" xfId="0" applyNumberFormat="1" applyFont="1" applyFill="1" applyBorder="1" applyAlignment="1">
      <alignment wrapText="1"/>
    </xf>
    <xf numFmtId="0" fontId="1" fillId="4" borderId="1" xfId="0" applyFont="1" applyFill="1" applyBorder="1" applyAlignment="1" quotePrefix="1">
      <alignment horizontal="right"/>
    </xf>
    <xf numFmtId="10" fontId="1" fillId="2" borderId="7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10" fontId="1" fillId="2" borderId="4" xfId="0" applyNumberFormat="1" applyFont="1" applyFill="1" applyBorder="1" applyAlignment="1">
      <alignment/>
    </xf>
    <xf numFmtId="10" fontId="0" fillId="2" borderId="4" xfId="0" applyNumberFormat="1" applyFont="1" applyFill="1" applyBorder="1" applyAlignment="1">
      <alignment/>
    </xf>
    <xf numFmtId="0" fontId="1" fillId="6" borderId="6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wrapText="1"/>
    </xf>
    <xf numFmtId="3" fontId="1" fillId="6" borderId="1" xfId="0" applyNumberFormat="1" applyFont="1" applyFill="1" applyBorder="1" applyAlignment="1">
      <alignment horizontal="right" wrapText="1"/>
    </xf>
    <xf numFmtId="0" fontId="1" fillId="6" borderId="5" xfId="0" applyFont="1" applyFill="1" applyBorder="1" applyAlignment="1">
      <alignment horizontal="right" wrapText="1"/>
    </xf>
    <xf numFmtId="0" fontId="1" fillId="6" borderId="5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10" fontId="1" fillId="2" borderId="1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10" fontId="0" fillId="2" borderId="21" xfId="0" applyNumberFormat="1" applyFont="1" applyFill="1" applyBorder="1" applyAlignment="1">
      <alignment/>
    </xf>
    <xf numFmtId="10" fontId="1" fillId="0" borderId="4" xfId="0" applyNumberFormat="1" applyFont="1" applyBorder="1" applyAlignment="1">
      <alignment wrapText="1"/>
    </xf>
    <xf numFmtId="3" fontId="1" fillId="2" borderId="20" xfId="0" applyNumberFormat="1" applyFont="1" applyFill="1" applyBorder="1" applyAlignment="1">
      <alignment horizontal="right" wrapText="1"/>
    </xf>
    <xf numFmtId="3" fontId="1" fillId="2" borderId="20" xfId="0" applyNumberFormat="1" applyFont="1" applyFill="1" applyBorder="1" applyAlignment="1">
      <alignment/>
    </xf>
    <xf numFmtId="10" fontId="1" fillId="2" borderId="20" xfId="0" applyNumberFormat="1" applyFont="1" applyFill="1" applyBorder="1" applyAlignment="1">
      <alignment/>
    </xf>
    <xf numFmtId="1" fontId="1" fillId="4" borderId="4" xfId="0" applyNumberFormat="1" applyFont="1" applyFill="1" applyBorder="1" applyAlignment="1">
      <alignment/>
    </xf>
    <xf numFmtId="3" fontId="1" fillId="0" borderId="5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wrapText="1"/>
    </xf>
    <xf numFmtId="3" fontId="1" fillId="4" borderId="4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3" fontId="1" fillId="0" borderId="7" xfId="0" applyNumberFormat="1" applyFont="1" applyBorder="1" applyAlignment="1">
      <alignment wrapText="1"/>
    </xf>
    <xf numFmtId="49" fontId="1" fillId="4" borderId="4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wrapText="1"/>
    </xf>
    <xf numFmtId="10" fontId="1" fillId="0" borderId="20" xfId="0" applyNumberFormat="1" applyFont="1" applyBorder="1" applyAlignment="1">
      <alignment wrapText="1"/>
    </xf>
    <xf numFmtId="49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wrapText="1"/>
    </xf>
    <xf numFmtId="10" fontId="1" fillId="4" borderId="1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6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0" fontId="1" fillId="2" borderId="0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1" fontId="1" fillId="0" borderId="1" xfId="0" applyNumberFormat="1" applyFont="1" applyBorder="1" applyAlignment="1">
      <alignment/>
    </xf>
    <xf numFmtId="3" fontId="1" fillId="4" borderId="1" xfId="0" applyNumberFormat="1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10" fontId="1" fillId="3" borderId="0" xfId="0" applyNumberFormat="1" applyFont="1" applyFill="1" applyBorder="1" applyAlignment="1">
      <alignment horizontal="right" wrapText="1"/>
    </xf>
    <xf numFmtId="0" fontId="0" fillId="6" borderId="7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10" fontId="1" fillId="2" borderId="5" xfId="0" applyNumberFormat="1" applyFont="1" applyFill="1" applyBorder="1" applyAlignment="1">
      <alignment horizontal="right" wrapText="1"/>
    </xf>
    <xf numFmtId="3" fontId="0" fillId="2" borderId="13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/>
    </xf>
    <xf numFmtId="3" fontId="0" fillId="0" borderId="24" xfId="0" applyNumberFormat="1" applyFont="1" applyBorder="1" applyAlignment="1">
      <alignment wrapText="1"/>
    </xf>
    <xf numFmtId="3" fontId="1" fillId="0" borderId="5" xfId="0" applyNumberFormat="1" applyFont="1" applyBorder="1" applyAlignment="1">
      <alignment/>
    </xf>
    <xf numFmtId="3" fontId="0" fillId="2" borderId="13" xfId="0" applyNumberFormat="1" applyFont="1" applyFill="1" applyBorder="1" applyAlignment="1">
      <alignment wrapText="1"/>
    </xf>
    <xf numFmtId="10" fontId="0" fillId="2" borderId="6" xfId="0" applyNumberFormat="1" applyFont="1" applyFill="1" applyBorder="1" applyAlignment="1">
      <alignment horizontal="right"/>
    </xf>
    <xf numFmtId="10" fontId="0" fillId="2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10" fontId="1" fillId="2" borderId="25" xfId="0" applyNumberFormat="1" applyFont="1" applyFill="1" applyBorder="1" applyAlignment="1">
      <alignment horizontal="right"/>
    </xf>
    <xf numFmtId="10" fontId="0" fillId="2" borderId="13" xfId="0" applyNumberFormat="1" applyFont="1" applyFill="1" applyBorder="1" applyAlignment="1">
      <alignment horizontal="right"/>
    </xf>
    <xf numFmtId="10" fontId="3" fillId="2" borderId="26" xfId="0" applyNumberFormat="1" applyFont="1" applyFill="1" applyBorder="1" applyAlignment="1">
      <alignment/>
    </xf>
    <xf numFmtId="10" fontId="1" fillId="4" borderId="9" xfId="0" applyNumberFormat="1" applyFont="1" applyFill="1" applyBorder="1" applyAlignment="1">
      <alignment horizontal="right" wrapText="1"/>
    </xf>
    <xf numFmtId="10" fontId="1" fillId="2" borderId="9" xfId="0" applyNumberFormat="1" applyFont="1" applyFill="1" applyBorder="1" applyAlignment="1">
      <alignment horizontal="right"/>
    </xf>
    <xf numFmtId="10" fontId="0" fillId="2" borderId="8" xfId="0" applyNumberFormat="1" applyFont="1" applyFill="1" applyBorder="1" applyAlignment="1">
      <alignment horizontal="right" wrapText="1"/>
    </xf>
    <xf numFmtId="10" fontId="0" fillId="2" borderId="9" xfId="0" applyNumberFormat="1" applyFont="1" applyFill="1" applyBorder="1" applyAlignment="1">
      <alignment horizontal="right" wrapText="1"/>
    </xf>
    <xf numFmtId="10" fontId="0" fillId="2" borderId="10" xfId="0" applyNumberFormat="1" applyFont="1" applyFill="1" applyBorder="1" applyAlignment="1">
      <alignment horizontal="right"/>
    </xf>
    <xf numFmtId="10" fontId="0" fillId="2" borderId="22" xfId="0" applyNumberFormat="1" applyFont="1" applyFill="1" applyBorder="1" applyAlignment="1">
      <alignment horizontal="right" wrapText="1"/>
    </xf>
    <xf numFmtId="10" fontId="0" fillId="2" borderId="23" xfId="0" applyNumberFormat="1" applyFont="1" applyFill="1" applyBorder="1" applyAlignment="1">
      <alignment horizontal="right"/>
    </xf>
    <xf numFmtId="10" fontId="0" fillId="2" borderId="11" xfId="0" applyNumberFormat="1" applyFont="1" applyFill="1" applyBorder="1" applyAlignment="1">
      <alignment horizontal="right" wrapText="1"/>
    </xf>
    <xf numFmtId="10" fontId="0" fillId="2" borderId="11" xfId="0" applyNumberFormat="1" applyFont="1" applyFill="1" applyBorder="1" applyAlignment="1">
      <alignment horizontal="right"/>
    </xf>
    <xf numFmtId="10" fontId="1" fillId="4" borderId="8" xfId="0" applyNumberFormat="1" applyFont="1" applyFill="1" applyBorder="1" applyAlignment="1">
      <alignment horizontal="right" wrapText="1"/>
    </xf>
    <xf numFmtId="10" fontId="1" fillId="2" borderId="9" xfId="0" applyNumberFormat="1" applyFont="1" applyFill="1" applyBorder="1" applyAlignment="1">
      <alignment horizontal="right" wrapText="1"/>
    </xf>
    <xf numFmtId="10" fontId="0" fillId="2" borderId="10" xfId="0" applyNumberFormat="1" applyFont="1" applyFill="1" applyBorder="1" applyAlignment="1">
      <alignment horizontal="right" wrapText="1"/>
    </xf>
    <xf numFmtId="10" fontId="0" fillId="2" borderId="13" xfId="0" applyNumberFormat="1" applyFont="1" applyFill="1" applyBorder="1" applyAlignment="1">
      <alignment horizontal="right" wrapText="1"/>
    </xf>
    <xf numFmtId="10" fontId="0" fillId="2" borderId="22" xfId="0" applyNumberFormat="1" applyFont="1" applyFill="1" applyBorder="1" applyAlignment="1">
      <alignment wrapText="1"/>
    </xf>
    <xf numFmtId="10" fontId="0" fillId="2" borderId="13" xfId="0" applyNumberFormat="1" applyFont="1" applyFill="1" applyBorder="1" applyAlignment="1">
      <alignment wrapText="1"/>
    </xf>
    <xf numFmtId="10" fontId="0" fillId="2" borderId="9" xfId="0" applyNumberFormat="1" applyFont="1" applyFill="1" applyBorder="1" applyAlignment="1">
      <alignment horizontal="right"/>
    </xf>
    <xf numFmtId="10" fontId="0" fillId="2" borderId="11" xfId="0" applyNumberFormat="1" applyFont="1" applyFill="1" applyBorder="1" applyAlignment="1">
      <alignment/>
    </xf>
    <xf numFmtId="10" fontId="0" fillId="2" borderId="22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10" fontId="1" fillId="2" borderId="9" xfId="0" applyNumberFormat="1" applyFont="1" applyFill="1" applyBorder="1" applyAlignment="1">
      <alignment/>
    </xf>
    <xf numFmtId="10" fontId="0" fillId="2" borderId="8" xfId="0" applyNumberFormat="1" applyFont="1" applyFill="1" applyBorder="1" applyAlignment="1">
      <alignment wrapText="1"/>
    </xf>
    <xf numFmtId="10" fontId="1" fillId="2" borderId="9" xfId="0" applyNumberFormat="1" applyFont="1" applyFill="1" applyBorder="1" applyAlignment="1">
      <alignment wrapText="1"/>
    </xf>
    <xf numFmtId="10" fontId="1" fillId="4" borderId="9" xfId="0" applyNumberFormat="1" applyFont="1" applyFill="1" applyBorder="1" applyAlignment="1">
      <alignment horizontal="right"/>
    </xf>
    <xf numFmtId="10" fontId="1" fillId="3" borderId="9" xfId="0" applyNumberFormat="1" applyFont="1" applyFill="1" applyBorder="1" applyAlignment="1">
      <alignment horizontal="right" wrapText="1"/>
    </xf>
    <xf numFmtId="10" fontId="0" fillId="3" borderId="4" xfId="0" applyNumberFormat="1" applyFont="1" applyFill="1" applyBorder="1" applyAlignment="1">
      <alignment horizontal="right" wrapText="1"/>
    </xf>
    <xf numFmtId="10" fontId="0" fillId="3" borderId="3" xfId="0" applyNumberFormat="1" applyFont="1" applyFill="1" applyBorder="1" applyAlignment="1">
      <alignment horizontal="right" wrapText="1"/>
    </xf>
    <xf numFmtId="10" fontId="0" fillId="3" borderId="21" xfId="0" applyNumberFormat="1" applyFont="1" applyFill="1" applyBorder="1" applyAlignment="1">
      <alignment horizontal="right" wrapText="1"/>
    </xf>
    <xf numFmtId="10" fontId="0" fillId="2" borderId="8" xfId="0" applyNumberFormat="1" applyFont="1" applyFill="1" applyBorder="1" applyAlignment="1">
      <alignment horizontal="right"/>
    </xf>
    <xf numFmtId="10" fontId="1" fillId="2" borderId="8" xfId="0" applyNumberFormat="1" applyFont="1" applyFill="1" applyBorder="1" applyAlignment="1">
      <alignment horizontal="right" wrapText="1"/>
    </xf>
    <xf numFmtId="10" fontId="1" fillId="2" borderId="27" xfId="0" applyNumberFormat="1" applyFont="1" applyFill="1" applyBorder="1" applyAlignment="1">
      <alignment horizontal="right"/>
    </xf>
    <xf numFmtId="10" fontId="0" fillId="0" borderId="8" xfId="0" applyNumberFormat="1" applyFont="1" applyBorder="1" applyAlignment="1">
      <alignment wrapText="1"/>
    </xf>
    <xf numFmtId="10" fontId="0" fillId="5" borderId="9" xfId="0" applyNumberFormat="1" applyFont="1" applyFill="1" applyBorder="1" applyAlignment="1">
      <alignment horizontal="right" wrapText="1"/>
    </xf>
    <xf numFmtId="10" fontId="1" fillId="0" borderId="9" xfId="0" applyNumberFormat="1" applyFont="1" applyBorder="1" applyAlignment="1">
      <alignment wrapText="1"/>
    </xf>
    <xf numFmtId="10" fontId="1" fillId="0" borderId="20" xfId="0" applyNumberFormat="1" applyFont="1" applyBorder="1" applyAlignment="1">
      <alignment horizontal="right" wrapText="1"/>
    </xf>
    <xf numFmtId="10" fontId="1" fillId="2" borderId="13" xfId="0" applyNumberFormat="1" applyFont="1" applyFill="1" applyBorder="1" applyAlignment="1">
      <alignment horizontal="right" wrapText="1"/>
    </xf>
    <xf numFmtId="10" fontId="0" fillId="2" borderId="13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10" fontId="0" fillId="2" borderId="23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0" fillId="0" borderId="9" xfId="0" applyNumberFormat="1" applyFont="1" applyBorder="1" applyAlignment="1">
      <alignment wrapText="1"/>
    </xf>
    <xf numFmtId="10" fontId="0" fillId="0" borderId="24" xfId="0" applyNumberFormat="1" applyFont="1" applyBorder="1" applyAlignment="1">
      <alignment wrapText="1"/>
    </xf>
    <xf numFmtId="10" fontId="0" fillId="0" borderId="11" xfId="0" applyNumberFormat="1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10" fontId="0" fillId="0" borderId="0" xfId="0" applyNumberFormat="1" applyBorder="1" applyAlignment="1">
      <alignment/>
    </xf>
    <xf numFmtId="1" fontId="7" fillId="2" borderId="16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right"/>
    </xf>
    <xf numFmtId="0" fontId="2" fillId="2" borderId="28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0" fillId="2" borderId="7" xfId="0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right" wrapText="1"/>
    </xf>
    <xf numFmtId="10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3" fontId="0" fillId="2" borderId="23" xfId="0" applyNumberFormat="1" applyFont="1" applyFill="1" applyBorder="1" applyAlignment="1">
      <alignment wrapText="1"/>
    </xf>
    <xf numFmtId="3" fontId="1" fillId="0" borderId="5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1" fillId="4" borderId="30" xfId="0" applyNumberFormat="1" applyFont="1" applyFill="1" applyBorder="1" applyAlignment="1">
      <alignment wrapText="1"/>
    </xf>
    <xf numFmtId="10" fontId="0" fillId="2" borderId="23" xfId="0" applyNumberFormat="1" applyFont="1" applyFill="1" applyBorder="1" applyAlignment="1">
      <alignment wrapText="1"/>
    </xf>
    <xf numFmtId="0" fontId="1" fillId="2" borderId="1" xfId="0" applyFont="1" applyFill="1" applyBorder="1" applyAlignment="1" quotePrefix="1">
      <alignment horizontal="right"/>
    </xf>
    <xf numFmtId="10" fontId="1" fillId="0" borderId="5" xfId="0" applyNumberFormat="1" applyFont="1" applyBorder="1" applyAlignment="1">
      <alignment horizontal="right" wrapText="1"/>
    </xf>
    <xf numFmtId="10" fontId="0" fillId="0" borderId="1" xfId="0" applyNumberFormat="1" applyFont="1" applyBorder="1" applyAlignment="1">
      <alignment horizontal="right" wrapText="1"/>
    </xf>
    <xf numFmtId="10" fontId="1" fillId="2" borderId="6" xfId="0" applyNumberFormat="1" applyFont="1" applyFill="1" applyBorder="1" applyAlignment="1">
      <alignment horizontal="right"/>
    </xf>
    <xf numFmtId="10" fontId="0" fillId="2" borderId="2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1" fillId="4" borderId="30" xfId="0" applyFont="1" applyFill="1" applyBorder="1" applyAlignment="1">
      <alignment wrapText="1"/>
    </xf>
    <xf numFmtId="10" fontId="1" fillId="4" borderId="5" xfId="0" applyNumberFormat="1" applyFont="1" applyFill="1" applyBorder="1" applyAlignment="1">
      <alignment wrapText="1"/>
    </xf>
    <xf numFmtId="3" fontId="1" fillId="2" borderId="9" xfId="0" applyNumberFormat="1" applyFont="1" applyFill="1" applyBorder="1" applyAlignment="1">
      <alignment wrapText="1"/>
    </xf>
    <xf numFmtId="10" fontId="0" fillId="0" borderId="6" xfId="0" applyNumberFormat="1" applyFont="1" applyBorder="1" applyAlignment="1">
      <alignment wrapText="1"/>
    </xf>
    <xf numFmtId="10" fontId="0" fillId="0" borderId="4" xfId="0" applyNumberFormat="1" applyFont="1" applyBorder="1" applyAlignment="1">
      <alignment wrapText="1"/>
    </xf>
    <xf numFmtId="10" fontId="0" fillId="2" borderId="12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 horizontal="right"/>
    </xf>
    <xf numFmtId="1" fontId="0" fillId="2" borderId="4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0" fillId="2" borderId="23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wrapText="1"/>
    </xf>
    <xf numFmtId="10" fontId="0" fillId="0" borderId="2" xfId="0" applyNumberFormat="1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1" fillId="4" borderId="4" xfId="0" applyFont="1" applyFill="1" applyBorder="1" applyAlignment="1">
      <alignment horizontal="left" wrapText="1"/>
    </xf>
    <xf numFmtId="3" fontId="1" fillId="3" borderId="6" xfId="0" applyNumberFormat="1" applyFont="1" applyFill="1" applyBorder="1" applyAlignment="1">
      <alignment horizontal="right"/>
    </xf>
    <xf numFmtId="1" fontId="0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 wrapText="1"/>
    </xf>
    <xf numFmtId="3" fontId="0" fillId="2" borderId="24" xfId="0" applyNumberFormat="1" applyFont="1" applyFill="1" applyBorder="1" applyAlignment="1">
      <alignment horizontal="right" wrapText="1"/>
    </xf>
    <xf numFmtId="10" fontId="0" fillId="2" borderId="24" xfId="0" applyNumberFormat="1" applyFont="1" applyFill="1" applyBorder="1" applyAlignment="1">
      <alignment horizontal="right" wrapText="1"/>
    </xf>
    <xf numFmtId="0" fontId="0" fillId="2" borderId="2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166" fontId="0" fillId="2" borderId="11" xfId="18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/>
    </xf>
    <xf numFmtId="3" fontId="1" fillId="2" borderId="27" xfId="0" applyNumberFormat="1" applyFont="1" applyFill="1" applyBorder="1" applyAlignment="1">
      <alignment horizontal="right"/>
    </xf>
    <xf numFmtId="3" fontId="1" fillId="4" borderId="9" xfId="0" applyNumberFormat="1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 wrapText="1"/>
    </xf>
    <xf numFmtId="3" fontId="0" fillId="2" borderId="31" xfId="0" applyNumberFormat="1" applyFont="1" applyFill="1" applyBorder="1" applyAlignment="1">
      <alignment wrapText="1"/>
    </xf>
    <xf numFmtId="3" fontId="1" fillId="4" borderId="9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 wrapText="1"/>
    </xf>
    <xf numFmtId="3" fontId="0" fillId="3" borderId="11" xfId="0" applyNumberFormat="1" applyFont="1" applyFill="1" applyBorder="1" applyAlignment="1">
      <alignment horizontal="right" wrapText="1"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wrapText="1"/>
    </xf>
    <xf numFmtId="3" fontId="1" fillId="4" borderId="9" xfId="0" applyNumberFormat="1" applyFont="1" applyFill="1" applyBorder="1" applyAlignment="1">
      <alignment wrapText="1"/>
    </xf>
    <xf numFmtId="3" fontId="0" fillId="2" borderId="24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3" fontId="1" fillId="6" borderId="8" xfId="0" applyNumberFormat="1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/>
    </xf>
    <xf numFmtId="3" fontId="1" fillId="2" borderId="27" xfId="0" applyNumberFormat="1" applyFont="1" applyFill="1" applyBorder="1" applyAlignment="1">
      <alignment horizontal="right" wrapText="1"/>
    </xf>
    <xf numFmtId="3" fontId="1" fillId="2" borderId="27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3" fontId="1" fillId="4" borderId="9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1" fillId="4" borderId="32" xfId="0" applyNumberFormat="1" applyFont="1" applyFill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3" fontId="1" fillId="0" borderId="9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1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wrapText="1"/>
    </xf>
    <xf numFmtId="0" fontId="0" fillId="2" borderId="12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2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1" fillId="2" borderId="20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3" fontId="1" fillId="2" borderId="20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2" fillId="2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7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4" borderId="5" xfId="0" applyFont="1" applyFill="1" applyBorder="1" applyAlignment="1">
      <alignment wrapText="1"/>
    </xf>
    <xf numFmtId="3" fontId="1" fillId="4" borderId="13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right"/>
    </xf>
    <xf numFmtId="10" fontId="1" fillId="4" borderId="5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10" fontId="0" fillId="0" borderId="13" xfId="0" applyNumberFormat="1" applyFont="1" applyBorder="1" applyAlignment="1">
      <alignment wrapText="1"/>
    </xf>
    <xf numFmtId="49" fontId="1" fillId="4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3" fontId="1" fillId="4" borderId="8" xfId="0" applyNumberFormat="1" applyFont="1" applyFill="1" applyBorder="1" applyAlignment="1">
      <alignment wrapText="1"/>
    </xf>
    <xf numFmtId="49" fontId="0" fillId="0" borderId="5" xfId="0" applyNumberFormat="1" applyFont="1" applyBorder="1" applyAlignment="1">
      <alignment/>
    </xf>
    <xf numFmtId="0" fontId="1" fillId="3" borderId="5" xfId="0" applyFont="1" applyFill="1" applyBorder="1" applyAlignment="1">
      <alignment horizontal="right"/>
    </xf>
    <xf numFmtId="10" fontId="1" fillId="3" borderId="4" xfId="0" applyNumberFormat="1" applyFont="1" applyFill="1" applyBorder="1" applyAlignment="1">
      <alignment horizontal="right" wrapText="1"/>
    </xf>
    <xf numFmtId="0" fontId="0" fillId="8" borderId="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3" borderId="5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wrapText="1"/>
    </xf>
    <xf numFmtId="3" fontId="1" fillId="3" borderId="9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10" fontId="1" fillId="3" borderId="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9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 wrapText="1"/>
    </xf>
    <xf numFmtId="10" fontId="0" fillId="3" borderId="4" xfId="0" applyNumberFormat="1" applyFont="1" applyFill="1" applyBorder="1" applyAlignment="1">
      <alignment wrapText="1"/>
    </xf>
    <xf numFmtId="10" fontId="0" fillId="2" borderId="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 wrapText="1"/>
    </xf>
    <xf numFmtId="3" fontId="3" fillId="2" borderId="26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10" fontId="3" fillId="2" borderId="19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 horizontal="right" wrapText="1"/>
    </xf>
    <xf numFmtId="10" fontId="0" fillId="3" borderId="2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49" fontId="0" fillId="0" borderId="4" xfId="0" applyNumberFormat="1" applyFont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4" xfId="0" applyFont="1" applyFill="1" applyBorder="1" applyAlignment="1" quotePrefix="1">
      <alignment horizontal="right" wrapText="1"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1" fontId="1" fillId="7" borderId="1" xfId="0" applyNumberFormat="1" applyFont="1" applyFill="1" applyBorder="1" applyAlignment="1">
      <alignment/>
    </xf>
    <xf numFmtId="3" fontId="1" fillId="7" borderId="1" xfId="0" applyNumberFormat="1" applyFont="1" applyFill="1" applyBorder="1" applyAlignment="1">
      <alignment wrapText="1"/>
    </xf>
    <xf numFmtId="10" fontId="1" fillId="7" borderId="1" xfId="0" applyNumberFormat="1" applyFont="1" applyFill="1" applyBorder="1" applyAlignment="1">
      <alignment wrapText="1"/>
    </xf>
    <xf numFmtId="10" fontId="0" fillId="2" borderId="24" xfId="0" applyNumberFormat="1" applyFont="1" applyFill="1" applyBorder="1" applyAlignment="1">
      <alignment horizontal="right"/>
    </xf>
    <xf numFmtId="3" fontId="0" fillId="3" borderId="22" xfId="0" applyNumberFormat="1" applyFont="1" applyFill="1" applyBorder="1" applyAlignment="1">
      <alignment horizontal="right"/>
    </xf>
    <xf numFmtId="10" fontId="0" fillId="3" borderId="2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2" borderId="22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wrapText="1"/>
    </xf>
    <xf numFmtId="0" fontId="0" fillId="3" borderId="6" xfId="0" applyFont="1" applyFill="1" applyBorder="1" applyAlignment="1">
      <alignment/>
    </xf>
    <xf numFmtId="3" fontId="0" fillId="2" borderId="21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 wrapText="1"/>
    </xf>
    <xf numFmtId="10" fontId="0" fillId="3" borderId="5" xfId="0" applyNumberFormat="1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3" borderId="2" xfId="0" applyFont="1" applyFill="1" applyBorder="1" applyAlignment="1">
      <alignment horizontal="left" wrapText="1"/>
    </xf>
    <xf numFmtId="3" fontId="0" fillId="3" borderId="10" xfId="0" applyNumberFormat="1" applyFont="1" applyFill="1" applyBorder="1" applyAlignment="1">
      <alignment horizontal="right" wrapText="1"/>
    </xf>
    <xf numFmtId="0" fontId="1" fillId="8" borderId="7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0" xfId="0" applyFont="1" applyFill="1" applyAlignment="1">
      <alignment/>
    </xf>
    <xf numFmtId="3" fontId="1" fillId="2" borderId="24" xfId="0" applyNumberFormat="1" applyFont="1" applyFill="1" applyBorder="1" applyAlignment="1">
      <alignment horizontal="right" wrapText="1"/>
    </xf>
    <xf numFmtId="3" fontId="0" fillId="2" borderId="8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 wrapText="1"/>
    </xf>
    <xf numFmtId="10" fontId="0" fillId="0" borderId="23" xfId="0" applyNumberFormat="1" applyFont="1" applyBorder="1" applyAlignment="1">
      <alignment wrapText="1"/>
    </xf>
    <xf numFmtId="10" fontId="1" fillId="2" borderId="8" xfId="0" applyNumberFormat="1" applyFont="1" applyFill="1" applyBorder="1" applyAlignment="1">
      <alignment horizontal="right"/>
    </xf>
    <xf numFmtId="3" fontId="0" fillId="2" borderId="33" xfId="0" applyNumberFormat="1" applyFont="1" applyFill="1" applyBorder="1" applyAlignment="1">
      <alignment wrapText="1"/>
    </xf>
    <xf numFmtId="10" fontId="0" fillId="2" borderId="33" xfId="0" applyNumberFormat="1" applyFont="1" applyFill="1" applyBorder="1" applyAlignment="1">
      <alignment wrapText="1"/>
    </xf>
    <xf numFmtId="0" fontId="0" fillId="2" borderId="34" xfId="0" applyFont="1" applyFill="1" applyBorder="1" applyAlignment="1">
      <alignment horizontal="right"/>
    </xf>
    <xf numFmtId="0" fontId="0" fillId="2" borderId="34" xfId="0" applyFont="1" applyFill="1" applyBorder="1" applyAlignment="1" quotePrefix="1">
      <alignment horizontal="right"/>
    </xf>
    <xf numFmtId="0" fontId="0" fillId="2" borderId="34" xfId="0" applyFont="1" applyFill="1" applyBorder="1" applyAlignment="1">
      <alignment horizontal="left" wrapText="1"/>
    </xf>
    <xf numFmtId="3" fontId="0" fillId="2" borderId="34" xfId="0" applyNumberFormat="1" applyFont="1" applyFill="1" applyBorder="1" applyAlignment="1">
      <alignment horizontal="right" wrapText="1"/>
    </xf>
    <xf numFmtId="10" fontId="0" fillId="2" borderId="34" xfId="0" applyNumberFormat="1" applyFont="1" applyFill="1" applyBorder="1" applyAlignment="1">
      <alignment horizontal="right" wrapText="1"/>
    </xf>
    <xf numFmtId="10" fontId="0" fillId="2" borderId="34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 wrapText="1"/>
    </xf>
    <xf numFmtId="3" fontId="0" fillId="2" borderId="34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/>
    </xf>
    <xf numFmtId="10" fontId="0" fillId="2" borderId="23" xfId="0" applyNumberFormat="1" applyFont="1" applyFill="1" applyBorder="1" applyAlignment="1">
      <alignment horizontal="right" wrapText="1"/>
    </xf>
    <xf numFmtId="0" fontId="0" fillId="0" borderId="3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10" fontId="0" fillId="0" borderId="34" xfId="0" applyNumberFormat="1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10" fontId="1" fillId="6" borderId="1" xfId="0" applyNumberFormat="1" applyFont="1" applyFill="1" applyBorder="1" applyAlignment="1">
      <alignment horizontal="right" wrapText="1"/>
    </xf>
    <xf numFmtId="0" fontId="1" fillId="6" borderId="4" xfId="0" applyFont="1" applyFill="1" applyBorder="1" applyAlignment="1">
      <alignment horizontal="right" wrapText="1"/>
    </xf>
    <xf numFmtId="3" fontId="0" fillId="0" borderId="34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/>
    </xf>
    <xf numFmtId="0" fontId="0" fillId="2" borderId="12" xfId="0" applyFont="1" applyFill="1" applyBorder="1" applyAlignment="1">
      <alignment/>
    </xf>
    <xf numFmtId="3" fontId="0" fillId="3" borderId="13" xfId="0" applyNumberFormat="1" applyFont="1" applyFill="1" applyBorder="1" applyAlignment="1">
      <alignment horizontal="right" wrapText="1"/>
    </xf>
    <xf numFmtId="0" fontId="0" fillId="3" borderId="34" xfId="0" applyFont="1" applyFill="1" applyBorder="1" applyAlignment="1">
      <alignment/>
    </xf>
    <xf numFmtId="3" fontId="0" fillId="3" borderId="34" xfId="0" applyNumberFormat="1" applyFont="1" applyFill="1" applyBorder="1" applyAlignment="1">
      <alignment horizontal="right" wrapText="1"/>
    </xf>
    <xf numFmtId="10" fontId="0" fillId="3" borderId="34" xfId="0" applyNumberFormat="1" applyFont="1" applyFill="1" applyBorder="1" applyAlignment="1">
      <alignment horizontal="right" wrapText="1"/>
    </xf>
    <xf numFmtId="0" fontId="0" fillId="3" borderId="5" xfId="0" applyFont="1" applyFill="1" applyBorder="1" applyAlignment="1">
      <alignment horizontal="left" wrapText="1"/>
    </xf>
    <xf numFmtId="0" fontId="0" fillId="3" borderId="34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left" wrapText="1"/>
    </xf>
    <xf numFmtId="0" fontId="0" fillId="0" borderId="34" xfId="0" applyFont="1" applyBorder="1" applyAlignment="1">
      <alignment horizontal="right"/>
    </xf>
    <xf numFmtId="0" fontId="0" fillId="0" borderId="34" xfId="0" applyFont="1" applyBorder="1" applyAlignment="1">
      <alignment/>
    </xf>
    <xf numFmtId="3" fontId="0" fillId="5" borderId="34" xfId="0" applyNumberFormat="1" applyFont="1" applyFill="1" applyBorder="1" applyAlignment="1">
      <alignment horizontal="right" wrapText="1"/>
    </xf>
    <xf numFmtId="10" fontId="0" fillId="5" borderId="34" xfId="0" applyNumberFormat="1" applyFont="1" applyFill="1" applyBorder="1" applyAlignment="1">
      <alignment horizontal="right" wrapText="1"/>
    </xf>
    <xf numFmtId="0" fontId="1" fillId="6" borderId="6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3" fontId="0" fillId="6" borderId="10" xfId="0" applyNumberFormat="1" applyFont="1" applyFill="1" applyBorder="1" applyAlignment="1">
      <alignment horizontal="right" wrapText="1"/>
    </xf>
    <xf numFmtId="3" fontId="0" fillId="6" borderId="2" xfId="0" applyNumberFormat="1" applyFont="1" applyFill="1" applyBorder="1" applyAlignment="1">
      <alignment horizontal="right" wrapText="1"/>
    </xf>
    <xf numFmtId="10" fontId="0" fillId="6" borderId="2" xfId="0" applyNumberFormat="1" applyFont="1" applyFill="1" applyBorder="1" applyAlignment="1">
      <alignment horizontal="right" wrapText="1"/>
    </xf>
    <xf numFmtId="3" fontId="0" fillId="3" borderId="34" xfId="0" applyNumberFormat="1" applyFont="1" applyFill="1" applyBorder="1" applyAlignment="1">
      <alignment horizontal="right"/>
    </xf>
    <xf numFmtId="10" fontId="1" fillId="0" borderId="23" xfId="0" applyNumberFormat="1" applyFont="1" applyBorder="1" applyAlignment="1">
      <alignment wrapText="1"/>
    </xf>
    <xf numFmtId="10" fontId="9" fillId="0" borderId="0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2" fillId="0" borderId="2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4"/>
  <sheetViews>
    <sheetView tabSelected="1" zoomScaleSheetLayoutView="75" workbookViewId="0" topLeftCell="A1">
      <selection activeCell="C492" sqref="C492:E494"/>
    </sheetView>
  </sheetViews>
  <sheetFormatPr defaultColWidth="9.00390625" defaultRowHeight="12.75"/>
  <cols>
    <col min="1" max="1" width="6.00390625" style="299" customWidth="1"/>
    <col min="2" max="2" width="7.75390625" style="78" customWidth="1"/>
    <col min="3" max="3" width="64.75390625" style="79" customWidth="1"/>
    <col min="4" max="4" width="17.625" style="79" customWidth="1"/>
    <col min="5" max="5" width="17.625" style="78" customWidth="1"/>
    <col min="6" max="6" width="16.875" style="78" customWidth="1"/>
    <col min="7" max="7" width="12.75390625" style="236" customWidth="1"/>
    <col min="8" max="8" width="9.125" style="114" customWidth="1"/>
    <col min="9" max="9" width="9.125" style="81" customWidth="1"/>
    <col min="10" max="11" width="10.375" style="81" customWidth="1"/>
    <col min="12" max="13" width="9.125" style="81" customWidth="1"/>
    <col min="14" max="14" width="10.25390625" style="81" customWidth="1"/>
    <col min="15" max="15" width="9.125" style="81" customWidth="1"/>
    <col min="16" max="16384" width="9.125" style="80" customWidth="1"/>
  </cols>
  <sheetData>
    <row r="1" spans="1:36" ht="16.5" customHeight="1">
      <c r="A1" s="299" t="s">
        <v>285</v>
      </c>
      <c r="B1" s="79"/>
      <c r="E1" s="79"/>
      <c r="F1" s="292" t="s">
        <v>45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2:129" ht="15" customHeight="1">
      <c r="B2" s="79"/>
      <c r="E2" s="79"/>
      <c r="F2" s="292" t="s">
        <v>46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</row>
    <row r="3" spans="1:129" ht="17.25" customHeight="1">
      <c r="A3" s="300"/>
      <c r="B3" s="79"/>
      <c r="C3" s="301" t="s">
        <v>55</v>
      </c>
      <c r="D3" s="81"/>
      <c r="E3" s="81"/>
      <c r="F3" s="472" t="s">
        <v>138</v>
      </c>
      <c r="G3" s="237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</row>
    <row r="4" spans="2:129" ht="15.75" customHeight="1">
      <c r="B4" s="81"/>
      <c r="C4" s="81"/>
      <c r="D4" s="81"/>
      <c r="E4" s="81"/>
      <c r="F4" s="472" t="s">
        <v>47</v>
      </c>
      <c r="G4" s="237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</row>
    <row r="5" spans="1:8" s="81" customFormat="1" ht="15.75" customHeight="1" thickBot="1">
      <c r="A5" s="82"/>
      <c r="B5" s="83"/>
      <c r="C5" s="79"/>
      <c r="D5" s="83"/>
      <c r="G5" s="532" t="s">
        <v>41</v>
      </c>
      <c r="H5" s="114"/>
    </row>
    <row r="6" spans="1:8" s="289" customFormat="1" ht="27" customHeight="1" thickTop="1">
      <c r="A6" s="286"/>
      <c r="B6" s="287"/>
      <c r="C6" s="416" t="s">
        <v>151</v>
      </c>
      <c r="D6" s="535" t="s">
        <v>48</v>
      </c>
      <c r="E6" s="539" t="s">
        <v>49</v>
      </c>
      <c r="F6" s="539" t="s">
        <v>137</v>
      </c>
      <c r="G6" s="537" t="s">
        <v>56</v>
      </c>
      <c r="H6" s="288"/>
    </row>
    <row r="7" spans="1:8" s="289" customFormat="1" ht="37.5" customHeight="1" thickBot="1">
      <c r="A7" s="290" t="s">
        <v>215</v>
      </c>
      <c r="B7" s="291" t="s">
        <v>152</v>
      </c>
      <c r="C7" s="291" t="s">
        <v>153</v>
      </c>
      <c r="D7" s="536"/>
      <c r="E7" s="540"/>
      <c r="F7" s="540"/>
      <c r="G7" s="538"/>
      <c r="H7" s="288"/>
    </row>
    <row r="8" spans="1:8" s="220" customFormat="1" ht="13.5" customHeight="1" thickBot="1" thickTop="1">
      <c r="A8" s="84">
        <v>1</v>
      </c>
      <c r="B8" s="84">
        <v>2</v>
      </c>
      <c r="C8" s="84">
        <v>3</v>
      </c>
      <c r="D8" s="85">
        <v>4</v>
      </c>
      <c r="E8" s="85">
        <v>5</v>
      </c>
      <c r="F8" s="85">
        <v>6</v>
      </c>
      <c r="G8" s="285">
        <v>7</v>
      </c>
      <c r="H8" s="219"/>
    </row>
    <row r="9" spans="1:8" s="81" customFormat="1" ht="24" customHeight="1" thickBot="1" thickTop="1">
      <c r="A9" s="86"/>
      <c r="B9" s="87"/>
      <c r="C9" s="377" t="s">
        <v>43</v>
      </c>
      <c r="D9" s="345">
        <f>D11+D273</f>
        <v>668213556</v>
      </c>
      <c r="E9" s="88">
        <f>E11+E273</f>
        <v>738540862</v>
      </c>
      <c r="F9" s="88">
        <f>F11+F273</f>
        <v>738368523</v>
      </c>
      <c r="G9" s="238">
        <f>F9/E9</f>
        <v>0.9997666493367295</v>
      </c>
      <c r="H9" s="114"/>
    </row>
    <row r="10" spans="1:8" s="81" customFormat="1" ht="11.25" customHeight="1">
      <c r="A10" s="7"/>
      <c r="B10" s="10"/>
      <c r="C10" s="10" t="s">
        <v>216</v>
      </c>
      <c r="D10" s="74"/>
      <c r="E10" s="74"/>
      <c r="F10" s="74"/>
      <c r="G10" s="239"/>
      <c r="H10" s="114"/>
    </row>
    <row r="11" spans="1:8" s="81" customFormat="1" ht="16.5" customHeight="1" thickBot="1">
      <c r="A11" s="89"/>
      <c r="B11" s="35"/>
      <c r="C11" s="378" t="s">
        <v>277</v>
      </c>
      <c r="D11" s="346">
        <f>D12+D169+D180+D220+D234</f>
        <v>461493495</v>
      </c>
      <c r="E11" s="90">
        <f>E12+E169+E180+E220+E234</f>
        <v>520791817</v>
      </c>
      <c r="F11" s="90">
        <f>F12+F169+F180+F220+F234</f>
        <v>520616832</v>
      </c>
      <c r="G11" s="240">
        <f>F11/E11</f>
        <v>0.9996640020171438</v>
      </c>
      <c r="H11" s="114"/>
    </row>
    <row r="12" spans="1:8" s="81" customFormat="1" ht="19.5" customHeight="1" thickBot="1">
      <c r="A12" s="9"/>
      <c r="B12" s="5"/>
      <c r="C12" s="379" t="s">
        <v>278</v>
      </c>
      <c r="D12" s="347">
        <f>D13+D16+D31+D35+D48+D53+D84+D92+D111+D136+D144+D151</f>
        <v>332994625</v>
      </c>
      <c r="E12" s="91">
        <f>E13+E16+E31+E35+E48+E53+E84+E92+E111+E136+E144+E151</f>
        <v>354565811</v>
      </c>
      <c r="F12" s="91">
        <f>F13+F16+F31+F35+F48+F53+F84+F92+F111+F136+F144+F151</f>
        <v>356153046</v>
      </c>
      <c r="G12" s="160">
        <f>F12/E12</f>
        <v>1.0044765596421252</v>
      </c>
      <c r="H12" s="114"/>
    </row>
    <row r="13" spans="1:8" s="81" customFormat="1" ht="19.5" customHeight="1" thickTop="1">
      <c r="A13" s="92" t="s">
        <v>290</v>
      </c>
      <c r="B13" s="93"/>
      <c r="C13" s="102" t="s">
        <v>289</v>
      </c>
      <c r="D13" s="348">
        <f aca="true" t="shared" si="0" ref="D13:F14">D14</f>
        <v>210</v>
      </c>
      <c r="E13" s="94">
        <f t="shared" si="0"/>
        <v>210</v>
      </c>
      <c r="F13" s="94">
        <f t="shared" si="0"/>
        <v>176</v>
      </c>
      <c r="G13" s="241">
        <f>F13/E13</f>
        <v>0.8380952380952381</v>
      </c>
      <c r="H13" s="114"/>
    </row>
    <row r="14" spans="1:8" s="81" customFormat="1" ht="19.5" customHeight="1">
      <c r="A14" s="60"/>
      <c r="B14" s="96" t="s">
        <v>291</v>
      </c>
      <c r="C14" s="31" t="s">
        <v>217</v>
      </c>
      <c r="D14" s="97">
        <f t="shared" si="0"/>
        <v>210</v>
      </c>
      <c r="E14" s="97">
        <f t="shared" si="0"/>
        <v>210</v>
      </c>
      <c r="F14" s="97">
        <f t="shared" si="0"/>
        <v>176</v>
      </c>
      <c r="G14" s="242">
        <f aca="true" t="shared" si="1" ref="G14:G19">F14/E14</f>
        <v>0.8380952380952381</v>
      </c>
      <c r="H14" s="114"/>
    </row>
    <row r="15" spans="1:8" s="81" customFormat="1" ht="19.5" customHeight="1">
      <c r="A15" s="9"/>
      <c r="B15" s="54"/>
      <c r="C15" s="380" t="s">
        <v>218</v>
      </c>
      <c r="D15" s="100">
        <v>210</v>
      </c>
      <c r="E15" s="100">
        <v>210</v>
      </c>
      <c r="F15" s="100">
        <v>176</v>
      </c>
      <c r="G15" s="243">
        <f t="shared" si="1"/>
        <v>0.8380952380952381</v>
      </c>
      <c r="H15" s="114"/>
    </row>
    <row r="16" spans="1:8" s="81" customFormat="1" ht="19.5" customHeight="1">
      <c r="A16" s="101">
        <v>700</v>
      </c>
      <c r="B16" s="102"/>
      <c r="C16" s="330" t="s">
        <v>295</v>
      </c>
      <c r="D16" s="348">
        <f>D17+D19</f>
        <v>43752700</v>
      </c>
      <c r="E16" s="94">
        <f>E17+E19</f>
        <v>45802700</v>
      </c>
      <c r="F16" s="94">
        <f>F17+F19</f>
        <v>43698799</v>
      </c>
      <c r="G16" s="95">
        <f t="shared" si="1"/>
        <v>0.9540660048425093</v>
      </c>
      <c r="H16" s="114"/>
    </row>
    <row r="17" spans="1:8" s="79" customFormat="1" ht="19.5" customHeight="1">
      <c r="A17" s="103"/>
      <c r="B17" s="38">
        <v>70001</v>
      </c>
      <c r="C17" s="381" t="s">
        <v>39</v>
      </c>
      <c r="D17" s="134">
        <f>D18</f>
        <v>3700</v>
      </c>
      <c r="E17" s="63">
        <f>E18</f>
        <v>3700</v>
      </c>
      <c r="F17" s="63">
        <f>F18</f>
        <v>1342</v>
      </c>
      <c r="G17" s="104">
        <f t="shared" si="1"/>
        <v>0.3627027027027027</v>
      </c>
      <c r="H17" s="12"/>
    </row>
    <row r="18" spans="1:8" s="79" customFormat="1" ht="19.5" customHeight="1">
      <c r="A18" s="103"/>
      <c r="B18" s="38"/>
      <c r="C18" s="341" t="s">
        <v>35</v>
      </c>
      <c r="D18" s="105">
        <v>3700</v>
      </c>
      <c r="E18" s="105">
        <v>3700</v>
      </c>
      <c r="F18" s="105">
        <v>1342</v>
      </c>
      <c r="G18" s="244">
        <f t="shared" si="1"/>
        <v>0.3627027027027027</v>
      </c>
      <c r="H18" s="12"/>
    </row>
    <row r="19" spans="1:8" s="81" customFormat="1" ht="19.5" customHeight="1">
      <c r="A19" s="106"/>
      <c r="B19" s="31">
        <v>70005</v>
      </c>
      <c r="C19" s="39" t="s">
        <v>16</v>
      </c>
      <c r="D19" s="134">
        <f>SUM(D20:D29)</f>
        <v>43749000</v>
      </c>
      <c r="E19" s="63">
        <f>SUM(E20:E29)</f>
        <v>45799000</v>
      </c>
      <c r="F19" s="63">
        <f>SUM(F20:F30)</f>
        <v>43697457</v>
      </c>
      <c r="G19" s="104">
        <f t="shared" si="1"/>
        <v>0.954113779776851</v>
      </c>
      <c r="H19" s="114"/>
    </row>
    <row r="20" spans="1:8" s="81" customFormat="1" ht="19.5" customHeight="1">
      <c r="A20" s="106"/>
      <c r="B20" s="30"/>
      <c r="C20" s="327" t="s">
        <v>225</v>
      </c>
      <c r="D20" s="107">
        <v>11500000</v>
      </c>
      <c r="E20" s="107">
        <v>11500000</v>
      </c>
      <c r="F20" s="107">
        <v>10201584</v>
      </c>
      <c r="G20" s="245">
        <f>F20/E20</f>
        <v>0.8870942608695652</v>
      </c>
      <c r="H20" s="114"/>
    </row>
    <row r="21" spans="1:8" s="81" customFormat="1" ht="19.5" customHeight="1">
      <c r="A21" s="106"/>
      <c r="B21" s="58"/>
      <c r="C21" s="382" t="s">
        <v>222</v>
      </c>
      <c r="D21" s="109">
        <v>3400000</v>
      </c>
      <c r="E21" s="109">
        <v>3400000</v>
      </c>
      <c r="F21" s="109">
        <v>3192962</v>
      </c>
      <c r="G21" s="246">
        <f aca="true" t="shared" si="2" ref="G21:G81">F21/E21</f>
        <v>0.9391064705882353</v>
      </c>
      <c r="H21" s="114"/>
    </row>
    <row r="22" spans="1:8" s="81" customFormat="1" ht="19.5" customHeight="1">
      <c r="A22" s="7"/>
      <c r="B22" s="58"/>
      <c r="C22" s="383" t="s">
        <v>110</v>
      </c>
      <c r="D22" s="109">
        <v>2761000</v>
      </c>
      <c r="E22" s="109">
        <v>2761000</v>
      </c>
      <c r="F22" s="109">
        <v>2840645</v>
      </c>
      <c r="G22" s="246">
        <f t="shared" si="2"/>
        <v>1.0288464324520101</v>
      </c>
      <c r="H22" s="114"/>
    </row>
    <row r="23" spans="1:8" s="81" customFormat="1" ht="25.5" customHeight="1">
      <c r="A23" s="112"/>
      <c r="B23" s="58"/>
      <c r="C23" s="383" t="s">
        <v>36</v>
      </c>
      <c r="D23" s="470">
        <v>450000</v>
      </c>
      <c r="E23" s="470">
        <v>450000</v>
      </c>
      <c r="F23" s="470">
        <v>375110</v>
      </c>
      <c r="G23" s="471">
        <f t="shared" si="2"/>
        <v>0.8335777777777778</v>
      </c>
      <c r="H23" s="114"/>
    </row>
    <row r="24" spans="1:255" s="81" customFormat="1" ht="25.5" customHeight="1">
      <c r="A24" s="106" t="s">
        <v>285</v>
      </c>
      <c r="B24" s="58"/>
      <c r="C24" s="383" t="s">
        <v>231</v>
      </c>
      <c r="D24" s="109">
        <v>100000</v>
      </c>
      <c r="E24" s="109">
        <v>350000</v>
      </c>
      <c r="F24" s="109">
        <v>1607313</v>
      </c>
      <c r="G24" s="246">
        <f t="shared" si="2"/>
        <v>4.592322857142857</v>
      </c>
      <c r="H24" s="293"/>
      <c r="I24" s="79"/>
      <c r="J24" s="294"/>
      <c r="K24" s="294"/>
      <c r="L24" s="294"/>
      <c r="M24" s="295"/>
      <c r="N24" s="297"/>
      <c r="O24" s="298"/>
      <c r="P24" s="79"/>
      <c r="Q24" s="294"/>
      <c r="R24" s="294"/>
      <c r="S24" s="294"/>
      <c r="T24" s="295"/>
      <c r="U24" s="297"/>
      <c r="V24" s="298"/>
      <c r="W24" s="79"/>
      <c r="X24" s="294"/>
      <c r="Y24" s="294"/>
      <c r="Z24" s="294"/>
      <c r="AA24" s="295"/>
      <c r="AB24" s="297"/>
      <c r="AC24" s="298"/>
      <c r="AD24" s="79"/>
      <c r="AE24" s="294"/>
      <c r="AF24" s="294"/>
      <c r="AG24" s="294"/>
      <c r="AH24" s="295"/>
      <c r="AI24" s="297"/>
      <c r="AJ24" s="298"/>
      <c r="AK24" s="79"/>
      <c r="AL24" s="294"/>
      <c r="AM24" s="294"/>
      <c r="AN24" s="294"/>
      <c r="AO24" s="295"/>
      <c r="AP24" s="297"/>
      <c r="AQ24" s="298"/>
      <c r="AR24" s="79"/>
      <c r="AS24" s="294"/>
      <c r="AT24" s="294"/>
      <c r="AU24" s="294"/>
      <c r="AV24" s="295"/>
      <c r="AW24" s="297"/>
      <c r="AX24" s="298"/>
      <c r="AY24" s="79"/>
      <c r="AZ24" s="294"/>
      <c r="BA24" s="294"/>
      <c r="BB24" s="294"/>
      <c r="BC24" s="295"/>
      <c r="BD24" s="297"/>
      <c r="BE24" s="298"/>
      <c r="BF24" s="79"/>
      <c r="BG24" s="294"/>
      <c r="BH24" s="294"/>
      <c r="BI24" s="294"/>
      <c r="BJ24" s="295"/>
      <c r="BK24" s="297"/>
      <c r="BL24" s="298"/>
      <c r="BM24" s="79"/>
      <c r="BN24" s="294"/>
      <c r="BO24" s="294"/>
      <c r="BP24" s="294"/>
      <c r="BQ24" s="295"/>
      <c r="BR24" s="297"/>
      <c r="BS24" s="298"/>
      <c r="BT24" s="79"/>
      <c r="BU24" s="294"/>
      <c r="BV24" s="294"/>
      <c r="BW24" s="294"/>
      <c r="BX24" s="295"/>
      <c r="BY24" s="297"/>
      <c r="BZ24" s="298"/>
      <c r="CA24" s="79"/>
      <c r="CB24" s="294"/>
      <c r="CC24" s="294"/>
      <c r="CD24" s="294"/>
      <c r="CE24" s="295"/>
      <c r="CF24" s="297"/>
      <c r="CG24" s="298"/>
      <c r="CH24" s="79"/>
      <c r="CI24" s="294"/>
      <c r="CJ24" s="294"/>
      <c r="CK24" s="294"/>
      <c r="CL24" s="295"/>
      <c r="CM24" s="297"/>
      <c r="CN24" s="298"/>
      <c r="CO24" s="79"/>
      <c r="CP24" s="294"/>
      <c r="CQ24" s="294"/>
      <c r="CR24" s="294"/>
      <c r="CS24" s="295"/>
      <c r="CT24" s="297"/>
      <c r="CU24" s="298"/>
      <c r="CV24" s="79"/>
      <c r="CW24" s="294"/>
      <c r="CX24" s="294"/>
      <c r="CY24" s="294"/>
      <c r="CZ24" s="295"/>
      <c r="DA24" s="297"/>
      <c r="DB24" s="298"/>
      <c r="DC24" s="79"/>
      <c r="DD24" s="294"/>
      <c r="DE24" s="294"/>
      <c r="DF24" s="294"/>
      <c r="DG24" s="295"/>
      <c r="DH24" s="297"/>
      <c r="DI24" s="298"/>
      <c r="DJ24" s="79"/>
      <c r="DK24" s="294"/>
      <c r="DL24" s="294"/>
      <c r="DM24" s="294"/>
      <c r="DN24" s="295"/>
      <c r="DO24" s="297"/>
      <c r="DP24" s="298"/>
      <c r="DQ24" s="79"/>
      <c r="DR24" s="294"/>
      <c r="DS24" s="294"/>
      <c r="DT24" s="294"/>
      <c r="DU24" s="295"/>
      <c r="DV24" s="297"/>
      <c r="DW24" s="298"/>
      <c r="DX24" s="79"/>
      <c r="DY24" s="294"/>
      <c r="DZ24" s="294"/>
      <c r="EA24" s="294"/>
      <c r="EB24" s="295"/>
      <c r="EC24" s="297"/>
      <c r="ED24" s="298"/>
      <c r="EE24" s="79"/>
      <c r="EF24" s="294"/>
      <c r="EG24" s="294"/>
      <c r="EH24" s="294"/>
      <c r="EI24" s="295"/>
      <c r="EJ24" s="297"/>
      <c r="EK24" s="298"/>
      <c r="EL24" s="79"/>
      <c r="EM24" s="294"/>
      <c r="EN24" s="294"/>
      <c r="EO24" s="294"/>
      <c r="EP24" s="295"/>
      <c r="EQ24" s="297"/>
      <c r="ER24" s="298"/>
      <c r="ES24" s="79"/>
      <c r="ET24" s="294"/>
      <c r="EU24" s="294"/>
      <c r="EV24" s="294"/>
      <c r="EW24" s="295"/>
      <c r="EX24" s="297"/>
      <c r="EY24" s="298"/>
      <c r="EZ24" s="79"/>
      <c r="FA24" s="294"/>
      <c r="FB24" s="294"/>
      <c r="FC24" s="294"/>
      <c r="FD24" s="295"/>
      <c r="FE24" s="297"/>
      <c r="FF24" s="298"/>
      <c r="FG24" s="79"/>
      <c r="FH24" s="294"/>
      <c r="FI24" s="294"/>
      <c r="FJ24" s="294"/>
      <c r="FK24" s="295"/>
      <c r="FL24" s="297"/>
      <c r="FM24" s="298"/>
      <c r="FN24" s="79"/>
      <c r="FO24" s="294"/>
      <c r="FP24" s="294"/>
      <c r="FQ24" s="294"/>
      <c r="FR24" s="295"/>
      <c r="FS24" s="297"/>
      <c r="FT24" s="298"/>
      <c r="FU24" s="79"/>
      <c r="FV24" s="294"/>
      <c r="FW24" s="294"/>
      <c r="FX24" s="294"/>
      <c r="FY24" s="295"/>
      <c r="FZ24" s="297"/>
      <c r="GA24" s="298"/>
      <c r="GB24" s="79"/>
      <c r="GC24" s="294"/>
      <c r="GD24" s="294"/>
      <c r="GE24" s="294"/>
      <c r="GF24" s="295"/>
      <c r="GG24" s="297"/>
      <c r="GH24" s="298"/>
      <c r="GI24" s="79"/>
      <c r="GJ24" s="294"/>
      <c r="GK24" s="294"/>
      <c r="GL24" s="294"/>
      <c r="GM24" s="295"/>
      <c r="GN24" s="297"/>
      <c r="GO24" s="298"/>
      <c r="GP24" s="79"/>
      <c r="GQ24" s="294"/>
      <c r="GR24" s="294"/>
      <c r="GS24" s="294"/>
      <c r="GT24" s="295"/>
      <c r="GU24" s="297"/>
      <c r="GV24" s="298"/>
      <c r="GW24" s="79"/>
      <c r="GX24" s="294"/>
      <c r="GY24" s="294"/>
      <c r="GZ24" s="294"/>
      <c r="HA24" s="295"/>
      <c r="HB24" s="297"/>
      <c r="HC24" s="298"/>
      <c r="HD24" s="79"/>
      <c r="HE24" s="294"/>
      <c r="HF24" s="294"/>
      <c r="HG24" s="294"/>
      <c r="HH24" s="295"/>
      <c r="HI24" s="297"/>
      <c r="HJ24" s="298"/>
      <c r="HK24" s="79"/>
      <c r="HL24" s="294"/>
      <c r="HM24" s="294"/>
      <c r="HN24" s="294"/>
      <c r="HO24" s="295"/>
      <c r="HP24" s="297"/>
      <c r="HQ24" s="298"/>
      <c r="HR24" s="79"/>
      <c r="HS24" s="294"/>
      <c r="HT24" s="294"/>
      <c r="HU24" s="294"/>
      <c r="HV24" s="295"/>
      <c r="HW24" s="297"/>
      <c r="HX24" s="298"/>
      <c r="HY24" s="79"/>
      <c r="HZ24" s="294"/>
      <c r="IA24" s="294"/>
      <c r="IB24" s="294"/>
      <c r="IC24" s="295"/>
      <c r="ID24" s="297"/>
      <c r="IE24" s="298"/>
      <c r="IF24" s="79"/>
      <c r="IG24" s="294"/>
      <c r="IH24" s="294"/>
      <c r="II24" s="294"/>
      <c r="IJ24" s="295"/>
      <c r="IK24" s="297"/>
      <c r="IL24" s="298"/>
      <c r="IM24" s="79"/>
      <c r="IN24" s="294"/>
      <c r="IO24" s="294"/>
      <c r="IP24" s="294"/>
      <c r="IQ24" s="295"/>
      <c r="IR24" s="297"/>
      <c r="IS24" s="298"/>
      <c r="IT24" s="79"/>
      <c r="IU24" s="294"/>
    </row>
    <row r="25" spans="1:255" s="81" customFormat="1" ht="19.5" customHeight="1">
      <c r="A25" s="7"/>
      <c r="B25" s="58"/>
      <c r="C25" s="383" t="s">
        <v>223</v>
      </c>
      <c r="D25" s="109">
        <v>5000000</v>
      </c>
      <c r="E25" s="109">
        <v>5000000</v>
      </c>
      <c r="F25" s="109">
        <v>2090945</v>
      </c>
      <c r="G25" s="246">
        <f t="shared" si="2"/>
        <v>0.418189</v>
      </c>
      <c r="H25" s="293"/>
      <c r="I25" s="296"/>
      <c r="J25" s="294"/>
      <c r="K25" s="294"/>
      <c r="L25" s="294"/>
      <c r="M25" s="295"/>
      <c r="N25" s="299"/>
      <c r="O25" s="298"/>
      <c r="P25" s="296"/>
      <c r="Q25" s="294"/>
      <c r="R25" s="294"/>
      <c r="S25" s="294"/>
      <c r="T25" s="295"/>
      <c r="U25" s="299"/>
      <c r="V25" s="298"/>
      <c r="W25" s="296"/>
      <c r="X25" s="294"/>
      <c r="Y25" s="294"/>
      <c r="Z25" s="294"/>
      <c r="AA25" s="295"/>
      <c r="AB25" s="299"/>
      <c r="AC25" s="298"/>
      <c r="AD25" s="296"/>
      <c r="AE25" s="294"/>
      <c r="AF25" s="294"/>
      <c r="AG25" s="294"/>
      <c r="AH25" s="295"/>
      <c r="AI25" s="299"/>
      <c r="AJ25" s="298"/>
      <c r="AK25" s="296"/>
      <c r="AL25" s="294"/>
      <c r="AM25" s="294"/>
      <c r="AN25" s="294"/>
      <c r="AO25" s="295"/>
      <c r="AP25" s="299"/>
      <c r="AQ25" s="298"/>
      <c r="AR25" s="296"/>
      <c r="AS25" s="294"/>
      <c r="AT25" s="294"/>
      <c r="AU25" s="294"/>
      <c r="AV25" s="295"/>
      <c r="AW25" s="299"/>
      <c r="AX25" s="298"/>
      <c r="AY25" s="296"/>
      <c r="AZ25" s="294"/>
      <c r="BA25" s="294"/>
      <c r="BB25" s="294"/>
      <c r="BC25" s="295"/>
      <c r="BD25" s="299"/>
      <c r="BE25" s="298"/>
      <c r="BF25" s="296"/>
      <c r="BG25" s="294"/>
      <c r="BH25" s="294"/>
      <c r="BI25" s="294"/>
      <c r="BJ25" s="295"/>
      <c r="BK25" s="299"/>
      <c r="BL25" s="298"/>
      <c r="BM25" s="296"/>
      <c r="BN25" s="294"/>
      <c r="BO25" s="294"/>
      <c r="BP25" s="294"/>
      <c r="BQ25" s="295"/>
      <c r="BR25" s="299"/>
      <c r="BS25" s="298"/>
      <c r="BT25" s="296"/>
      <c r="BU25" s="294"/>
      <c r="BV25" s="294"/>
      <c r="BW25" s="294"/>
      <c r="BX25" s="295"/>
      <c r="BY25" s="299"/>
      <c r="BZ25" s="298"/>
      <c r="CA25" s="296"/>
      <c r="CB25" s="294"/>
      <c r="CC25" s="294"/>
      <c r="CD25" s="294"/>
      <c r="CE25" s="295"/>
      <c r="CF25" s="299"/>
      <c r="CG25" s="298"/>
      <c r="CH25" s="296"/>
      <c r="CI25" s="294"/>
      <c r="CJ25" s="294"/>
      <c r="CK25" s="294"/>
      <c r="CL25" s="295"/>
      <c r="CM25" s="299"/>
      <c r="CN25" s="298"/>
      <c r="CO25" s="296"/>
      <c r="CP25" s="294"/>
      <c r="CQ25" s="294"/>
      <c r="CR25" s="294"/>
      <c r="CS25" s="295"/>
      <c r="CT25" s="299"/>
      <c r="CU25" s="298"/>
      <c r="CV25" s="296"/>
      <c r="CW25" s="294"/>
      <c r="CX25" s="294"/>
      <c r="CY25" s="294"/>
      <c r="CZ25" s="295"/>
      <c r="DA25" s="299"/>
      <c r="DB25" s="298"/>
      <c r="DC25" s="296"/>
      <c r="DD25" s="294"/>
      <c r="DE25" s="294"/>
      <c r="DF25" s="294"/>
      <c r="DG25" s="295"/>
      <c r="DH25" s="299"/>
      <c r="DI25" s="298"/>
      <c r="DJ25" s="296"/>
      <c r="DK25" s="294"/>
      <c r="DL25" s="294"/>
      <c r="DM25" s="294"/>
      <c r="DN25" s="295"/>
      <c r="DO25" s="299"/>
      <c r="DP25" s="298"/>
      <c r="DQ25" s="296"/>
      <c r="DR25" s="294"/>
      <c r="DS25" s="294"/>
      <c r="DT25" s="294"/>
      <c r="DU25" s="295"/>
      <c r="DV25" s="299"/>
      <c r="DW25" s="298"/>
      <c r="DX25" s="296"/>
      <c r="DY25" s="294"/>
      <c r="DZ25" s="294"/>
      <c r="EA25" s="294"/>
      <c r="EB25" s="295"/>
      <c r="EC25" s="299"/>
      <c r="ED25" s="298"/>
      <c r="EE25" s="296"/>
      <c r="EF25" s="294"/>
      <c r="EG25" s="294"/>
      <c r="EH25" s="294"/>
      <c r="EI25" s="295"/>
      <c r="EJ25" s="299"/>
      <c r="EK25" s="298"/>
      <c r="EL25" s="296"/>
      <c r="EM25" s="294"/>
      <c r="EN25" s="294"/>
      <c r="EO25" s="294"/>
      <c r="EP25" s="295"/>
      <c r="EQ25" s="299"/>
      <c r="ER25" s="298"/>
      <c r="ES25" s="296"/>
      <c r="ET25" s="294"/>
      <c r="EU25" s="294"/>
      <c r="EV25" s="294"/>
      <c r="EW25" s="295"/>
      <c r="EX25" s="299"/>
      <c r="EY25" s="298"/>
      <c r="EZ25" s="296"/>
      <c r="FA25" s="294"/>
      <c r="FB25" s="294"/>
      <c r="FC25" s="294"/>
      <c r="FD25" s="295"/>
      <c r="FE25" s="299"/>
      <c r="FF25" s="298"/>
      <c r="FG25" s="296"/>
      <c r="FH25" s="294"/>
      <c r="FI25" s="294"/>
      <c r="FJ25" s="294"/>
      <c r="FK25" s="295"/>
      <c r="FL25" s="299"/>
      <c r="FM25" s="298"/>
      <c r="FN25" s="296"/>
      <c r="FO25" s="294"/>
      <c r="FP25" s="294"/>
      <c r="FQ25" s="294"/>
      <c r="FR25" s="295"/>
      <c r="FS25" s="299"/>
      <c r="FT25" s="298"/>
      <c r="FU25" s="296"/>
      <c r="FV25" s="294"/>
      <c r="FW25" s="294"/>
      <c r="FX25" s="294"/>
      <c r="FY25" s="295"/>
      <c r="FZ25" s="299"/>
      <c r="GA25" s="298"/>
      <c r="GB25" s="296"/>
      <c r="GC25" s="294"/>
      <c r="GD25" s="294"/>
      <c r="GE25" s="294"/>
      <c r="GF25" s="295"/>
      <c r="GG25" s="299"/>
      <c r="GH25" s="298"/>
      <c r="GI25" s="296"/>
      <c r="GJ25" s="294"/>
      <c r="GK25" s="294"/>
      <c r="GL25" s="294"/>
      <c r="GM25" s="295"/>
      <c r="GN25" s="299"/>
      <c r="GO25" s="298"/>
      <c r="GP25" s="296"/>
      <c r="GQ25" s="294"/>
      <c r="GR25" s="294"/>
      <c r="GS25" s="294"/>
      <c r="GT25" s="295"/>
      <c r="GU25" s="299"/>
      <c r="GV25" s="298"/>
      <c r="GW25" s="296"/>
      <c r="GX25" s="294"/>
      <c r="GY25" s="294"/>
      <c r="GZ25" s="294"/>
      <c r="HA25" s="295"/>
      <c r="HB25" s="299"/>
      <c r="HC25" s="298"/>
      <c r="HD25" s="296"/>
      <c r="HE25" s="294"/>
      <c r="HF25" s="294"/>
      <c r="HG25" s="294"/>
      <c r="HH25" s="295"/>
      <c r="HI25" s="299"/>
      <c r="HJ25" s="298"/>
      <c r="HK25" s="296"/>
      <c r="HL25" s="294"/>
      <c r="HM25" s="294"/>
      <c r="HN25" s="294"/>
      <c r="HO25" s="295"/>
      <c r="HP25" s="299"/>
      <c r="HQ25" s="298"/>
      <c r="HR25" s="296"/>
      <c r="HS25" s="294"/>
      <c r="HT25" s="294"/>
      <c r="HU25" s="294"/>
      <c r="HV25" s="295"/>
      <c r="HW25" s="299"/>
      <c r="HX25" s="298"/>
      <c r="HY25" s="296"/>
      <c r="HZ25" s="294"/>
      <c r="IA25" s="294"/>
      <c r="IB25" s="294"/>
      <c r="IC25" s="295"/>
      <c r="ID25" s="299"/>
      <c r="IE25" s="298"/>
      <c r="IF25" s="296"/>
      <c r="IG25" s="294"/>
      <c r="IH25" s="294"/>
      <c r="II25" s="294"/>
      <c r="IJ25" s="295"/>
      <c r="IK25" s="299"/>
      <c r="IL25" s="298"/>
      <c r="IM25" s="296"/>
      <c r="IN25" s="294"/>
      <c r="IO25" s="294"/>
      <c r="IP25" s="294"/>
      <c r="IQ25" s="295"/>
      <c r="IR25" s="299"/>
      <c r="IS25" s="298"/>
      <c r="IT25" s="296"/>
      <c r="IU25" s="294"/>
    </row>
    <row r="26" spans="1:255" s="81" customFormat="1" ht="19.5" customHeight="1">
      <c r="A26" s="138"/>
      <c r="B26" s="57"/>
      <c r="C26" s="513" t="s">
        <v>224</v>
      </c>
      <c r="D26" s="326">
        <v>3700000</v>
      </c>
      <c r="E26" s="326">
        <v>4500000</v>
      </c>
      <c r="F26" s="326">
        <v>5058704</v>
      </c>
      <c r="G26" s="504">
        <f t="shared" si="2"/>
        <v>1.1241564444444445</v>
      </c>
      <c r="H26" s="293"/>
      <c r="I26" s="79"/>
      <c r="J26" s="294"/>
      <c r="K26" s="294"/>
      <c r="L26" s="294"/>
      <c r="M26" s="295"/>
      <c r="N26" s="297"/>
      <c r="O26" s="298"/>
      <c r="P26" s="79"/>
      <c r="Q26" s="294"/>
      <c r="R26" s="294"/>
      <c r="S26" s="294"/>
      <c r="T26" s="295"/>
      <c r="U26" s="297"/>
      <c r="V26" s="298"/>
      <c r="W26" s="79"/>
      <c r="X26" s="294"/>
      <c r="Y26" s="294"/>
      <c r="Z26" s="294"/>
      <c r="AA26" s="295"/>
      <c r="AB26" s="297"/>
      <c r="AC26" s="298"/>
      <c r="AD26" s="79"/>
      <c r="AE26" s="294"/>
      <c r="AF26" s="294"/>
      <c r="AG26" s="294"/>
      <c r="AH26" s="295"/>
      <c r="AI26" s="297"/>
      <c r="AJ26" s="298"/>
      <c r="AK26" s="79"/>
      <c r="AL26" s="294"/>
      <c r="AM26" s="294"/>
      <c r="AN26" s="294"/>
      <c r="AO26" s="295"/>
      <c r="AP26" s="297"/>
      <c r="AQ26" s="298"/>
      <c r="AR26" s="79"/>
      <c r="AS26" s="294"/>
      <c r="AT26" s="294"/>
      <c r="AU26" s="294"/>
      <c r="AV26" s="295"/>
      <c r="AW26" s="297"/>
      <c r="AX26" s="298"/>
      <c r="AY26" s="79"/>
      <c r="AZ26" s="294"/>
      <c r="BA26" s="294"/>
      <c r="BB26" s="294"/>
      <c r="BC26" s="295"/>
      <c r="BD26" s="297"/>
      <c r="BE26" s="298"/>
      <c r="BF26" s="79"/>
      <c r="BG26" s="294"/>
      <c r="BH26" s="294"/>
      <c r="BI26" s="294"/>
      <c r="BJ26" s="295"/>
      <c r="BK26" s="297"/>
      <c r="BL26" s="298"/>
      <c r="BM26" s="79"/>
      <c r="BN26" s="294"/>
      <c r="BO26" s="294"/>
      <c r="BP26" s="294"/>
      <c r="BQ26" s="295"/>
      <c r="BR26" s="297"/>
      <c r="BS26" s="298"/>
      <c r="BT26" s="79"/>
      <c r="BU26" s="294"/>
      <c r="BV26" s="294"/>
      <c r="BW26" s="294"/>
      <c r="BX26" s="295"/>
      <c r="BY26" s="297"/>
      <c r="BZ26" s="298"/>
      <c r="CA26" s="79"/>
      <c r="CB26" s="294"/>
      <c r="CC26" s="294"/>
      <c r="CD26" s="294"/>
      <c r="CE26" s="295"/>
      <c r="CF26" s="297"/>
      <c r="CG26" s="298"/>
      <c r="CH26" s="79"/>
      <c r="CI26" s="294"/>
      <c r="CJ26" s="294"/>
      <c r="CK26" s="294"/>
      <c r="CL26" s="295"/>
      <c r="CM26" s="297"/>
      <c r="CN26" s="298"/>
      <c r="CO26" s="79"/>
      <c r="CP26" s="294"/>
      <c r="CQ26" s="294"/>
      <c r="CR26" s="294"/>
      <c r="CS26" s="295"/>
      <c r="CT26" s="297"/>
      <c r="CU26" s="298"/>
      <c r="CV26" s="79"/>
      <c r="CW26" s="294"/>
      <c r="CX26" s="294"/>
      <c r="CY26" s="294"/>
      <c r="CZ26" s="295"/>
      <c r="DA26" s="297"/>
      <c r="DB26" s="298"/>
      <c r="DC26" s="79"/>
      <c r="DD26" s="294"/>
      <c r="DE26" s="294"/>
      <c r="DF26" s="294"/>
      <c r="DG26" s="295"/>
      <c r="DH26" s="297"/>
      <c r="DI26" s="298"/>
      <c r="DJ26" s="79"/>
      <c r="DK26" s="294"/>
      <c r="DL26" s="294"/>
      <c r="DM26" s="294"/>
      <c r="DN26" s="295"/>
      <c r="DO26" s="297"/>
      <c r="DP26" s="298"/>
      <c r="DQ26" s="79"/>
      <c r="DR26" s="294"/>
      <c r="DS26" s="294"/>
      <c r="DT26" s="294"/>
      <c r="DU26" s="295"/>
      <c r="DV26" s="297"/>
      <c r="DW26" s="298"/>
      <c r="DX26" s="79"/>
      <c r="DY26" s="294"/>
      <c r="DZ26" s="294"/>
      <c r="EA26" s="294"/>
      <c r="EB26" s="295"/>
      <c r="EC26" s="297"/>
      <c r="ED26" s="298"/>
      <c r="EE26" s="79"/>
      <c r="EF26" s="294"/>
      <c r="EG26" s="294"/>
      <c r="EH26" s="294"/>
      <c r="EI26" s="295"/>
      <c r="EJ26" s="297"/>
      <c r="EK26" s="298"/>
      <c r="EL26" s="79"/>
      <c r="EM26" s="294"/>
      <c r="EN26" s="294"/>
      <c r="EO26" s="294"/>
      <c r="EP26" s="295"/>
      <c r="EQ26" s="297"/>
      <c r="ER26" s="298"/>
      <c r="ES26" s="79"/>
      <c r="ET26" s="294"/>
      <c r="EU26" s="294"/>
      <c r="EV26" s="294"/>
      <c r="EW26" s="295"/>
      <c r="EX26" s="297"/>
      <c r="EY26" s="298"/>
      <c r="EZ26" s="79"/>
      <c r="FA26" s="294"/>
      <c r="FB26" s="294"/>
      <c r="FC26" s="294"/>
      <c r="FD26" s="295"/>
      <c r="FE26" s="297"/>
      <c r="FF26" s="298"/>
      <c r="FG26" s="79"/>
      <c r="FH26" s="294"/>
      <c r="FI26" s="294"/>
      <c r="FJ26" s="294"/>
      <c r="FK26" s="295"/>
      <c r="FL26" s="297"/>
      <c r="FM26" s="298"/>
      <c r="FN26" s="79"/>
      <c r="FO26" s="294"/>
      <c r="FP26" s="294"/>
      <c r="FQ26" s="294"/>
      <c r="FR26" s="295"/>
      <c r="FS26" s="297"/>
      <c r="FT26" s="298"/>
      <c r="FU26" s="79"/>
      <c r="FV26" s="294"/>
      <c r="FW26" s="294"/>
      <c r="FX26" s="294"/>
      <c r="FY26" s="295"/>
      <c r="FZ26" s="297"/>
      <c r="GA26" s="298"/>
      <c r="GB26" s="79"/>
      <c r="GC26" s="294"/>
      <c r="GD26" s="294"/>
      <c r="GE26" s="294"/>
      <c r="GF26" s="295"/>
      <c r="GG26" s="297"/>
      <c r="GH26" s="298"/>
      <c r="GI26" s="79"/>
      <c r="GJ26" s="294"/>
      <c r="GK26" s="294"/>
      <c r="GL26" s="294"/>
      <c r="GM26" s="295"/>
      <c r="GN26" s="297"/>
      <c r="GO26" s="298"/>
      <c r="GP26" s="79"/>
      <c r="GQ26" s="294"/>
      <c r="GR26" s="294"/>
      <c r="GS26" s="294"/>
      <c r="GT26" s="295"/>
      <c r="GU26" s="297"/>
      <c r="GV26" s="298"/>
      <c r="GW26" s="79"/>
      <c r="GX26" s="294"/>
      <c r="GY26" s="294"/>
      <c r="GZ26" s="294"/>
      <c r="HA26" s="295"/>
      <c r="HB26" s="297"/>
      <c r="HC26" s="298"/>
      <c r="HD26" s="79"/>
      <c r="HE26" s="294"/>
      <c r="HF26" s="294"/>
      <c r="HG26" s="294"/>
      <c r="HH26" s="295"/>
      <c r="HI26" s="297"/>
      <c r="HJ26" s="298"/>
      <c r="HK26" s="79"/>
      <c r="HL26" s="294"/>
      <c r="HM26" s="294"/>
      <c r="HN26" s="294"/>
      <c r="HO26" s="295"/>
      <c r="HP26" s="297"/>
      <c r="HQ26" s="298"/>
      <c r="HR26" s="79"/>
      <c r="HS26" s="294"/>
      <c r="HT26" s="294"/>
      <c r="HU26" s="294"/>
      <c r="HV26" s="295"/>
      <c r="HW26" s="297"/>
      <c r="HX26" s="298"/>
      <c r="HY26" s="79"/>
      <c r="HZ26" s="294"/>
      <c r="IA26" s="294"/>
      <c r="IB26" s="294"/>
      <c r="IC26" s="295"/>
      <c r="ID26" s="297"/>
      <c r="IE26" s="298"/>
      <c r="IF26" s="79"/>
      <c r="IG26" s="294"/>
      <c r="IH26" s="294"/>
      <c r="II26" s="294"/>
      <c r="IJ26" s="295"/>
      <c r="IK26" s="297"/>
      <c r="IL26" s="298"/>
      <c r="IM26" s="79"/>
      <c r="IN26" s="294"/>
      <c r="IO26" s="294"/>
      <c r="IP26" s="294"/>
      <c r="IQ26" s="295"/>
      <c r="IR26" s="297"/>
      <c r="IS26" s="298"/>
      <c r="IT26" s="79"/>
      <c r="IU26" s="294"/>
    </row>
    <row r="27" spans="1:8" s="81" customFormat="1" ht="19.5" customHeight="1">
      <c r="A27" s="112"/>
      <c r="B27" s="58"/>
      <c r="C27" s="384" t="s">
        <v>51</v>
      </c>
      <c r="D27" s="116">
        <v>16700000</v>
      </c>
      <c r="E27" s="116">
        <v>17700000</v>
      </c>
      <c r="F27" s="116">
        <v>18111564</v>
      </c>
      <c r="G27" s="248">
        <f t="shared" si="2"/>
        <v>1.0232522033898306</v>
      </c>
      <c r="H27" s="114"/>
    </row>
    <row r="28" spans="1:8" s="81" customFormat="1" ht="19.5" customHeight="1">
      <c r="A28" s="7"/>
      <c r="B28" s="58"/>
      <c r="C28" s="384" t="s">
        <v>221</v>
      </c>
      <c r="D28" s="118">
        <v>8000</v>
      </c>
      <c r="E28" s="118">
        <v>8000</v>
      </c>
      <c r="F28" s="118">
        <v>1265</v>
      </c>
      <c r="G28" s="249">
        <f t="shared" si="2"/>
        <v>0.158125</v>
      </c>
      <c r="H28" s="114"/>
    </row>
    <row r="29" spans="1:8" s="81" customFormat="1" ht="19.5" customHeight="1">
      <c r="A29" s="7"/>
      <c r="B29" s="58"/>
      <c r="C29" s="383" t="s">
        <v>288</v>
      </c>
      <c r="D29" s="109">
        <v>130000</v>
      </c>
      <c r="E29" s="109">
        <v>130000</v>
      </c>
      <c r="F29" s="109">
        <v>190244</v>
      </c>
      <c r="G29" s="246">
        <f t="shared" si="2"/>
        <v>1.4634153846153846</v>
      </c>
      <c r="H29" s="114"/>
    </row>
    <row r="30" spans="1:8" s="81" customFormat="1" ht="19.5" customHeight="1">
      <c r="A30" s="9"/>
      <c r="B30" s="57"/>
      <c r="C30" s="341" t="s">
        <v>143</v>
      </c>
      <c r="D30" s="105"/>
      <c r="E30" s="105"/>
      <c r="F30" s="105">
        <f>2365+7854+1403+5160+9733+346+260</f>
        <v>27121</v>
      </c>
      <c r="G30" s="244"/>
      <c r="H30" s="114"/>
    </row>
    <row r="31" spans="1:8" s="122" customFormat="1" ht="19.5" customHeight="1">
      <c r="A31" s="119">
        <v>710</v>
      </c>
      <c r="B31" s="92"/>
      <c r="C31" s="330" t="s">
        <v>301</v>
      </c>
      <c r="D31" s="348">
        <f>SUM(D32)</f>
        <v>1016000</v>
      </c>
      <c r="E31" s="94">
        <f>SUM(E32)</f>
        <v>1016000</v>
      </c>
      <c r="F31" s="94">
        <f>SUM(F32)</f>
        <v>935786</v>
      </c>
      <c r="G31" s="241">
        <f t="shared" si="2"/>
        <v>0.9210492125984252</v>
      </c>
      <c r="H31" s="221"/>
    </row>
    <row r="32" spans="1:8" s="77" customFormat="1" ht="19.5" customHeight="1">
      <c r="A32" s="106"/>
      <c r="B32" s="96">
        <v>71035</v>
      </c>
      <c r="C32" s="381" t="s">
        <v>33</v>
      </c>
      <c r="D32" s="134">
        <f>SUM(D33:D34)</f>
        <v>1016000</v>
      </c>
      <c r="E32" s="63">
        <f>SUM(E33:E34)</f>
        <v>1016000</v>
      </c>
      <c r="F32" s="63">
        <f>SUM(F33:F34)</f>
        <v>935786</v>
      </c>
      <c r="G32" s="251">
        <f t="shared" si="2"/>
        <v>0.9210492125984252</v>
      </c>
      <c r="H32" s="222"/>
    </row>
    <row r="33" spans="1:7" ht="19.5" customHeight="1">
      <c r="A33" s="7"/>
      <c r="B33" s="58"/>
      <c r="C33" s="342" t="s">
        <v>154</v>
      </c>
      <c r="D33" s="125">
        <v>1000000</v>
      </c>
      <c r="E33" s="125">
        <v>1000000</v>
      </c>
      <c r="F33" s="125">
        <v>915777</v>
      </c>
      <c r="G33" s="252">
        <f t="shared" si="2"/>
        <v>0.915777</v>
      </c>
    </row>
    <row r="34" spans="1:7" ht="19.5" customHeight="1">
      <c r="A34" s="7"/>
      <c r="B34" s="58"/>
      <c r="C34" s="387" t="s">
        <v>44</v>
      </c>
      <c r="D34" s="127">
        <v>16000</v>
      </c>
      <c r="E34" s="127">
        <v>16000</v>
      </c>
      <c r="F34" s="127">
        <v>20009</v>
      </c>
      <c r="G34" s="253">
        <f t="shared" si="2"/>
        <v>1.2505625</v>
      </c>
    </row>
    <row r="35" spans="1:7" ht="19.5" customHeight="1">
      <c r="A35" s="128">
        <v>750</v>
      </c>
      <c r="B35" s="129"/>
      <c r="C35" s="129" t="s">
        <v>299</v>
      </c>
      <c r="D35" s="349">
        <f>D36+D38</f>
        <v>441800</v>
      </c>
      <c r="E35" s="130">
        <f>E36+E38</f>
        <v>441800</v>
      </c>
      <c r="F35" s="130">
        <f>F36+F38+F46</f>
        <v>415563</v>
      </c>
      <c r="G35" s="135">
        <f t="shared" si="2"/>
        <v>0.9406133997283839</v>
      </c>
    </row>
    <row r="36" spans="1:7" ht="19.5" customHeight="1">
      <c r="A36" s="60"/>
      <c r="B36" s="136">
        <v>75011</v>
      </c>
      <c r="C36" s="39" t="s">
        <v>4</v>
      </c>
      <c r="D36" s="124">
        <f>D37</f>
        <v>60000</v>
      </c>
      <c r="E36" s="1">
        <f>E37</f>
        <v>60000</v>
      </c>
      <c r="F36" s="1">
        <f>F37</f>
        <v>62713</v>
      </c>
      <c r="G36" s="98">
        <f t="shared" si="2"/>
        <v>1.0452166666666667</v>
      </c>
    </row>
    <row r="37" spans="1:7" ht="39" customHeight="1">
      <c r="A37" s="7"/>
      <c r="B37" s="57"/>
      <c r="C37" s="390" t="s">
        <v>73</v>
      </c>
      <c r="D37" s="105">
        <v>60000</v>
      </c>
      <c r="E37" s="105">
        <v>60000</v>
      </c>
      <c r="F37" s="105">
        <f>60543+2170</f>
        <v>62713</v>
      </c>
      <c r="G37" s="244">
        <f t="shared" si="2"/>
        <v>1.0452166666666667</v>
      </c>
    </row>
    <row r="38" spans="1:7" ht="19.5" customHeight="1">
      <c r="A38" s="106"/>
      <c r="B38" s="31">
        <v>75023</v>
      </c>
      <c r="C38" s="38" t="s">
        <v>40</v>
      </c>
      <c r="D38" s="134">
        <f>SUM(D39:D45)</f>
        <v>381800</v>
      </c>
      <c r="E38" s="63">
        <f>SUM(E39:E45)</f>
        <v>381800</v>
      </c>
      <c r="F38" s="63">
        <f>SUM(F39:F45)</f>
        <v>350324</v>
      </c>
      <c r="G38" s="104">
        <f t="shared" si="2"/>
        <v>0.9175589313776846</v>
      </c>
    </row>
    <row r="39" spans="1:7" ht="19.5" customHeight="1">
      <c r="A39" s="7"/>
      <c r="B39" s="58"/>
      <c r="C39" s="385" t="s">
        <v>156</v>
      </c>
      <c r="D39" s="116">
        <v>2000</v>
      </c>
      <c r="E39" s="116">
        <v>2000</v>
      </c>
      <c r="F39" s="116">
        <v>314</v>
      </c>
      <c r="G39" s="248">
        <f t="shared" si="2"/>
        <v>0.157</v>
      </c>
    </row>
    <row r="40" spans="1:7" ht="19.5" customHeight="1">
      <c r="A40" s="7"/>
      <c r="B40" s="58"/>
      <c r="C40" s="336" t="s">
        <v>264</v>
      </c>
      <c r="D40" s="109">
        <v>50000</v>
      </c>
      <c r="E40" s="109">
        <v>50000</v>
      </c>
      <c r="F40" s="109">
        <v>24848</v>
      </c>
      <c r="G40" s="246">
        <f t="shared" si="2"/>
        <v>0.49696</v>
      </c>
    </row>
    <row r="41" spans="1:7" ht="19.5" customHeight="1">
      <c r="A41" s="7"/>
      <c r="B41" s="58"/>
      <c r="C41" s="336" t="s">
        <v>157</v>
      </c>
      <c r="D41" s="131">
        <v>80000</v>
      </c>
      <c r="E41" s="131">
        <v>80000</v>
      </c>
      <c r="F41" s="116">
        <v>57278</v>
      </c>
      <c r="G41" s="248">
        <f t="shared" si="2"/>
        <v>0.715975</v>
      </c>
    </row>
    <row r="42" spans="1:7" ht="19.5" customHeight="1">
      <c r="A42" s="7"/>
      <c r="B42" s="58"/>
      <c r="C42" s="336" t="s">
        <v>284</v>
      </c>
      <c r="D42" s="131">
        <v>200000</v>
      </c>
      <c r="E42" s="131">
        <v>200000</v>
      </c>
      <c r="F42" s="131">
        <v>210871</v>
      </c>
      <c r="G42" s="254">
        <f t="shared" si="2"/>
        <v>1.054355</v>
      </c>
    </row>
    <row r="43" spans="1:7" ht="19.5" customHeight="1">
      <c r="A43" s="7"/>
      <c r="B43" s="58"/>
      <c r="C43" s="388" t="s">
        <v>230</v>
      </c>
      <c r="D43" s="350">
        <v>40000</v>
      </c>
      <c r="E43" s="477">
        <v>40000</v>
      </c>
      <c r="F43" s="131">
        <v>27058</v>
      </c>
      <c r="G43" s="254">
        <f>F43/E43</f>
        <v>0.67645</v>
      </c>
    </row>
    <row r="44" spans="1:7" ht="39" customHeight="1">
      <c r="A44" s="7"/>
      <c r="B44" s="58"/>
      <c r="C44" s="388" t="s">
        <v>117</v>
      </c>
      <c r="D44" s="350">
        <v>9800</v>
      </c>
      <c r="E44" s="234">
        <v>9800</v>
      </c>
      <c r="F44" s="234">
        <v>8686</v>
      </c>
      <c r="G44" s="255">
        <f t="shared" si="2"/>
        <v>0.8863265306122449</v>
      </c>
    </row>
    <row r="45" spans="1:7" ht="19.5" customHeight="1">
      <c r="A45" s="7"/>
      <c r="B45" s="57"/>
      <c r="C45" s="389" t="s">
        <v>143</v>
      </c>
      <c r="D45" s="303"/>
      <c r="E45" s="303"/>
      <c r="F45" s="303">
        <f>11+821+53+16+828+7178+12362</f>
        <v>21269</v>
      </c>
      <c r="G45" s="307"/>
    </row>
    <row r="46" spans="1:7" ht="19.5" customHeight="1">
      <c r="A46" s="106"/>
      <c r="B46" s="136">
        <v>75095</v>
      </c>
      <c r="C46" s="39" t="s">
        <v>217</v>
      </c>
      <c r="D46" s="124"/>
      <c r="E46" s="1"/>
      <c r="F46" s="1">
        <f>F47</f>
        <v>2526</v>
      </c>
      <c r="G46" s="98"/>
    </row>
    <row r="47" spans="1:7" ht="19.5" customHeight="1">
      <c r="A47" s="7"/>
      <c r="B47" s="57"/>
      <c r="C47" s="390" t="s">
        <v>143</v>
      </c>
      <c r="D47" s="105"/>
      <c r="E47" s="105"/>
      <c r="F47" s="105">
        <v>2526</v>
      </c>
      <c r="G47" s="244"/>
    </row>
    <row r="48" spans="1:8" s="122" customFormat="1" ht="19.5" customHeight="1">
      <c r="A48" s="128">
        <v>754</v>
      </c>
      <c r="B48" s="172"/>
      <c r="C48" s="175" t="s">
        <v>302</v>
      </c>
      <c r="D48" s="349">
        <f>D49</f>
        <v>950000</v>
      </c>
      <c r="E48" s="130">
        <f>E49</f>
        <v>950000</v>
      </c>
      <c r="F48" s="130">
        <f>F49</f>
        <v>695952</v>
      </c>
      <c r="G48" s="135">
        <f t="shared" si="2"/>
        <v>0.7325810526315789</v>
      </c>
      <c r="H48" s="221"/>
    </row>
    <row r="49" spans="1:8" s="77" customFormat="1" ht="19.5" customHeight="1">
      <c r="A49" s="106"/>
      <c r="B49" s="96">
        <v>75416</v>
      </c>
      <c r="C49" s="38" t="s">
        <v>34</v>
      </c>
      <c r="D49" s="134">
        <f>SUM(D50:D52)</f>
        <v>950000</v>
      </c>
      <c r="E49" s="134">
        <f>SUM(E50:E52)</f>
        <v>950000</v>
      </c>
      <c r="F49" s="134">
        <f>SUM(F50:F52)</f>
        <v>695952</v>
      </c>
      <c r="G49" s="251">
        <f t="shared" si="2"/>
        <v>0.7325810526315789</v>
      </c>
      <c r="H49" s="222"/>
    </row>
    <row r="50" spans="1:7" ht="19.5" customHeight="1">
      <c r="A50" s="9"/>
      <c r="B50" s="57"/>
      <c r="C50" s="390" t="s">
        <v>265</v>
      </c>
      <c r="D50" s="105">
        <v>950000</v>
      </c>
      <c r="E50" s="105">
        <v>950000</v>
      </c>
      <c r="F50" s="105">
        <v>693525</v>
      </c>
      <c r="G50" s="244">
        <f t="shared" si="2"/>
        <v>0.7300263157894736</v>
      </c>
    </row>
    <row r="51" spans="1:7" ht="39" customHeight="1">
      <c r="A51" s="7"/>
      <c r="B51" s="58"/>
      <c r="C51" s="385" t="s">
        <v>117</v>
      </c>
      <c r="D51" s="116"/>
      <c r="E51" s="116"/>
      <c r="F51" s="116">
        <v>560</v>
      </c>
      <c r="G51" s="248"/>
    </row>
    <row r="52" spans="1:7" ht="19.5" customHeight="1">
      <c r="A52" s="9"/>
      <c r="B52" s="57"/>
      <c r="C52" s="390" t="s">
        <v>143</v>
      </c>
      <c r="D52" s="105"/>
      <c r="E52" s="105"/>
      <c r="F52" s="105">
        <v>1867</v>
      </c>
      <c r="G52" s="244"/>
    </row>
    <row r="53" spans="1:7" ht="38.25">
      <c r="A53" s="119">
        <v>756</v>
      </c>
      <c r="B53" s="93"/>
      <c r="C53" s="330" t="s">
        <v>64</v>
      </c>
      <c r="D53" s="348">
        <f>D54+D57+D60+D71+D79+D81</f>
        <v>269649775</v>
      </c>
      <c r="E53" s="94">
        <f>E54+E57+E60+E71+E79+E81</f>
        <v>286349775</v>
      </c>
      <c r="F53" s="94">
        <f>F54+F57+F60+F71+F79+F81</f>
        <v>290321902</v>
      </c>
      <c r="G53" s="95">
        <f t="shared" si="2"/>
        <v>1.0138715911336058</v>
      </c>
    </row>
    <row r="54" spans="1:7" ht="19.5" customHeight="1">
      <c r="A54" s="60"/>
      <c r="B54" s="136">
        <v>75601</v>
      </c>
      <c r="C54" s="39" t="s">
        <v>297</v>
      </c>
      <c r="D54" s="124">
        <f>D55+D56</f>
        <v>1450000</v>
      </c>
      <c r="E54" s="1">
        <f>E55+E56</f>
        <v>1450000</v>
      </c>
      <c r="F54" s="1">
        <f>F55+F56</f>
        <v>1438091</v>
      </c>
      <c r="G54" s="98">
        <f t="shared" si="2"/>
        <v>0.9917868965517241</v>
      </c>
    </row>
    <row r="55" spans="1:7" ht="25.5" customHeight="1">
      <c r="A55" s="7"/>
      <c r="B55" s="58"/>
      <c r="C55" s="327" t="s">
        <v>181</v>
      </c>
      <c r="D55" s="107">
        <v>1400000</v>
      </c>
      <c r="E55" s="107">
        <v>1400000</v>
      </c>
      <c r="F55" s="107">
        <v>1378018</v>
      </c>
      <c r="G55" s="245">
        <f t="shared" si="2"/>
        <v>0.9842985714285715</v>
      </c>
    </row>
    <row r="56" spans="1:7" ht="19.5" customHeight="1">
      <c r="A56" s="7"/>
      <c r="B56" s="57"/>
      <c r="C56" s="390" t="s">
        <v>158</v>
      </c>
      <c r="D56" s="49">
        <v>50000</v>
      </c>
      <c r="E56" s="49">
        <v>50000</v>
      </c>
      <c r="F56" s="49">
        <v>60073</v>
      </c>
      <c r="G56" s="256">
        <f t="shared" si="2"/>
        <v>1.20146</v>
      </c>
    </row>
    <row r="57" spans="1:7" ht="19.5" customHeight="1">
      <c r="A57" s="106"/>
      <c r="B57" s="138">
        <v>75605</v>
      </c>
      <c r="C57" s="38" t="s">
        <v>42</v>
      </c>
      <c r="D57" s="134">
        <f>D58+D59</f>
        <v>1000000</v>
      </c>
      <c r="E57" s="63">
        <f>E58+E59</f>
        <v>1000000</v>
      </c>
      <c r="F57" s="63">
        <f>F58+F59</f>
        <v>573224</v>
      </c>
      <c r="G57" s="251">
        <f t="shared" si="2"/>
        <v>0.573224</v>
      </c>
    </row>
    <row r="58" spans="1:7" ht="19.5" customHeight="1">
      <c r="A58" s="106"/>
      <c r="B58" s="58"/>
      <c r="C58" s="336" t="s">
        <v>282</v>
      </c>
      <c r="D58" s="109">
        <v>500000</v>
      </c>
      <c r="E58" s="116">
        <v>500000</v>
      </c>
      <c r="F58" s="116">
        <v>23224</v>
      </c>
      <c r="G58" s="248">
        <f t="shared" si="2"/>
        <v>0.046448</v>
      </c>
    </row>
    <row r="59" spans="1:7" ht="19.5" customHeight="1">
      <c r="A59" s="106"/>
      <c r="B59" s="57"/>
      <c r="C59" s="390" t="s">
        <v>283</v>
      </c>
      <c r="D59" s="105">
        <v>500000</v>
      </c>
      <c r="E59" s="105">
        <v>500000</v>
      </c>
      <c r="F59" s="105">
        <v>550000</v>
      </c>
      <c r="G59" s="244">
        <f t="shared" si="2"/>
        <v>1.1</v>
      </c>
    </row>
    <row r="60" spans="1:7" ht="39" customHeight="1">
      <c r="A60" s="106"/>
      <c r="B60" s="31">
        <v>75615</v>
      </c>
      <c r="C60" s="381" t="s">
        <v>65</v>
      </c>
      <c r="D60" s="134">
        <f>SUM(D61:D70)</f>
        <v>104767300</v>
      </c>
      <c r="E60" s="63">
        <f>SUM(E61:E70)</f>
        <v>120967300</v>
      </c>
      <c r="F60" s="63">
        <f>SUM(F61:F70)</f>
        <v>126301212</v>
      </c>
      <c r="G60" s="104">
        <f t="shared" si="2"/>
        <v>1.0440938336228056</v>
      </c>
    </row>
    <row r="61" spans="1:7" ht="18.75" customHeight="1">
      <c r="A61" s="106"/>
      <c r="B61" s="58"/>
      <c r="C61" s="391" t="s">
        <v>159</v>
      </c>
      <c r="D61" s="109">
        <v>80000000</v>
      </c>
      <c r="E61" s="109">
        <v>95500000</v>
      </c>
      <c r="F61" s="109">
        <v>102077253</v>
      </c>
      <c r="G61" s="246">
        <f t="shared" si="2"/>
        <v>1.0688717591623036</v>
      </c>
    </row>
    <row r="62" spans="1:7" ht="18.75" customHeight="1">
      <c r="A62" s="106"/>
      <c r="B62" s="58"/>
      <c r="C62" s="382" t="s">
        <v>160</v>
      </c>
      <c r="D62" s="109">
        <v>755700</v>
      </c>
      <c r="E62" s="109">
        <v>705700</v>
      </c>
      <c r="F62" s="109">
        <v>739653</v>
      </c>
      <c r="G62" s="246">
        <f t="shared" si="2"/>
        <v>1.0481125123990365</v>
      </c>
    </row>
    <row r="63" spans="1:7" ht="18.75" customHeight="1">
      <c r="A63" s="106"/>
      <c r="B63" s="58"/>
      <c r="C63" s="382" t="s">
        <v>161</v>
      </c>
      <c r="D63" s="109">
        <v>21600</v>
      </c>
      <c r="E63" s="109">
        <v>21600</v>
      </c>
      <c r="F63" s="109">
        <v>22430</v>
      </c>
      <c r="G63" s="246">
        <f t="shared" si="2"/>
        <v>1.0384259259259259</v>
      </c>
    </row>
    <row r="64" spans="1:7" ht="18.75" customHeight="1">
      <c r="A64" s="106"/>
      <c r="B64" s="58"/>
      <c r="C64" s="391" t="s">
        <v>162</v>
      </c>
      <c r="D64" s="116">
        <v>5200000</v>
      </c>
      <c r="E64" s="116">
        <v>5200000</v>
      </c>
      <c r="F64" s="116">
        <v>5767784</v>
      </c>
      <c r="G64" s="248">
        <f t="shared" si="2"/>
        <v>1.1091892307692308</v>
      </c>
    </row>
    <row r="65" spans="1:7" ht="18.75" customHeight="1">
      <c r="A65" s="7"/>
      <c r="B65" s="58"/>
      <c r="C65" s="391" t="s">
        <v>165</v>
      </c>
      <c r="D65" s="118">
        <v>3500000</v>
      </c>
      <c r="E65" s="3">
        <v>3500000</v>
      </c>
      <c r="F65" s="3">
        <v>3035342</v>
      </c>
      <c r="G65" s="132">
        <f>F65/E65</f>
        <v>0.8672405714285715</v>
      </c>
    </row>
    <row r="66" spans="1:7" ht="18.75" customHeight="1">
      <c r="A66" s="7"/>
      <c r="B66" s="58"/>
      <c r="C66" s="382" t="s">
        <v>166</v>
      </c>
      <c r="D66" s="322">
        <v>270000</v>
      </c>
      <c r="E66" s="108">
        <v>270000</v>
      </c>
      <c r="F66" s="108">
        <v>320263</v>
      </c>
      <c r="G66" s="115">
        <f>F66/E66</f>
        <v>1.1861592592592594</v>
      </c>
    </row>
    <row r="67" spans="1:11" ht="18.75" customHeight="1">
      <c r="A67" s="7"/>
      <c r="B67" s="58"/>
      <c r="C67" s="382" t="s">
        <v>167</v>
      </c>
      <c r="D67" s="143">
        <v>2000000</v>
      </c>
      <c r="E67" s="141">
        <v>2000000</v>
      </c>
      <c r="F67" s="141">
        <v>1734109</v>
      </c>
      <c r="G67" s="186">
        <f t="shared" si="2"/>
        <v>0.8670545</v>
      </c>
      <c r="J67" s="223"/>
      <c r="K67" s="223"/>
    </row>
    <row r="68" spans="1:7" ht="18.75" customHeight="1">
      <c r="A68" s="7"/>
      <c r="B68" s="58"/>
      <c r="C68" s="391" t="s">
        <v>168</v>
      </c>
      <c r="D68" s="142">
        <v>20000</v>
      </c>
      <c r="E68" s="142">
        <v>20000</v>
      </c>
      <c r="F68" s="142">
        <v>22569</v>
      </c>
      <c r="G68" s="257">
        <f t="shared" si="2"/>
        <v>1.12845</v>
      </c>
    </row>
    <row r="69" spans="1:7" ht="18.75" customHeight="1">
      <c r="A69" s="7"/>
      <c r="B69" s="58"/>
      <c r="C69" s="382" t="s">
        <v>163</v>
      </c>
      <c r="D69" s="143">
        <v>11200000</v>
      </c>
      <c r="E69" s="143">
        <v>11200000</v>
      </c>
      <c r="F69" s="143">
        <v>9323894</v>
      </c>
      <c r="G69" s="258">
        <f t="shared" si="2"/>
        <v>0.8324905357142857</v>
      </c>
    </row>
    <row r="70" spans="1:7" ht="18.75" customHeight="1">
      <c r="A70" s="106"/>
      <c r="B70" s="5"/>
      <c r="C70" s="5" t="s">
        <v>164</v>
      </c>
      <c r="D70" s="145">
        <v>1800000</v>
      </c>
      <c r="E70" s="145">
        <v>2550000</v>
      </c>
      <c r="F70" s="145">
        <v>3257915</v>
      </c>
      <c r="G70" s="259">
        <f t="shared" si="2"/>
        <v>1.277613725490196</v>
      </c>
    </row>
    <row r="71" spans="1:7" ht="25.5" customHeight="1">
      <c r="A71" s="106"/>
      <c r="B71" s="31">
        <v>75618</v>
      </c>
      <c r="C71" s="38" t="s">
        <v>58</v>
      </c>
      <c r="D71" s="320">
        <f>SUM(D72:D77)</f>
        <v>11485000</v>
      </c>
      <c r="E71" s="47">
        <f>SUM(E72:E77)</f>
        <v>11985000</v>
      </c>
      <c r="F71" s="47">
        <f>SUM(F72:F78)</f>
        <v>14430048</v>
      </c>
      <c r="G71" s="176">
        <f t="shared" si="2"/>
        <v>1.20400901126408</v>
      </c>
    </row>
    <row r="72" spans="1:7" ht="19.5" customHeight="1">
      <c r="A72" s="7"/>
      <c r="B72" s="30"/>
      <c r="C72" s="391" t="s">
        <v>169</v>
      </c>
      <c r="D72" s="142">
        <v>6400000</v>
      </c>
      <c r="E72" s="142">
        <v>6400000</v>
      </c>
      <c r="F72" s="142">
        <v>8752079</v>
      </c>
      <c r="G72" s="257">
        <f t="shared" si="2"/>
        <v>1.36751234375</v>
      </c>
    </row>
    <row r="73" spans="1:7" ht="19.5" customHeight="1">
      <c r="A73" s="9"/>
      <c r="B73" s="57"/>
      <c r="C73" s="5" t="s">
        <v>66</v>
      </c>
      <c r="D73" s="145">
        <v>4500000</v>
      </c>
      <c r="E73" s="145">
        <v>5000000</v>
      </c>
      <c r="F73" s="145">
        <v>5221479</v>
      </c>
      <c r="G73" s="259">
        <f t="shared" si="2"/>
        <v>1.0442958</v>
      </c>
    </row>
    <row r="74" spans="1:7" ht="19.5" customHeight="1">
      <c r="A74" s="7"/>
      <c r="B74" s="58"/>
      <c r="C74" s="385" t="s">
        <v>233</v>
      </c>
      <c r="D74" s="142">
        <v>20000</v>
      </c>
      <c r="E74" s="142">
        <v>20000</v>
      </c>
      <c r="F74" s="142">
        <v>33624</v>
      </c>
      <c r="G74" s="257">
        <f t="shared" si="2"/>
        <v>1.6812</v>
      </c>
    </row>
    <row r="75" spans="1:7" ht="19.5" customHeight="1">
      <c r="A75" s="7"/>
      <c r="B75" s="58"/>
      <c r="C75" s="391" t="s">
        <v>170</v>
      </c>
      <c r="D75" s="142">
        <v>560000</v>
      </c>
      <c r="E75" s="142">
        <v>560000</v>
      </c>
      <c r="F75" s="142">
        <v>517200</v>
      </c>
      <c r="G75" s="257">
        <f t="shared" si="2"/>
        <v>0.9235714285714286</v>
      </c>
    </row>
    <row r="76" spans="1:7" ht="25.5" customHeight="1">
      <c r="A76" s="7"/>
      <c r="B76" s="58"/>
      <c r="C76" s="336" t="s">
        <v>67</v>
      </c>
      <c r="D76" s="143">
        <v>3000</v>
      </c>
      <c r="E76" s="142">
        <v>3000</v>
      </c>
      <c r="F76" s="142">
        <v>4198</v>
      </c>
      <c r="G76" s="257">
        <f t="shared" si="2"/>
        <v>1.3993333333333333</v>
      </c>
    </row>
    <row r="77" spans="1:7" ht="19.5" customHeight="1">
      <c r="A77" s="7"/>
      <c r="B77" s="58"/>
      <c r="C77" s="382" t="s">
        <v>171</v>
      </c>
      <c r="D77" s="143">
        <v>2000</v>
      </c>
      <c r="E77" s="141">
        <v>2000</v>
      </c>
      <c r="F77" s="141">
        <v>40030</v>
      </c>
      <c r="G77" s="186">
        <f t="shared" si="2"/>
        <v>20.015</v>
      </c>
    </row>
    <row r="78" spans="1:7" ht="19.5" customHeight="1">
      <c r="A78" s="7"/>
      <c r="B78" s="57"/>
      <c r="C78" s="5" t="s">
        <v>143</v>
      </c>
      <c r="D78" s="145"/>
      <c r="E78" s="144"/>
      <c r="F78" s="144">
        <f>-145197+6859-224</f>
        <v>-138562</v>
      </c>
      <c r="G78" s="259"/>
    </row>
    <row r="79" spans="1:7" ht="19.5" customHeight="1">
      <c r="A79" s="106"/>
      <c r="B79" s="31">
        <v>75619</v>
      </c>
      <c r="C79" s="31" t="s">
        <v>303</v>
      </c>
      <c r="D79" s="320">
        <f>D80</f>
        <v>1000</v>
      </c>
      <c r="E79" s="47">
        <f>E80</f>
        <v>1000</v>
      </c>
      <c r="F79" s="47">
        <f>F80</f>
        <v>513</v>
      </c>
      <c r="G79" s="260">
        <f t="shared" si="2"/>
        <v>0.513</v>
      </c>
    </row>
    <row r="80" spans="1:7" ht="19.5" customHeight="1">
      <c r="A80" s="7"/>
      <c r="B80" s="54"/>
      <c r="C80" s="380" t="s">
        <v>262</v>
      </c>
      <c r="D80" s="148">
        <v>1000</v>
      </c>
      <c r="E80" s="148">
        <v>1000</v>
      </c>
      <c r="F80" s="148">
        <v>513</v>
      </c>
      <c r="G80" s="261">
        <f t="shared" si="2"/>
        <v>0.513</v>
      </c>
    </row>
    <row r="81" spans="1:7" ht="19.5" customHeight="1">
      <c r="A81" s="106"/>
      <c r="B81" s="31">
        <v>75621</v>
      </c>
      <c r="C81" s="38" t="s">
        <v>263</v>
      </c>
      <c r="D81" s="316">
        <f>D82+D83</f>
        <v>150946475</v>
      </c>
      <c r="E81" s="133">
        <f>E82+E83</f>
        <v>150946475</v>
      </c>
      <c r="F81" s="133">
        <f>SUM(F82:F83)</f>
        <v>147578814</v>
      </c>
      <c r="G81" s="262">
        <f t="shared" si="2"/>
        <v>0.9776897009353812</v>
      </c>
    </row>
    <row r="82" spans="1:7" ht="19.5" customHeight="1">
      <c r="A82" s="7"/>
      <c r="B82" s="58"/>
      <c r="C82" s="327" t="s">
        <v>172</v>
      </c>
      <c r="D82" s="125">
        <v>139446475</v>
      </c>
      <c r="E82" s="125">
        <v>139446475</v>
      </c>
      <c r="F82" s="125">
        <v>136181318</v>
      </c>
      <c r="G82" s="252">
        <f aca="true" t="shared" si="3" ref="G82:G147">F82/E82</f>
        <v>0.9765848724394073</v>
      </c>
    </row>
    <row r="83" spans="1:7" ht="19.5" customHeight="1">
      <c r="A83" s="9"/>
      <c r="B83" s="57"/>
      <c r="C83" s="513" t="s">
        <v>173</v>
      </c>
      <c r="D83" s="149">
        <v>11500000</v>
      </c>
      <c r="E83" s="149">
        <v>11500000</v>
      </c>
      <c r="F83" s="149">
        <v>11397496</v>
      </c>
      <c r="G83" s="247">
        <f t="shared" si="3"/>
        <v>0.9910866086956521</v>
      </c>
    </row>
    <row r="84" spans="1:7" ht="19.5" customHeight="1">
      <c r="A84" s="119">
        <v>758</v>
      </c>
      <c r="B84" s="93"/>
      <c r="C84" s="93" t="s">
        <v>266</v>
      </c>
      <c r="D84" s="351">
        <f>D85</f>
        <v>300000</v>
      </c>
      <c r="E84" s="150">
        <f>E85</f>
        <v>2900000</v>
      </c>
      <c r="F84" s="150">
        <f>F85+F90</f>
        <v>2910467</v>
      </c>
      <c r="G84" s="263">
        <f t="shared" si="3"/>
        <v>1.0036093103448276</v>
      </c>
    </row>
    <row r="85" spans="1:7" ht="19.5" customHeight="1">
      <c r="A85" s="106"/>
      <c r="B85" s="136">
        <v>75814</v>
      </c>
      <c r="C85" s="136" t="s">
        <v>287</v>
      </c>
      <c r="D85" s="352">
        <f>SUM(D86:D89)</f>
        <v>300000</v>
      </c>
      <c r="E85" s="152">
        <f>SUM(E86:E89)</f>
        <v>2900000</v>
      </c>
      <c r="F85" s="152">
        <f>SUM(F86:F89)</f>
        <v>2917329</v>
      </c>
      <c r="G85" s="137">
        <f t="shared" si="3"/>
        <v>1.0059755172413793</v>
      </c>
    </row>
    <row r="86" spans="1:7" ht="19.5" customHeight="1">
      <c r="A86" s="7"/>
      <c r="B86" s="30"/>
      <c r="C86" s="327" t="s">
        <v>29</v>
      </c>
      <c r="D86" s="125">
        <v>300000</v>
      </c>
      <c r="E86" s="125">
        <v>1100000</v>
      </c>
      <c r="F86" s="125">
        <v>1241087</v>
      </c>
      <c r="G86" s="252">
        <f t="shared" si="3"/>
        <v>1.128260909090909</v>
      </c>
    </row>
    <row r="87" spans="1:7" ht="25.5" customHeight="1">
      <c r="A87" s="7"/>
      <c r="B87" s="58"/>
      <c r="C87" s="385" t="s">
        <v>68</v>
      </c>
      <c r="D87" s="116"/>
      <c r="E87" s="116">
        <v>1800000</v>
      </c>
      <c r="F87" s="116">
        <v>1800000</v>
      </c>
      <c r="G87" s="248">
        <f>F87/E87</f>
        <v>1</v>
      </c>
    </row>
    <row r="88" spans="1:7" ht="25.5" customHeight="1">
      <c r="A88" s="7"/>
      <c r="B88" s="58"/>
      <c r="C88" s="336" t="s">
        <v>182</v>
      </c>
      <c r="D88" s="109"/>
      <c r="E88" s="109"/>
      <c r="F88" s="109">
        <v>-161784</v>
      </c>
      <c r="G88" s="246"/>
    </row>
    <row r="89" spans="1:7" ht="19.5" customHeight="1">
      <c r="A89" s="7"/>
      <c r="B89" s="58"/>
      <c r="C89" s="393" t="s">
        <v>143</v>
      </c>
      <c r="D89" s="127"/>
      <c r="E89" s="127"/>
      <c r="F89" s="127">
        <f>829+37182+15</f>
        <v>38026</v>
      </c>
      <c r="G89" s="253"/>
    </row>
    <row r="90" spans="1:8" s="77" customFormat="1" ht="19.5" customHeight="1">
      <c r="A90" s="106"/>
      <c r="B90" s="308">
        <v>75815</v>
      </c>
      <c r="C90" s="39" t="s">
        <v>59</v>
      </c>
      <c r="D90" s="124"/>
      <c r="E90" s="124"/>
      <c r="F90" s="124">
        <f>F91</f>
        <v>-6862</v>
      </c>
      <c r="G90" s="269"/>
      <c r="H90" s="222"/>
    </row>
    <row r="91" spans="1:7" ht="19.5" customHeight="1">
      <c r="A91" s="7"/>
      <c r="B91" s="58"/>
      <c r="C91" s="393" t="s">
        <v>60</v>
      </c>
      <c r="D91" s="127"/>
      <c r="E91" s="127"/>
      <c r="F91" s="127">
        <v>-6862</v>
      </c>
      <c r="G91" s="253"/>
    </row>
    <row r="92" spans="1:7" ht="19.5" customHeight="1">
      <c r="A92" s="128">
        <v>801</v>
      </c>
      <c r="B92" s="129"/>
      <c r="C92" s="120" t="s">
        <v>255</v>
      </c>
      <c r="D92" s="349">
        <f>D93+D98+D104+D107</f>
        <v>6317100</v>
      </c>
      <c r="E92" s="130">
        <f>E93+E98+E104+E107</f>
        <v>6244826</v>
      </c>
      <c r="F92" s="130">
        <f>F93+F98+F104+F107</f>
        <v>6504090</v>
      </c>
      <c r="G92" s="135">
        <f t="shared" si="3"/>
        <v>1.0415166091096855</v>
      </c>
    </row>
    <row r="93" spans="1:7" ht="19.5" customHeight="1">
      <c r="A93" s="106"/>
      <c r="B93" s="31">
        <v>80101</v>
      </c>
      <c r="C93" s="381" t="s">
        <v>256</v>
      </c>
      <c r="D93" s="134">
        <f>D94+D95+D96</f>
        <v>64000</v>
      </c>
      <c r="E93" s="63">
        <f>E94+E95+E96</f>
        <v>19366</v>
      </c>
      <c r="F93" s="63">
        <f>SUM(F94:F96)</f>
        <v>42996</v>
      </c>
      <c r="G93" s="104">
        <f t="shared" si="3"/>
        <v>2.2201796963750904</v>
      </c>
    </row>
    <row r="94" spans="1:7" ht="19.5" customHeight="1">
      <c r="A94" s="106"/>
      <c r="B94" s="29"/>
      <c r="C94" s="384" t="s">
        <v>29</v>
      </c>
      <c r="D94" s="116">
        <v>50000</v>
      </c>
      <c r="E94" s="116">
        <v>5366</v>
      </c>
      <c r="F94" s="116">
        <v>5275</v>
      </c>
      <c r="G94" s="248">
        <f t="shared" si="3"/>
        <v>0.9830413715989564</v>
      </c>
    </row>
    <row r="95" spans="1:7" ht="39" customHeight="1">
      <c r="A95" s="106"/>
      <c r="B95" s="29"/>
      <c r="C95" s="336" t="s">
        <v>117</v>
      </c>
      <c r="D95" s="109">
        <v>14000</v>
      </c>
      <c r="E95" s="109">
        <v>14000</v>
      </c>
      <c r="F95" s="109">
        <v>12936</v>
      </c>
      <c r="G95" s="246">
        <f t="shared" si="3"/>
        <v>0.924</v>
      </c>
    </row>
    <row r="96" spans="1:7" ht="19.5" customHeight="1">
      <c r="A96" s="7"/>
      <c r="B96" s="58"/>
      <c r="C96" s="387" t="s">
        <v>143</v>
      </c>
      <c r="D96" s="127"/>
      <c r="E96" s="127"/>
      <c r="F96" s="127">
        <f>105+24680</f>
        <v>24785</v>
      </c>
      <c r="G96" s="253"/>
    </row>
    <row r="97" spans="1:7" ht="19.5" customHeight="1">
      <c r="A97" s="495"/>
      <c r="B97" s="496"/>
      <c r="C97" s="497"/>
      <c r="D97" s="498"/>
      <c r="E97" s="498"/>
      <c r="F97" s="498"/>
      <c r="G97" s="499"/>
    </row>
    <row r="98" spans="1:7" ht="19.5" customHeight="1">
      <c r="A98" s="106"/>
      <c r="B98" s="31">
        <v>80104</v>
      </c>
      <c r="C98" s="381" t="s">
        <v>226</v>
      </c>
      <c r="D98" s="134">
        <f>SUM(D99:D102)</f>
        <v>6216000</v>
      </c>
      <c r="E98" s="63">
        <f>SUM(E99:E102)</f>
        <v>6213782</v>
      </c>
      <c r="F98" s="63">
        <f>SUM(F99:F103)</f>
        <v>6422575</v>
      </c>
      <c r="G98" s="104">
        <f t="shared" si="3"/>
        <v>1.0336015972237198</v>
      </c>
    </row>
    <row r="99" spans="1:7" ht="19.5" customHeight="1">
      <c r="A99" s="7"/>
      <c r="B99" s="30"/>
      <c r="C99" s="342" t="s">
        <v>69</v>
      </c>
      <c r="D99" s="125">
        <v>6190000</v>
      </c>
      <c r="E99" s="71">
        <v>6190000</v>
      </c>
      <c r="F99" s="71">
        <f>6349320+76</f>
        <v>6349396</v>
      </c>
      <c r="G99" s="33">
        <f t="shared" si="3"/>
        <v>1.0257505654281098</v>
      </c>
    </row>
    <row r="100" spans="1:7" ht="19.5" customHeight="1">
      <c r="A100" s="7"/>
      <c r="B100" s="58"/>
      <c r="C100" s="383" t="s">
        <v>29</v>
      </c>
      <c r="D100" s="109">
        <v>3000</v>
      </c>
      <c r="E100" s="110">
        <v>782</v>
      </c>
      <c r="F100" s="110">
        <v>781</v>
      </c>
      <c r="G100" s="111">
        <f t="shared" si="3"/>
        <v>0.9987212276214834</v>
      </c>
    </row>
    <row r="101" spans="1:7" ht="19.5" customHeight="1">
      <c r="A101" s="7"/>
      <c r="B101" s="58"/>
      <c r="C101" s="383" t="s">
        <v>288</v>
      </c>
      <c r="D101" s="109">
        <v>17000</v>
      </c>
      <c r="E101" s="110">
        <v>17000</v>
      </c>
      <c r="F101" s="110">
        <v>20613</v>
      </c>
      <c r="G101" s="111">
        <f>F101/E101</f>
        <v>1.2125294117647059</v>
      </c>
    </row>
    <row r="102" spans="1:7" ht="38.25" customHeight="1">
      <c r="A102" s="7"/>
      <c r="B102" s="10"/>
      <c r="C102" s="336" t="s">
        <v>117</v>
      </c>
      <c r="D102" s="109">
        <v>6000</v>
      </c>
      <c r="E102" s="110">
        <v>6000</v>
      </c>
      <c r="F102" s="110">
        <v>6918</v>
      </c>
      <c r="G102" s="111">
        <f t="shared" si="3"/>
        <v>1.153</v>
      </c>
    </row>
    <row r="103" spans="1:7" ht="19.5" customHeight="1">
      <c r="A103" s="7"/>
      <c r="B103" s="5"/>
      <c r="C103" s="390" t="s">
        <v>143</v>
      </c>
      <c r="D103" s="105"/>
      <c r="E103" s="28"/>
      <c r="F103" s="28">
        <v>44867</v>
      </c>
      <c r="G103" s="244"/>
    </row>
    <row r="104" spans="1:7" ht="19.5" customHeight="1">
      <c r="A104" s="106"/>
      <c r="B104" s="31">
        <v>80105</v>
      </c>
      <c r="C104" s="381" t="s">
        <v>306</v>
      </c>
      <c r="D104" s="134">
        <f>SUM(D105:D106)</f>
        <v>1100</v>
      </c>
      <c r="E104" s="63">
        <f>SUM(E105:E106)</f>
        <v>494</v>
      </c>
      <c r="F104" s="63">
        <f>SUM(F105:F106)</f>
        <v>421</v>
      </c>
      <c r="G104" s="251">
        <f>F104/E104</f>
        <v>0.8522267206477733</v>
      </c>
    </row>
    <row r="105" spans="1:7" ht="19.5" customHeight="1">
      <c r="A105" s="106"/>
      <c r="B105" s="32"/>
      <c r="C105" s="342" t="s">
        <v>174</v>
      </c>
      <c r="D105" s="125">
        <v>650</v>
      </c>
      <c r="E105" s="71">
        <v>44</v>
      </c>
      <c r="F105" s="71">
        <v>44</v>
      </c>
      <c r="G105" s="33">
        <f>F105/E105</f>
        <v>1</v>
      </c>
    </row>
    <row r="106" spans="1:7" ht="38.25" customHeight="1">
      <c r="A106" s="7"/>
      <c r="B106" s="57"/>
      <c r="C106" s="389" t="s">
        <v>117</v>
      </c>
      <c r="D106" s="326">
        <v>450</v>
      </c>
      <c r="E106" s="72">
        <v>450</v>
      </c>
      <c r="F106" s="72">
        <v>377</v>
      </c>
      <c r="G106" s="319">
        <f>F106/E106</f>
        <v>0.8377777777777777</v>
      </c>
    </row>
    <row r="107" spans="1:7" ht="19.5" customHeight="1">
      <c r="A107" s="106"/>
      <c r="B107" s="31">
        <v>80110</v>
      </c>
      <c r="C107" s="381" t="s">
        <v>257</v>
      </c>
      <c r="D107" s="134">
        <f>SUM(D108:D109)</f>
        <v>36000</v>
      </c>
      <c r="E107" s="63">
        <f>SUM(E108:E109)</f>
        <v>11184</v>
      </c>
      <c r="F107" s="63">
        <f>SUM(F108:F110)</f>
        <v>38098</v>
      </c>
      <c r="G107" s="251">
        <f t="shared" si="3"/>
        <v>3.4064735336194563</v>
      </c>
    </row>
    <row r="108" spans="1:7" ht="19.5" customHeight="1">
      <c r="A108" s="106"/>
      <c r="B108" s="29"/>
      <c r="C108" s="384" t="s">
        <v>174</v>
      </c>
      <c r="D108" s="116">
        <v>27000</v>
      </c>
      <c r="E108" s="66">
        <v>2184</v>
      </c>
      <c r="F108" s="66">
        <v>2299</v>
      </c>
      <c r="G108" s="117">
        <f t="shared" si="3"/>
        <v>1.0526556776556777</v>
      </c>
    </row>
    <row r="109" spans="1:7" ht="38.25" customHeight="1">
      <c r="A109" s="7"/>
      <c r="B109" s="58"/>
      <c r="C109" s="336" t="s">
        <v>117</v>
      </c>
      <c r="D109" s="109">
        <v>9000</v>
      </c>
      <c r="E109" s="110">
        <v>9000</v>
      </c>
      <c r="F109" s="110">
        <v>7658</v>
      </c>
      <c r="G109" s="111">
        <f t="shared" si="3"/>
        <v>0.8508888888888889</v>
      </c>
    </row>
    <row r="110" spans="1:7" ht="19.5" customHeight="1">
      <c r="A110" s="9"/>
      <c r="B110" s="57"/>
      <c r="C110" s="390" t="s">
        <v>143</v>
      </c>
      <c r="D110" s="105"/>
      <c r="E110" s="28"/>
      <c r="F110" s="28">
        <f>10299+17842</f>
        <v>28141</v>
      </c>
      <c r="G110" s="139"/>
    </row>
    <row r="111" spans="1:7" ht="19.5" customHeight="1">
      <c r="A111" s="119">
        <v>852</v>
      </c>
      <c r="B111" s="93" t="s">
        <v>285</v>
      </c>
      <c r="C111" s="330" t="s">
        <v>52</v>
      </c>
      <c r="D111" s="348">
        <f>D112+D120+D123+D125+D129+D133</f>
        <v>1479600</v>
      </c>
      <c r="E111" s="94">
        <f>E112+E120+E123+E125+E129+E133</f>
        <v>1481754</v>
      </c>
      <c r="F111" s="94">
        <f>F112+F120+F123+F125+F129+F133</f>
        <v>1562316</v>
      </c>
      <c r="G111" s="95">
        <f t="shared" si="3"/>
        <v>1.054369348758296</v>
      </c>
    </row>
    <row r="112" spans="1:7" ht="19.5" customHeight="1">
      <c r="A112" s="7"/>
      <c r="B112" s="153">
        <v>85203</v>
      </c>
      <c r="C112" s="394" t="s">
        <v>24</v>
      </c>
      <c r="D112" s="154">
        <f>SUM(D113:D118)</f>
        <v>59400</v>
      </c>
      <c r="E112" s="48">
        <f>SUM(E113:E118)</f>
        <v>65609</v>
      </c>
      <c r="F112" s="48">
        <f>SUM(F113:F118)</f>
        <v>68617</v>
      </c>
      <c r="G112" s="264">
        <f t="shared" si="3"/>
        <v>1.0458473685012728</v>
      </c>
    </row>
    <row r="113" spans="1:7" ht="19.5" customHeight="1">
      <c r="A113" s="7"/>
      <c r="B113" s="55"/>
      <c r="C113" s="395" t="s">
        <v>30</v>
      </c>
      <c r="D113" s="354">
        <v>55000</v>
      </c>
      <c r="E113" s="155">
        <v>55000</v>
      </c>
      <c r="F113" s="155">
        <v>56676</v>
      </c>
      <c r="G113" s="266">
        <f t="shared" si="3"/>
        <v>1.0304727272727272</v>
      </c>
    </row>
    <row r="114" spans="1:7" ht="19.5" customHeight="1">
      <c r="A114" s="7"/>
      <c r="B114" s="55"/>
      <c r="C114" s="396" t="s">
        <v>29</v>
      </c>
      <c r="D114" s="113">
        <v>3000</v>
      </c>
      <c r="E114" s="156">
        <v>343</v>
      </c>
      <c r="F114" s="156">
        <v>1752</v>
      </c>
      <c r="G114" s="267">
        <f t="shared" si="3"/>
        <v>5.107871720116618</v>
      </c>
    </row>
    <row r="115" spans="1:7" ht="38.25">
      <c r="A115" s="7"/>
      <c r="B115" s="55"/>
      <c r="C115" s="336" t="s">
        <v>117</v>
      </c>
      <c r="D115" s="354">
        <v>400</v>
      </c>
      <c r="E115" s="155">
        <v>400</v>
      </c>
      <c r="F115" s="155">
        <v>402</v>
      </c>
      <c r="G115" s="266">
        <f t="shared" si="3"/>
        <v>1.005</v>
      </c>
    </row>
    <row r="116" spans="1:7" ht="25.5" customHeight="1">
      <c r="A116" s="7"/>
      <c r="B116" s="55"/>
      <c r="C116" s="336" t="s">
        <v>70</v>
      </c>
      <c r="D116" s="113"/>
      <c r="E116" s="156">
        <v>8866</v>
      </c>
      <c r="F116" s="156">
        <v>8867</v>
      </c>
      <c r="G116" s="267">
        <f t="shared" si="3"/>
        <v>1.000112790435371</v>
      </c>
    </row>
    <row r="117" spans="1:7" ht="25.5" customHeight="1">
      <c r="A117" s="7"/>
      <c r="B117" s="55"/>
      <c r="C117" s="336" t="s">
        <v>71</v>
      </c>
      <c r="D117" s="113">
        <v>1000</v>
      </c>
      <c r="E117" s="156">
        <v>1000</v>
      </c>
      <c r="F117" s="156">
        <v>693</v>
      </c>
      <c r="G117" s="267">
        <f t="shared" si="3"/>
        <v>0.693</v>
      </c>
    </row>
    <row r="118" spans="1:7" ht="19.5" customHeight="1">
      <c r="A118" s="7"/>
      <c r="B118" s="478"/>
      <c r="C118" s="10" t="s">
        <v>143</v>
      </c>
      <c r="D118" s="514"/>
      <c r="E118" s="479"/>
      <c r="F118" s="479">
        <f>195+32</f>
        <v>227</v>
      </c>
      <c r="G118" s="480"/>
    </row>
    <row r="119" spans="1:7" ht="19.5" customHeight="1">
      <c r="A119" s="495"/>
      <c r="B119" s="515"/>
      <c r="C119" s="503"/>
      <c r="D119" s="516"/>
      <c r="E119" s="516"/>
      <c r="F119" s="516"/>
      <c r="G119" s="517"/>
    </row>
    <row r="120" spans="1:7" ht="19.5" customHeight="1">
      <c r="A120" s="106"/>
      <c r="B120" s="31">
        <v>85214</v>
      </c>
      <c r="C120" s="38" t="s">
        <v>176</v>
      </c>
      <c r="D120" s="97">
        <f>D121</f>
        <v>7000</v>
      </c>
      <c r="E120" s="6">
        <f>E121</f>
        <v>7000</v>
      </c>
      <c r="F120" s="6">
        <f>SUM(F121:F122)</f>
        <v>4318</v>
      </c>
      <c r="G120" s="99">
        <f t="shared" si="3"/>
        <v>0.6168571428571429</v>
      </c>
    </row>
    <row r="121" spans="1:7" ht="19.5" customHeight="1">
      <c r="A121" s="7"/>
      <c r="B121" s="8"/>
      <c r="C121" s="327" t="s">
        <v>212</v>
      </c>
      <c r="D121" s="107">
        <v>7000</v>
      </c>
      <c r="E121" s="2">
        <v>7000</v>
      </c>
      <c r="F121" s="2">
        <v>1966</v>
      </c>
      <c r="G121" s="126">
        <f t="shared" si="3"/>
        <v>0.28085714285714286</v>
      </c>
    </row>
    <row r="122" spans="1:7" ht="25.5" customHeight="1">
      <c r="A122" s="7"/>
      <c r="B122" s="5"/>
      <c r="C122" s="390" t="s">
        <v>228</v>
      </c>
      <c r="D122" s="49"/>
      <c r="E122" s="11"/>
      <c r="F122" s="11">
        <v>2352</v>
      </c>
      <c r="G122" s="65"/>
    </row>
    <row r="123" spans="1:7" ht="19.5" customHeight="1">
      <c r="A123" s="106"/>
      <c r="B123" s="31">
        <v>85215</v>
      </c>
      <c r="C123" s="381" t="s">
        <v>286</v>
      </c>
      <c r="D123" s="134">
        <f>D124</f>
        <v>2000</v>
      </c>
      <c r="E123" s="63">
        <f>E124</f>
        <v>2000</v>
      </c>
      <c r="F123" s="63">
        <f>F124</f>
        <v>404</v>
      </c>
      <c r="G123" s="104">
        <f t="shared" si="3"/>
        <v>0.202</v>
      </c>
    </row>
    <row r="124" spans="1:7" ht="19.5" customHeight="1">
      <c r="A124" s="7"/>
      <c r="B124" s="37"/>
      <c r="C124" s="397" t="s">
        <v>177</v>
      </c>
      <c r="D124" s="50">
        <v>2000</v>
      </c>
      <c r="E124" s="50">
        <v>2000</v>
      </c>
      <c r="F124" s="50">
        <f>91+313</f>
        <v>404</v>
      </c>
      <c r="G124" s="268">
        <f t="shared" si="3"/>
        <v>0.202</v>
      </c>
    </row>
    <row r="125" spans="1:7" ht="19.5" customHeight="1">
      <c r="A125" s="106"/>
      <c r="B125" s="31">
        <v>85219</v>
      </c>
      <c r="C125" s="38" t="s">
        <v>7</v>
      </c>
      <c r="D125" s="134">
        <f>SUM(D126:D128)</f>
        <v>6200</v>
      </c>
      <c r="E125" s="63">
        <f>SUM(E126:E128)</f>
        <v>2145</v>
      </c>
      <c r="F125" s="63">
        <f>SUM(F126:F128)</f>
        <v>3760</v>
      </c>
      <c r="G125" s="251">
        <f t="shared" si="3"/>
        <v>1.7529137529137528</v>
      </c>
    </row>
    <row r="126" spans="1:7" ht="19.5" customHeight="1">
      <c r="A126" s="106"/>
      <c r="B126" s="32"/>
      <c r="C126" s="327" t="s">
        <v>29</v>
      </c>
      <c r="D126" s="125">
        <v>4500</v>
      </c>
      <c r="E126" s="71">
        <v>445</v>
      </c>
      <c r="F126" s="71">
        <v>445</v>
      </c>
      <c r="G126" s="33">
        <f t="shared" si="3"/>
        <v>1</v>
      </c>
    </row>
    <row r="127" spans="1:7" ht="37.5" customHeight="1">
      <c r="A127" s="7"/>
      <c r="B127" s="58"/>
      <c r="C127" s="336" t="s">
        <v>117</v>
      </c>
      <c r="D127" s="109">
        <v>1700</v>
      </c>
      <c r="E127" s="110">
        <v>1700</v>
      </c>
      <c r="F127" s="110">
        <v>1554</v>
      </c>
      <c r="G127" s="111">
        <f t="shared" si="3"/>
        <v>0.9141176470588235</v>
      </c>
    </row>
    <row r="128" spans="1:7" ht="19.5" customHeight="1">
      <c r="A128" s="7"/>
      <c r="B128" s="57"/>
      <c r="C128" s="390" t="s">
        <v>143</v>
      </c>
      <c r="D128" s="105"/>
      <c r="E128" s="28"/>
      <c r="F128" s="28">
        <v>1761</v>
      </c>
      <c r="G128" s="244"/>
    </row>
    <row r="129" spans="1:7" ht="19.5" customHeight="1">
      <c r="A129" s="106"/>
      <c r="B129" s="31">
        <v>85228</v>
      </c>
      <c r="C129" s="38" t="s">
        <v>296</v>
      </c>
      <c r="D129" s="97">
        <f>SUM(D130:D131)</f>
        <v>1405000</v>
      </c>
      <c r="E129" s="6">
        <f>SUM(E130:E131)</f>
        <v>1405000</v>
      </c>
      <c r="F129" s="6">
        <f>SUM(F130:F132)</f>
        <v>1473128</v>
      </c>
      <c r="G129" s="242">
        <f t="shared" si="3"/>
        <v>1.0484896797153025</v>
      </c>
    </row>
    <row r="130" spans="1:7" ht="19.5" customHeight="1">
      <c r="A130" s="7"/>
      <c r="B130" s="30"/>
      <c r="C130" s="392" t="s">
        <v>261</v>
      </c>
      <c r="D130" s="107">
        <v>1400000</v>
      </c>
      <c r="E130" s="107">
        <v>1400000</v>
      </c>
      <c r="F130" s="2">
        <v>1469408</v>
      </c>
      <c r="G130" s="245">
        <f t="shared" si="3"/>
        <v>1.0495771428571428</v>
      </c>
    </row>
    <row r="131" spans="1:7" ht="19.5" customHeight="1">
      <c r="A131" s="7"/>
      <c r="B131" s="58"/>
      <c r="C131" s="382" t="s">
        <v>234</v>
      </c>
      <c r="D131" s="108">
        <v>5000</v>
      </c>
      <c r="E131" s="108">
        <v>5000</v>
      </c>
      <c r="F131" s="108">
        <v>3406</v>
      </c>
      <c r="G131" s="115">
        <f>F131/E131</f>
        <v>0.6812</v>
      </c>
    </row>
    <row r="132" spans="1:7" ht="19.5" customHeight="1">
      <c r="A132" s="7"/>
      <c r="B132" s="57"/>
      <c r="C132" s="5" t="s">
        <v>143</v>
      </c>
      <c r="D132" s="49"/>
      <c r="E132" s="11"/>
      <c r="F132" s="11">
        <v>314</v>
      </c>
      <c r="G132" s="256"/>
    </row>
    <row r="133" spans="1:7" ht="19.5" customHeight="1">
      <c r="A133" s="106"/>
      <c r="B133" s="31">
        <v>85295</v>
      </c>
      <c r="C133" s="38" t="s">
        <v>217</v>
      </c>
      <c r="D133" s="134"/>
      <c r="E133" s="63"/>
      <c r="F133" s="63">
        <f>SUM(F134:F135)</f>
        <v>12089</v>
      </c>
      <c r="G133" s="251"/>
    </row>
    <row r="134" spans="1:7" ht="19.5" customHeight="1">
      <c r="A134" s="7"/>
      <c r="B134" s="58"/>
      <c r="C134" s="327" t="s">
        <v>227</v>
      </c>
      <c r="D134" s="107"/>
      <c r="E134" s="107"/>
      <c r="F134" s="107">
        <v>5766</v>
      </c>
      <c r="G134" s="245"/>
    </row>
    <row r="135" spans="1:7" ht="19.5" customHeight="1">
      <c r="A135" s="9"/>
      <c r="B135" s="57"/>
      <c r="C135" s="390" t="s">
        <v>143</v>
      </c>
      <c r="D135" s="49"/>
      <c r="E135" s="49"/>
      <c r="F135" s="49">
        <v>6323</v>
      </c>
      <c r="G135" s="256"/>
    </row>
    <row r="136" spans="1:7" ht="19.5" customHeight="1">
      <c r="A136" s="119">
        <v>853</v>
      </c>
      <c r="B136" s="93"/>
      <c r="C136" s="330" t="s">
        <v>53</v>
      </c>
      <c r="D136" s="348">
        <f>D137</f>
        <v>444700</v>
      </c>
      <c r="E136" s="94">
        <f>E137</f>
        <v>440880</v>
      </c>
      <c r="F136" s="94">
        <f>F137</f>
        <v>433405</v>
      </c>
      <c r="G136" s="95">
        <f>F136/E136</f>
        <v>0.9830452730901833</v>
      </c>
    </row>
    <row r="137" spans="1:7" ht="19.5" customHeight="1">
      <c r="A137" s="106"/>
      <c r="B137" s="31">
        <v>85305</v>
      </c>
      <c r="C137" s="381" t="s">
        <v>259</v>
      </c>
      <c r="D137" s="134">
        <f>D138+D139+D140+D141</f>
        <v>444700</v>
      </c>
      <c r="E137" s="63">
        <f>E138+E139+E140+E141</f>
        <v>440880</v>
      </c>
      <c r="F137" s="63">
        <f>SUM(F138:F141)</f>
        <v>433405</v>
      </c>
      <c r="G137" s="104">
        <f>F137/E137</f>
        <v>0.9830452730901833</v>
      </c>
    </row>
    <row r="138" spans="1:7" ht="19.5" customHeight="1">
      <c r="A138" s="7"/>
      <c r="B138" s="58"/>
      <c r="C138" s="342" t="s">
        <v>175</v>
      </c>
      <c r="D138" s="125">
        <v>440000</v>
      </c>
      <c r="E138" s="125">
        <v>440000</v>
      </c>
      <c r="F138" s="125">
        <v>430819</v>
      </c>
      <c r="G138" s="252">
        <f>F138/E138</f>
        <v>0.9791340909090909</v>
      </c>
    </row>
    <row r="139" spans="1:7" ht="19.5" customHeight="1">
      <c r="A139" s="7"/>
      <c r="B139" s="58"/>
      <c r="C139" s="383" t="s">
        <v>29</v>
      </c>
      <c r="D139" s="109">
        <v>4000</v>
      </c>
      <c r="E139" s="109">
        <v>180</v>
      </c>
      <c r="F139" s="109">
        <v>180</v>
      </c>
      <c r="G139" s="246">
        <f>F139/E139</f>
        <v>1</v>
      </c>
    </row>
    <row r="140" spans="1:7" ht="38.25" customHeight="1">
      <c r="A140" s="7"/>
      <c r="B140" s="58"/>
      <c r="C140" s="385" t="s">
        <v>117</v>
      </c>
      <c r="D140" s="116">
        <v>700</v>
      </c>
      <c r="E140" s="66">
        <v>700</v>
      </c>
      <c r="F140" s="66">
        <v>546</v>
      </c>
      <c r="G140" s="117">
        <f>F140/E140</f>
        <v>0.78</v>
      </c>
    </row>
    <row r="141" spans="1:7" ht="19.5" customHeight="1">
      <c r="A141" s="9"/>
      <c r="B141" s="57"/>
      <c r="C141" s="5" t="s">
        <v>143</v>
      </c>
      <c r="D141" s="105"/>
      <c r="E141" s="28"/>
      <c r="F141" s="28">
        <f>60+1800</f>
        <v>1860</v>
      </c>
      <c r="G141" s="139"/>
    </row>
    <row r="142" spans="1:7" ht="19.5" customHeight="1">
      <c r="A142" s="495"/>
      <c r="B142" s="496"/>
      <c r="C142" s="503"/>
      <c r="D142" s="498"/>
      <c r="E142" s="498"/>
      <c r="F142" s="498"/>
      <c r="G142" s="499"/>
    </row>
    <row r="143" spans="2:7" ht="19.5" customHeight="1">
      <c r="B143" s="298"/>
      <c r="D143" s="294"/>
      <c r="E143" s="294"/>
      <c r="F143" s="294"/>
      <c r="G143" s="295"/>
    </row>
    <row r="144" spans="1:7" ht="19.5" customHeight="1">
      <c r="A144" s="119">
        <v>854</v>
      </c>
      <c r="B144" s="93"/>
      <c r="C144" s="330" t="s">
        <v>304</v>
      </c>
      <c r="D144" s="348">
        <f>D145+D148</f>
        <v>6740</v>
      </c>
      <c r="E144" s="94">
        <f>E145+E148</f>
        <v>1866</v>
      </c>
      <c r="F144" s="94">
        <f>F145+F148</f>
        <v>1633</v>
      </c>
      <c r="G144" s="95">
        <f t="shared" si="3"/>
        <v>0.87513397642015</v>
      </c>
    </row>
    <row r="145" spans="1:7" ht="19.5" customHeight="1">
      <c r="A145" s="106"/>
      <c r="B145" s="31">
        <v>85401</v>
      </c>
      <c r="C145" s="381" t="s">
        <v>305</v>
      </c>
      <c r="D145" s="134">
        <f>D146+D147</f>
        <v>4100</v>
      </c>
      <c r="E145" s="63">
        <f>E146+E147</f>
        <v>1175</v>
      </c>
      <c r="F145" s="63">
        <f>SUM(F146:F147)</f>
        <v>1125</v>
      </c>
      <c r="G145" s="104">
        <f t="shared" si="3"/>
        <v>0.9574468085106383</v>
      </c>
    </row>
    <row r="146" spans="1:7" ht="19.5" customHeight="1">
      <c r="A146" s="106"/>
      <c r="B146" s="32"/>
      <c r="C146" s="342" t="s">
        <v>29</v>
      </c>
      <c r="D146" s="125">
        <v>3000</v>
      </c>
      <c r="E146" s="71">
        <v>75</v>
      </c>
      <c r="F146" s="71">
        <v>76</v>
      </c>
      <c r="G146" s="33">
        <f t="shared" si="3"/>
        <v>1.0133333333333334</v>
      </c>
    </row>
    <row r="147" spans="1:7" ht="37.5" customHeight="1">
      <c r="A147" s="106"/>
      <c r="B147" s="57"/>
      <c r="C147" s="389" t="s">
        <v>117</v>
      </c>
      <c r="D147" s="72">
        <v>1100</v>
      </c>
      <c r="E147" s="72">
        <v>1100</v>
      </c>
      <c r="F147" s="72">
        <v>1049</v>
      </c>
      <c r="G147" s="319">
        <f t="shared" si="3"/>
        <v>0.9536363636363636</v>
      </c>
    </row>
    <row r="148" spans="1:7" ht="19.5" customHeight="1">
      <c r="A148" s="7"/>
      <c r="B148" s="96">
        <v>85495</v>
      </c>
      <c r="C148" s="381" t="s">
        <v>217</v>
      </c>
      <c r="D148" s="134">
        <f>D149+D150</f>
        <v>2640</v>
      </c>
      <c r="E148" s="63">
        <f>E149+E150</f>
        <v>691</v>
      </c>
      <c r="F148" s="63">
        <f>SUM(F149:F150)</f>
        <v>508</v>
      </c>
      <c r="G148" s="104">
        <f aca="true" t="shared" si="4" ref="G148:G227">F148/E148</f>
        <v>0.7351664254703328</v>
      </c>
    </row>
    <row r="149" spans="1:7" ht="19.5" customHeight="1">
      <c r="A149" s="7"/>
      <c r="B149" s="58"/>
      <c r="C149" s="384" t="s">
        <v>29</v>
      </c>
      <c r="D149" s="116">
        <v>2000</v>
      </c>
      <c r="E149" s="66">
        <v>51</v>
      </c>
      <c r="F149" s="66">
        <v>51</v>
      </c>
      <c r="G149" s="117">
        <f t="shared" si="4"/>
        <v>1</v>
      </c>
    </row>
    <row r="150" spans="1:7" ht="37.5" customHeight="1">
      <c r="A150" s="9"/>
      <c r="B150" s="57"/>
      <c r="C150" s="389" t="s">
        <v>117</v>
      </c>
      <c r="D150" s="326">
        <v>640</v>
      </c>
      <c r="E150" s="28">
        <v>640</v>
      </c>
      <c r="F150" s="28">
        <v>457</v>
      </c>
      <c r="G150" s="139">
        <f t="shared" si="4"/>
        <v>0.7140625</v>
      </c>
    </row>
    <row r="151" spans="1:7" ht="18.75" customHeight="1">
      <c r="A151" s="119">
        <v>900</v>
      </c>
      <c r="B151" s="93"/>
      <c r="C151" s="102" t="s">
        <v>292</v>
      </c>
      <c r="D151" s="351">
        <f>D152+D157+D159+D163</f>
        <v>8636000</v>
      </c>
      <c r="E151" s="150">
        <f>E152+E157+E159+E163</f>
        <v>8936000</v>
      </c>
      <c r="F151" s="150">
        <f>F152+F155+F157+F159+F161+F163</f>
        <v>8672957</v>
      </c>
      <c r="G151" s="121">
        <f t="shared" si="4"/>
        <v>0.9705636750223814</v>
      </c>
    </row>
    <row r="152" spans="1:7" ht="18" customHeight="1">
      <c r="A152" s="106"/>
      <c r="B152" s="31">
        <v>90002</v>
      </c>
      <c r="C152" s="38" t="s">
        <v>146</v>
      </c>
      <c r="D152" s="97">
        <f>D153+D154</f>
        <v>7602000</v>
      </c>
      <c r="E152" s="6">
        <f>E153+E154</f>
        <v>7602000</v>
      </c>
      <c r="F152" s="6">
        <f>SUM(F153:F154)</f>
        <v>7190889</v>
      </c>
      <c r="G152" s="242">
        <f t="shared" si="4"/>
        <v>0.9459206787687451</v>
      </c>
    </row>
    <row r="153" spans="1:7" ht="18" customHeight="1">
      <c r="A153" s="7"/>
      <c r="B153" s="30"/>
      <c r="C153" s="327" t="s">
        <v>178</v>
      </c>
      <c r="D153" s="107">
        <v>7600000</v>
      </c>
      <c r="E153" s="107">
        <v>7600000</v>
      </c>
      <c r="F153" s="107">
        <v>7188801</v>
      </c>
      <c r="G153" s="245">
        <f t="shared" si="4"/>
        <v>0.9458948684210526</v>
      </c>
    </row>
    <row r="154" spans="1:7" ht="18" customHeight="1">
      <c r="A154" s="7"/>
      <c r="B154" s="57"/>
      <c r="C154" s="390" t="s">
        <v>288</v>
      </c>
      <c r="D154" s="149">
        <v>2000</v>
      </c>
      <c r="E154" s="70">
        <v>2000</v>
      </c>
      <c r="F154" s="70">
        <v>2088</v>
      </c>
      <c r="G154" s="140">
        <f t="shared" si="4"/>
        <v>1.044</v>
      </c>
    </row>
    <row r="155" spans="1:8" s="77" customFormat="1" ht="18" customHeight="1">
      <c r="A155" s="106"/>
      <c r="B155" s="96">
        <v>90003</v>
      </c>
      <c r="C155" s="38" t="s">
        <v>315</v>
      </c>
      <c r="D155" s="97"/>
      <c r="E155" s="6"/>
      <c r="F155" s="6">
        <f>F156</f>
        <v>4000</v>
      </c>
      <c r="G155" s="99"/>
      <c r="H155" s="222"/>
    </row>
    <row r="156" spans="1:7" ht="18.75" customHeight="1">
      <c r="A156" s="7"/>
      <c r="B156" s="57"/>
      <c r="C156" s="390" t="s">
        <v>143</v>
      </c>
      <c r="D156" s="49"/>
      <c r="E156" s="11"/>
      <c r="F156" s="11">
        <v>4000</v>
      </c>
      <c r="G156" s="65"/>
    </row>
    <row r="157" spans="1:7" ht="18.75" customHeight="1">
      <c r="A157" s="7"/>
      <c r="B157" s="31">
        <v>90011</v>
      </c>
      <c r="C157" s="38" t="s">
        <v>179</v>
      </c>
      <c r="D157" s="97">
        <f>D158</f>
        <v>35000</v>
      </c>
      <c r="E157" s="6">
        <f>E158</f>
        <v>35000</v>
      </c>
      <c r="F157" s="6">
        <f>F158</f>
        <v>5368</v>
      </c>
      <c r="G157" s="99">
        <f t="shared" si="4"/>
        <v>0.15337142857142858</v>
      </c>
    </row>
    <row r="158" spans="1:7" ht="18.75" customHeight="1">
      <c r="A158" s="7"/>
      <c r="B158" s="54"/>
      <c r="C158" s="380" t="s">
        <v>29</v>
      </c>
      <c r="D158" s="50">
        <v>35000</v>
      </c>
      <c r="E158" s="4">
        <v>35000</v>
      </c>
      <c r="F158" s="4">
        <v>5368</v>
      </c>
      <c r="G158" s="64">
        <f t="shared" si="4"/>
        <v>0.15337142857142858</v>
      </c>
    </row>
    <row r="159" spans="1:7" ht="18.75" customHeight="1">
      <c r="A159" s="106"/>
      <c r="B159" s="136">
        <v>90013</v>
      </c>
      <c r="C159" s="39" t="s">
        <v>293</v>
      </c>
      <c r="D159" s="352">
        <f>D160</f>
        <v>12000</v>
      </c>
      <c r="E159" s="152">
        <f>E160</f>
        <v>12000</v>
      </c>
      <c r="F159" s="152">
        <f>SUM(F160:F160)</f>
        <v>11527</v>
      </c>
      <c r="G159" s="492">
        <f t="shared" si="4"/>
        <v>0.9605833333333333</v>
      </c>
    </row>
    <row r="160" spans="1:255" s="81" customFormat="1" ht="18.75" customHeight="1">
      <c r="A160" s="106"/>
      <c r="B160" s="136"/>
      <c r="C160" s="380" t="s">
        <v>219</v>
      </c>
      <c r="D160" s="50">
        <v>12000</v>
      </c>
      <c r="E160" s="50">
        <v>12000</v>
      </c>
      <c r="F160" s="50">
        <v>11527</v>
      </c>
      <c r="G160" s="268">
        <f>F160/E160</f>
        <v>0.9605833333333333</v>
      </c>
      <c r="H160" s="114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0"/>
      <c r="FF160" s="80"/>
      <c r="FG160" s="80"/>
      <c r="FH160" s="80"/>
      <c r="FI160" s="80"/>
      <c r="FJ160" s="80"/>
      <c r="FK160" s="80"/>
      <c r="FL160" s="80"/>
      <c r="FM160" s="80"/>
      <c r="FN160" s="80"/>
      <c r="FO160" s="80"/>
      <c r="FP160" s="80"/>
      <c r="FQ160" s="80"/>
      <c r="FR160" s="80"/>
      <c r="FS160" s="80"/>
      <c r="FT160" s="80"/>
      <c r="FU160" s="80"/>
      <c r="FV160" s="80"/>
      <c r="FW160" s="80"/>
      <c r="FX160" s="80"/>
      <c r="FY160" s="80"/>
      <c r="FZ160" s="80"/>
      <c r="GA160" s="80"/>
      <c r="GB160" s="80"/>
      <c r="GC160" s="80"/>
      <c r="GD160" s="80"/>
      <c r="GE160" s="80"/>
      <c r="GF160" s="80"/>
      <c r="GG160" s="80"/>
      <c r="GH160" s="80"/>
      <c r="GI160" s="80"/>
      <c r="GJ160" s="80"/>
      <c r="GK160" s="80"/>
      <c r="GL160" s="80"/>
      <c r="GM160" s="80"/>
      <c r="GN160" s="80"/>
      <c r="GO160" s="80"/>
      <c r="GP160" s="80"/>
      <c r="GQ160" s="80"/>
      <c r="GR160" s="80"/>
      <c r="GS160" s="80"/>
      <c r="GT160" s="80"/>
      <c r="GU160" s="80"/>
      <c r="GV160" s="80"/>
      <c r="GW160" s="80"/>
      <c r="GX160" s="80"/>
      <c r="GY160" s="80"/>
      <c r="GZ160" s="80"/>
      <c r="HA160" s="80"/>
      <c r="HB160" s="80"/>
      <c r="HC160" s="80"/>
      <c r="HD160" s="80"/>
      <c r="HE160" s="80"/>
      <c r="HF160" s="80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80"/>
      <c r="HT160" s="80"/>
      <c r="HU160" s="80"/>
      <c r="HV160" s="80"/>
      <c r="HW160" s="80"/>
      <c r="HX160" s="80"/>
      <c r="HY160" s="80"/>
      <c r="HZ160" s="80"/>
      <c r="IA160" s="80"/>
      <c r="IB160" s="80"/>
      <c r="IC160" s="80"/>
      <c r="ID160" s="80"/>
      <c r="IE160" s="80"/>
      <c r="IF160" s="80"/>
      <c r="IG160" s="80"/>
      <c r="IH160" s="80"/>
      <c r="II160" s="80"/>
      <c r="IJ160" s="80"/>
      <c r="IK160" s="80"/>
      <c r="IL160" s="80"/>
      <c r="IM160" s="80"/>
      <c r="IN160" s="80"/>
      <c r="IO160" s="80"/>
      <c r="IP160" s="80"/>
      <c r="IQ160" s="80"/>
      <c r="IR160" s="80"/>
      <c r="IS160" s="80"/>
      <c r="IT160" s="80"/>
      <c r="IU160" s="80"/>
    </row>
    <row r="161" spans="1:8" s="77" customFormat="1" ht="18.75" customHeight="1">
      <c r="A161" s="106"/>
      <c r="B161" s="96">
        <v>90015</v>
      </c>
      <c r="C161" s="38" t="s">
        <v>294</v>
      </c>
      <c r="D161" s="97"/>
      <c r="E161" s="97"/>
      <c r="F161" s="97">
        <f>F162</f>
        <v>909</v>
      </c>
      <c r="G161" s="242"/>
      <c r="H161" s="222"/>
    </row>
    <row r="162" spans="1:7" ht="18.75" customHeight="1">
      <c r="A162" s="7"/>
      <c r="B162" s="57"/>
      <c r="C162" s="390" t="s">
        <v>143</v>
      </c>
      <c r="D162" s="49"/>
      <c r="E162" s="49"/>
      <c r="F162" s="49">
        <v>909</v>
      </c>
      <c r="G162" s="256"/>
    </row>
    <row r="163" spans="1:7" ht="18" customHeight="1">
      <c r="A163" s="106"/>
      <c r="B163" s="31">
        <v>90095</v>
      </c>
      <c r="C163" s="381" t="s">
        <v>217</v>
      </c>
      <c r="D163" s="134">
        <f>SUM(D164:D167)</f>
        <v>987000</v>
      </c>
      <c r="E163" s="63">
        <f>SUM(E164:E167)</f>
        <v>1287000</v>
      </c>
      <c r="F163" s="63">
        <f>SUM(F164:F168)</f>
        <v>1460264</v>
      </c>
      <c r="G163" s="104">
        <f t="shared" si="4"/>
        <v>1.1346262626262626</v>
      </c>
    </row>
    <row r="164" spans="1:7" ht="18" customHeight="1">
      <c r="A164" s="7"/>
      <c r="B164" s="30"/>
      <c r="C164" s="342" t="s">
        <v>220</v>
      </c>
      <c r="D164" s="125">
        <v>42000</v>
      </c>
      <c r="E164" s="71">
        <v>42000</v>
      </c>
      <c r="F164" s="71">
        <v>69160</v>
      </c>
      <c r="G164" s="33">
        <f t="shared" si="4"/>
        <v>1.6466666666666667</v>
      </c>
    </row>
    <row r="165" spans="1:7" ht="18" customHeight="1">
      <c r="A165" s="7"/>
      <c r="B165" s="58"/>
      <c r="C165" s="384" t="s">
        <v>180</v>
      </c>
      <c r="D165" s="116">
        <v>840000</v>
      </c>
      <c r="E165" s="66">
        <v>840000</v>
      </c>
      <c r="F165" s="66">
        <v>875863</v>
      </c>
      <c r="G165" s="117">
        <f t="shared" si="4"/>
        <v>1.0426940476190476</v>
      </c>
    </row>
    <row r="166" spans="1:7" ht="18" customHeight="1">
      <c r="A166" s="7"/>
      <c r="B166" s="10"/>
      <c r="C166" s="336" t="s">
        <v>27</v>
      </c>
      <c r="D166" s="322">
        <v>100000</v>
      </c>
      <c r="E166" s="3">
        <v>400000</v>
      </c>
      <c r="F166" s="3">
        <v>496035</v>
      </c>
      <c r="G166" s="132">
        <f t="shared" si="4"/>
        <v>1.2400875</v>
      </c>
    </row>
    <row r="167" spans="1:7" ht="18.75" customHeight="1">
      <c r="A167" s="7"/>
      <c r="B167" s="10"/>
      <c r="C167" s="388" t="s">
        <v>288</v>
      </c>
      <c r="D167" s="350">
        <v>5000</v>
      </c>
      <c r="E167" s="493">
        <v>5000</v>
      </c>
      <c r="F167" s="493">
        <v>2927</v>
      </c>
      <c r="G167" s="494">
        <f t="shared" si="4"/>
        <v>0.5854</v>
      </c>
    </row>
    <row r="168" spans="1:7" ht="18.75" customHeight="1">
      <c r="A168" s="9"/>
      <c r="B168" s="5"/>
      <c r="C168" s="389" t="s">
        <v>143</v>
      </c>
      <c r="D168" s="303"/>
      <c r="E168" s="159"/>
      <c r="F168" s="159">
        <f>135+16144</f>
        <v>16279</v>
      </c>
      <c r="G168" s="307"/>
    </row>
    <row r="169" spans="1:8" s="77" customFormat="1" ht="21.75" customHeight="1" thickBot="1">
      <c r="A169" s="138"/>
      <c r="B169" s="31"/>
      <c r="C169" s="379" t="s">
        <v>281</v>
      </c>
      <c r="D169" s="347">
        <f>D173</f>
        <v>98266914</v>
      </c>
      <c r="E169" s="91">
        <f>E170+E173</f>
        <v>106860714</v>
      </c>
      <c r="F169" s="91">
        <f>F173+F170</f>
        <v>106860714</v>
      </c>
      <c r="G169" s="270">
        <f t="shared" si="4"/>
        <v>1</v>
      </c>
      <c r="H169" s="222"/>
    </row>
    <row r="170" spans="1:7" ht="39" customHeight="1" thickTop="1">
      <c r="A170" s="119">
        <v>756</v>
      </c>
      <c r="B170" s="93"/>
      <c r="C170" s="102" t="s">
        <v>232</v>
      </c>
      <c r="D170" s="348"/>
      <c r="E170" s="94">
        <f>E171</f>
        <v>1091325</v>
      </c>
      <c r="F170" s="94">
        <f>SUM(F171)</f>
        <v>1091325</v>
      </c>
      <c r="G170" s="241">
        <f t="shared" si="4"/>
        <v>1</v>
      </c>
    </row>
    <row r="171" spans="1:7" ht="39" customHeight="1">
      <c r="A171" s="60"/>
      <c r="B171" s="136">
        <v>75615</v>
      </c>
      <c r="C171" s="39" t="s">
        <v>65</v>
      </c>
      <c r="D171" s="124"/>
      <c r="E171" s="1">
        <f>E172</f>
        <v>1091325</v>
      </c>
      <c r="F171" s="1">
        <f>SUM(F172)</f>
        <v>1091325</v>
      </c>
      <c r="G171" s="98">
        <f t="shared" si="4"/>
        <v>1</v>
      </c>
    </row>
    <row r="172" spans="1:7" ht="19.5" customHeight="1">
      <c r="A172" s="7"/>
      <c r="B172" s="10"/>
      <c r="C172" s="393" t="s">
        <v>114</v>
      </c>
      <c r="D172" s="74"/>
      <c r="E172" s="74">
        <v>1091325</v>
      </c>
      <c r="F172" s="74">
        <v>1091325</v>
      </c>
      <c r="G172" s="239">
        <f t="shared" si="4"/>
        <v>1</v>
      </c>
    </row>
    <row r="173" spans="1:7" ht="19.5" customHeight="1">
      <c r="A173" s="128">
        <v>758</v>
      </c>
      <c r="B173" s="129"/>
      <c r="C173" s="175" t="s">
        <v>266</v>
      </c>
      <c r="D173" s="349">
        <f>D174+D176+D178</f>
        <v>98266914</v>
      </c>
      <c r="E173" s="130">
        <f>E174+E176+E178</f>
        <v>105769389</v>
      </c>
      <c r="F173" s="130">
        <f>F174+F176+F178</f>
        <v>105769389</v>
      </c>
      <c r="G173" s="250">
        <f t="shared" si="4"/>
        <v>1</v>
      </c>
    </row>
    <row r="174" spans="1:7" ht="25.5" customHeight="1">
      <c r="A174" s="60"/>
      <c r="B174" s="136">
        <v>75801</v>
      </c>
      <c r="C174" s="39" t="s">
        <v>316</v>
      </c>
      <c r="D174" s="124">
        <f>D175</f>
        <v>98266914</v>
      </c>
      <c r="E174" s="1">
        <f>E175</f>
        <v>101777172</v>
      </c>
      <c r="F174" s="1">
        <f>F175</f>
        <v>101777172</v>
      </c>
      <c r="G174" s="98">
        <f t="shared" si="4"/>
        <v>1</v>
      </c>
    </row>
    <row r="175" spans="1:7" ht="19.5" customHeight="1">
      <c r="A175" s="7"/>
      <c r="B175" s="37"/>
      <c r="C175" s="380" t="s">
        <v>38</v>
      </c>
      <c r="D175" s="50">
        <v>98266914</v>
      </c>
      <c r="E175" s="50">
        <v>101777172</v>
      </c>
      <c r="F175" s="50">
        <v>101777172</v>
      </c>
      <c r="G175" s="268">
        <f t="shared" si="4"/>
        <v>1</v>
      </c>
    </row>
    <row r="176" spans="1:7" ht="25.5" customHeight="1">
      <c r="A176" s="106"/>
      <c r="B176" s="31">
        <v>75802</v>
      </c>
      <c r="C176" s="38" t="s">
        <v>251</v>
      </c>
      <c r="D176" s="134"/>
      <c r="E176" s="63">
        <f>SUM(E177)</f>
        <v>3949437</v>
      </c>
      <c r="F176" s="63">
        <f>F177</f>
        <v>3949437</v>
      </c>
      <c r="G176" s="251">
        <f t="shared" si="4"/>
        <v>1</v>
      </c>
    </row>
    <row r="177" spans="1:7" ht="19.5" customHeight="1">
      <c r="A177" s="7"/>
      <c r="B177" s="37"/>
      <c r="C177" s="380" t="s">
        <v>243</v>
      </c>
      <c r="D177" s="50"/>
      <c r="E177" s="50">
        <v>3949437</v>
      </c>
      <c r="F177" s="50">
        <v>3949437</v>
      </c>
      <c r="G177" s="268">
        <f t="shared" si="4"/>
        <v>1</v>
      </c>
    </row>
    <row r="178" spans="1:7" ht="19.5" customHeight="1">
      <c r="A178" s="106"/>
      <c r="B178" s="31">
        <v>75805</v>
      </c>
      <c r="C178" s="38" t="s">
        <v>0</v>
      </c>
      <c r="D178" s="134"/>
      <c r="E178" s="63">
        <f>E179</f>
        <v>42780</v>
      </c>
      <c r="F178" s="63">
        <f>SUM(F179:F179)</f>
        <v>42780</v>
      </c>
      <c r="G178" s="104">
        <f t="shared" si="4"/>
        <v>1</v>
      </c>
    </row>
    <row r="179" spans="1:7" ht="25.5" customHeight="1">
      <c r="A179" s="7"/>
      <c r="B179" s="10"/>
      <c r="C179" s="389" t="s">
        <v>57</v>
      </c>
      <c r="D179" s="149"/>
      <c r="E179" s="149">
        <v>42780</v>
      </c>
      <c r="F179" s="149">
        <v>42780</v>
      </c>
      <c r="G179" s="247">
        <f t="shared" si="4"/>
        <v>1</v>
      </c>
    </row>
    <row r="180" spans="1:7" ht="22.5" customHeight="1" thickBot="1">
      <c r="A180" s="9"/>
      <c r="B180" s="5"/>
      <c r="C180" s="403" t="s">
        <v>1</v>
      </c>
      <c r="D180" s="347">
        <f>D181+D185+D196+D199+D206+D212+D215</f>
        <v>3764000</v>
      </c>
      <c r="E180" s="91">
        <f>E181+E185+E196+E199+E206+E212+E215</f>
        <v>6591029</v>
      </c>
      <c r="F180" s="91">
        <f>F181+F185+F196+F199+F206+F212+F215</f>
        <v>5728927</v>
      </c>
      <c r="G180" s="160">
        <f t="shared" si="4"/>
        <v>0.8692006968866318</v>
      </c>
    </row>
    <row r="181" spans="1:15" s="419" customFormat="1" ht="19.5" customHeight="1" thickTop="1">
      <c r="A181" s="424">
        <v>630</v>
      </c>
      <c r="B181" s="425"/>
      <c r="C181" s="420" t="s">
        <v>37</v>
      </c>
      <c r="D181" s="421">
        <f>D182</f>
        <v>130000</v>
      </c>
      <c r="E181" s="422">
        <f>E182</f>
        <v>184000</v>
      </c>
      <c r="F181" s="422">
        <f>F182</f>
        <v>110289</v>
      </c>
      <c r="G181" s="423">
        <f t="shared" si="4"/>
        <v>0.5993967391304348</v>
      </c>
      <c r="H181" s="222"/>
      <c r="I181" s="77"/>
      <c r="J181" s="77"/>
      <c r="K181" s="77"/>
      <c r="L181" s="77"/>
      <c r="M181" s="77"/>
      <c r="N181" s="77"/>
      <c r="O181" s="77"/>
    </row>
    <row r="182" spans="1:8" s="77" customFormat="1" ht="19.5" customHeight="1">
      <c r="A182" s="60"/>
      <c r="B182" s="136">
        <v>63003</v>
      </c>
      <c r="C182" s="39" t="s">
        <v>235</v>
      </c>
      <c r="D182" s="152">
        <f>SUM(D183:D184)</f>
        <v>130000</v>
      </c>
      <c r="E182" s="152">
        <f>SUM(E183:E184)</f>
        <v>184000</v>
      </c>
      <c r="F182" s="152">
        <f>SUM(F183:F184)</f>
        <v>110289</v>
      </c>
      <c r="G182" s="137">
        <f t="shared" si="4"/>
        <v>0.5993967391304348</v>
      </c>
      <c r="H182" s="222"/>
    </row>
    <row r="183" spans="1:7" ht="25.5" customHeight="1">
      <c r="A183" s="7"/>
      <c r="B183" s="10"/>
      <c r="C183" s="327" t="s">
        <v>72</v>
      </c>
      <c r="D183" s="2">
        <v>130000</v>
      </c>
      <c r="E183" s="2">
        <v>130000</v>
      </c>
      <c r="F183" s="2">
        <f>106233+4056</f>
        <v>110289</v>
      </c>
      <c r="G183" s="126">
        <f>F183/E183</f>
        <v>0.848376923076923</v>
      </c>
    </row>
    <row r="184" spans="1:7" ht="25.5" customHeight="1">
      <c r="A184" s="9"/>
      <c r="B184" s="5"/>
      <c r="C184" s="390" t="s">
        <v>74</v>
      </c>
      <c r="D184" s="49"/>
      <c r="E184" s="11">
        <v>54000</v>
      </c>
      <c r="F184" s="11"/>
      <c r="G184" s="65"/>
    </row>
    <row r="185" spans="1:7" ht="19.5" customHeight="1">
      <c r="A185" s="119">
        <v>801</v>
      </c>
      <c r="B185" s="93"/>
      <c r="C185" s="330" t="s">
        <v>255</v>
      </c>
      <c r="D185" s="348">
        <f>D186+D191+D193</f>
        <v>3051000</v>
      </c>
      <c r="E185" s="94">
        <f>E186+E191+E193</f>
        <v>3186886</v>
      </c>
      <c r="F185" s="94">
        <f>F186+F191+F193</f>
        <v>3175748</v>
      </c>
      <c r="G185" s="95">
        <f t="shared" si="4"/>
        <v>0.996505052267323</v>
      </c>
    </row>
    <row r="186" spans="1:15" s="440" customFormat="1" ht="19.5" customHeight="1">
      <c r="A186" s="436"/>
      <c r="B186" s="153">
        <v>80101</v>
      </c>
      <c r="C186" s="394" t="s">
        <v>256</v>
      </c>
      <c r="D186" s="154"/>
      <c r="E186" s="48">
        <f>SUM(E187:E188)</f>
        <v>111886</v>
      </c>
      <c r="F186" s="48">
        <f>SUM(F187:F189)</f>
        <v>101267</v>
      </c>
      <c r="G186" s="437">
        <f t="shared" si="4"/>
        <v>0.9050908960906637</v>
      </c>
      <c r="H186" s="438"/>
      <c r="I186" s="439"/>
      <c r="J186" s="439"/>
      <c r="K186" s="439"/>
      <c r="L186" s="439"/>
      <c r="M186" s="439"/>
      <c r="N186" s="439"/>
      <c r="O186" s="439"/>
    </row>
    <row r="187" spans="1:15" s="440" customFormat="1" ht="19.5" customHeight="1">
      <c r="A187" s="441"/>
      <c r="B187" s="476"/>
      <c r="C187" s="483" t="s">
        <v>75</v>
      </c>
      <c r="D187" s="484"/>
      <c r="E187" s="457">
        <v>51646</v>
      </c>
      <c r="F187" s="457">
        <v>51646</v>
      </c>
      <c r="G187" s="458">
        <f t="shared" si="4"/>
        <v>1</v>
      </c>
      <c r="H187" s="438"/>
      <c r="I187" s="439"/>
      <c r="J187" s="439"/>
      <c r="K187" s="439"/>
      <c r="L187" s="439"/>
      <c r="M187" s="439"/>
      <c r="N187" s="439"/>
      <c r="O187" s="439"/>
    </row>
    <row r="188" spans="1:15" s="440" customFormat="1" ht="25.5" customHeight="1">
      <c r="A188" s="441"/>
      <c r="B188" s="478"/>
      <c r="C188" s="396" t="s">
        <v>76</v>
      </c>
      <c r="D188" s="113"/>
      <c r="E188" s="156">
        <v>60240</v>
      </c>
      <c r="F188" s="156">
        <v>49265</v>
      </c>
      <c r="G188" s="267">
        <f t="shared" si="4"/>
        <v>0.8178120849933599</v>
      </c>
      <c r="H188" s="438"/>
      <c r="I188" s="439"/>
      <c r="J188" s="439"/>
      <c r="K188" s="439"/>
      <c r="L188" s="439"/>
      <c r="M188" s="439"/>
      <c r="N188" s="439"/>
      <c r="O188" s="439"/>
    </row>
    <row r="189" spans="1:15" s="440" customFormat="1" ht="19.5" customHeight="1">
      <c r="A189" s="441"/>
      <c r="B189" s="478"/>
      <c r="C189" s="518" t="s">
        <v>209</v>
      </c>
      <c r="D189" s="514"/>
      <c r="E189" s="479"/>
      <c r="F189" s="479">
        <v>356</v>
      </c>
      <c r="G189" s="480"/>
      <c r="H189" s="438"/>
      <c r="I189" s="439"/>
      <c r="J189" s="439"/>
      <c r="K189" s="439"/>
      <c r="L189" s="439"/>
      <c r="M189" s="439"/>
      <c r="N189" s="439"/>
      <c r="O189" s="439"/>
    </row>
    <row r="190" spans="1:15" s="440" customFormat="1" ht="19.5" customHeight="1">
      <c r="A190" s="519"/>
      <c r="B190" s="515"/>
      <c r="C190" s="520"/>
      <c r="D190" s="516"/>
      <c r="E190" s="516"/>
      <c r="F190" s="516"/>
      <c r="G190" s="517"/>
      <c r="H190" s="438"/>
      <c r="I190" s="439"/>
      <c r="J190" s="439"/>
      <c r="K190" s="439"/>
      <c r="L190" s="439"/>
      <c r="M190" s="439"/>
      <c r="N190" s="439"/>
      <c r="O190" s="439"/>
    </row>
    <row r="191" spans="1:15" s="487" customFormat="1" ht="19.5" customHeight="1">
      <c r="A191" s="436"/>
      <c r="B191" s="153">
        <v>80110</v>
      </c>
      <c r="C191" s="394" t="s">
        <v>257</v>
      </c>
      <c r="D191" s="154"/>
      <c r="E191" s="48">
        <f>E192</f>
        <v>2400</v>
      </c>
      <c r="F191" s="48">
        <f>F192</f>
        <v>1881</v>
      </c>
      <c r="G191" s="437">
        <f t="shared" si="4"/>
        <v>0.78375</v>
      </c>
      <c r="H191" s="485"/>
      <c r="I191" s="486"/>
      <c r="J191" s="486"/>
      <c r="K191" s="486"/>
      <c r="L191" s="486"/>
      <c r="M191" s="486"/>
      <c r="N191" s="486"/>
      <c r="O191" s="486"/>
    </row>
    <row r="192" spans="1:15" s="440" customFormat="1" ht="25.5" customHeight="1">
      <c r="A192" s="441"/>
      <c r="B192" s="157"/>
      <c r="C192" s="442" t="s">
        <v>76</v>
      </c>
      <c r="D192" s="353"/>
      <c r="E192" s="158">
        <v>2400</v>
      </c>
      <c r="F192" s="158">
        <v>1881</v>
      </c>
      <c r="G192" s="265">
        <f t="shared" si="4"/>
        <v>0.78375</v>
      </c>
      <c r="H192" s="438"/>
      <c r="I192" s="439"/>
      <c r="J192" s="439"/>
      <c r="K192" s="439"/>
      <c r="L192" s="439"/>
      <c r="M192" s="439"/>
      <c r="N192" s="439"/>
      <c r="O192" s="439"/>
    </row>
    <row r="193" spans="1:7" ht="18.75" customHeight="1">
      <c r="A193" s="162"/>
      <c r="B193" s="75">
        <v>80195</v>
      </c>
      <c r="C193" s="75" t="s">
        <v>217</v>
      </c>
      <c r="D193" s="355">
        <f>SUM(D194:D195)</f>
        <v>3051000</v>
      </c>
      <c r="E193" s="163">
        <f>E194+E195</f>
        <v>3072600</v>
      </c>
      <c r="F193" s="163">
        <f>SUM(F194:F195)</f>
        <v>3072600</v>
      </c>
      <c r="G193" s="164">
        <f t="shared" si="4"/>
        <v>1</v>
      </c>
    </row>
    <row r="194" spans="1:7" ht="25.5" customHeight="1">
      <c r="A194" s="21"/>
      <c r="B194" s="216"/>
      <c r="C194" s="398" t="s">
        <v>61</v>
      </c>
      <c r="D194" s="51"/>
      <c r="E194" s="51">
        <v>21600</v>
      </c>
      <c r="F194" s="51">
        <v>21600</v>
      </c>
      <c r="G194" s="283">
        <f t="shared" si="4"/>
        <v>1</v>
      </c>
    </row>
    <row r="195" spans="1:7" ht="19.5" customHeight="1">
      <c r="A195" s="18"/>
      <c r="B195" s="19"/>
      <c r="C195" s="399" t="s">
        <v>81</v>
      </c>
      <c r="D195" s="53">
        <v>3051000</v>
      </c>
      <c r="E195" s="53">
        <v>3051000</v>
      </c>
      <c r="F195" s="53">
        <v>3051000</v>
      </c>
      <c r="G195" s="280">
        <f t="shared" si="4"/>
        <v>1</v>
      </c>
    </row>
    <row r="196" spans="1:7" ht="19.5" customHeight="1">
      <c r="A196" s="119">
        <v>851</v>
      </c>
      <c r="B196" s="93"/>
      <c r="C196" s="330" t="s">
        <v>258</v>
      </c>
      <c r="D196" s="348"/>
      <c r="E196" s="94">
        <f>E197</f>
        <v>27200</v>
      </c>
      <c r="F196" s="94">
        <f>F197</f>
        <v>21200</v>
      </c>
      <c r="G196" s="95">
        <f t="shared" si="4"/>
        <v>0.7794117647058824</v>
      </c>
    </row>
    <row r="197" spans="1:7" ht="19.5" customHeight="1">
      <c r="A197" s="329"/>
      <c r="B197" s="46">
        <v>85154</v>
      </c>
      <c r="C197" s="46" t="s">
        <v>82</v>
      </c>
      <c r="D197" s="356"/>
      <c r="E197" s="210">
        <f>E198</f>
        <v>27200</v>
      </c>
      <c r="F197" s="210">
        <f>F198</f>
        <v>21200</v>
      </c>
      <c r="G197" s="211">
        <f t="shared" si="4"/>
        <v>0.7794117647058824</v>
      </c>
    </row>
    <row r="198" spans="1:7" ht="63.75" customHeight="1">
      <c r="A198" s="169"/>
      <c r="B198" s="75"/>
      <c r="C198" s="399" t="s">
        <v>155</v>
      </c>
      <c r="D198" s="167"/>
      <c r="E198" s="167">
        <v>27200</v>
      </c>
      <c r="F198" s="167">
        <v>21200</v>
      </c>
      <c r="G198" s="272">
        <f t="shared" si="4"/>
        <v>0.7794117647058824</v>
      </c>
    </row>
    <row r="199" spans="1:7" ht="19.5" customHeight="1">
      <c r="A199" s="119">
        <v>852</v>
      </c>
      <c r="B199" s="93"/>
      <c r="C199" s="330" t="s">
        <v>52</v>
      </c>
      <c r="D199" s="348"/>
      <c r="E199" s="94">
        <f>E200+E202+E204</f>
        <v>2480000</v>
      </c>
      <c r="F199" s="94">
        <f>F200+F202+F204</f>
        <v>1880000</v>
      </c>
      <c r="G199" s="95">
        <f>F199/E199</f>
        <v>0.7580645161290323</v>
      </c>
    </row>
    <row r="200" spans="1:7" ht="19.5" customHeight="1">
      <c r="A200" s="329"/>
      <c r="B200" s="46">
        <v>85203</v>
      </c>
      <c r="C200" s="46" t="s">
        <v>24</v>
      </c>
      <c r="D200" s="356"/>
      <c r="E200" s="210">
        <f>E201</f>
        <v>600000</v>
      </c>
      <c r="F200" s="210"/>
      <c r="G200" s="211"/>
    </row>
    <row r="201" spans="1:7" ht="39" customHeight="1">
      <c r="A201" s="162"/>
      <c r="B201" s="75"/>
      <c r="C201" s="399" t="s">
        <v>83</v>
      </c>
      <c r="D201" s="167"/>
      <c r="E201" s="167">
        <v>600000</v>
      </c>
      <c r="F201" s="167"/>
      <c r="G201" s="272"/>
    </row>
    <row r="202" spans="1:7" ht="19.5" customHeight="1">
      <c r="A202" s="162"/>
      <c r="B202" s="46">
        <v>85214</v>
      </c>
      <c r="C202" s="46" t="s">
        <v>176</v>
      </c>
      <c r="D202" s="356"/>
      <c r="E202" s="210">
        <f>E203</f>
        <v>1441200</v>
      </c>
      <c r="F202" s="210">
        <f>F203</f>
        <v>1441200</v>
      </c>
      <c r="G202" s="211">
        <f>F202/E202</f>
        <v>1</v>
      </c>
    </row>
    <row r="203" spans="1:7" ht="25.5" customHeight="1">
      <c r="A203" s="162"/>
      <c r="B203" s="75"/>
      <c r="C203" s="399" t="s">
        <v>84</v>
      </c>
      <c r="D203" s="167"/>
      <c r="E203" s="167">
        <v>1441200</v>
      </c>
      <c r="F203" s="167">
        <v>1441200</v>
      </c>
      <c r="G203" s="272">
        <f>F203/E203</f>
        <v>1</v>
      </c>
    </row>
    <row r="204" spans="1:7" ht="19.5" customHeight="1">
      <c r="A204" s="21"/>
      <c r="B204" s="75">
        <v>85295</v>
      </c>
      <c r="C204" s="75" t="s">
        <v>217</v>
      </c>
      <c r="D204" s="166"/>
      <c r="E204" s="194">
        <f>E205</f>
        <v>438800</v>
      </c>
      <c r="F204" s="194">
        <f>F205</f>
        <v>438800</v>
      </c>
      <c r="G204" s="187">
        <f t="shared" si="4"/>
        <v>1</v>
      </c>
    </row>
    <row r="205" spans="1:7" ht="19.5" customHeight="1">
      <c r="A205" s="18"/>
      <c r="B205" s="19"/>
      <c r="C205" s="325" t="s">
        <v>183</v>
      </c>
      <c r="D205" s="167"/>
      <c r="E205" s="167">
        <v>438800</v>
      </c>
      <c r="F205" s="167">
        <v>438800</v>
      </c>
      <c r="G205" s="272">
        <f t="shared" si="4"/>
        <v>1</v>
      </c>
    </row>
    <row r="206" spans="1:7" ht="19.5" customHeight="1">
      <c r="A206" s="119">
        <v>900</v>
      </c>
      <c r="B206" s="93"/>
      <c r="C206" s="102" t="s">
        <v>292</v>
      </c>
      <c r="D206" s="348"/>
      <c r="E206" s="94">
        <f>E207+E209</f>
        <v>59443</v>
      </c>
      <c r="F206" s="94">
        <f>F207+F209</f>
        <v>59443</v>
      </c>
      <c r="G206" s="241">
        <f t="shared" si="4"/>
        <v>1</v>
      </c>
    </row>
    <row r="207" spans="1:7" ht="19.5" customHeight="1">
      <c r="A207" s="162"/>
      <c r="B207" s="75">
        <v>90001</v>
      </c>
      <c r="C207" s="75" t="s">
        <v>85</v>
      </c>
      <c r="D207" s="166"/>
      <c r="E207" s="194">
        <f>E208</f>
        <v>53443</v>
      </c>
      <c r="F207" s="166">
        <f>F208</f>
        <v>53443</v>
      </c>
      <c r="G207" s="273">
        <f t="shared" si="4"/>
        <v>1</v>
      </c>
    </row>
    <row r="208" spans="1:7" ht="25.5" customHeight="1">
      <c r="A208" s="21"/>
      <c r="B208" s="76"/>
      <c r="C208" s="325" t="s">
        <v>244</v>
      </c>
      <c r="D208" s="167"/>
      <c r="E208" s="167">
        <v>53443</v>
      </c>
      <c r="F208" s="167">
        <v>53443</v>
      </c>
      <c r="G208" s="272">
        <f t="shared" si="4"/>
        <v>1</v>
      </c>
    </row>
    <row r="209" spans="1:7" ht="19.5" customHeight="1">
      <c r="A209" s="162"/>
      <c r="B209" s="75">
        <v>90008</v>
      </c>
      <c r="C209" s="75" t="s">
        <v>86</v>
      </c>
      <c r="D209" s="166"/>
      <c r="E209" s="194">
        <f>E210</f>
        <v>6000</v>
      </c>
      <c r="F209" s="166">
        <f>F210</f>
        <v>6000</v>
      </c>
      <c r="G209" s="273">
        <f t="shared" si="4"/>
        <v>1</v>
      </c>
    </row>
    <row r="210" spans="1:7" ht="38.25">
      <c r="A210" s="18"/>
      <c r="B210" s="76"/>
      <c r="C210" s="325" t="s">
        <v>245</v>
      </c>
      <c r="D210" s="167"/>
      <c r="E210" s="167">
        <v>6000</v>
      </c>
      <c r="F210" s="167">
        <v>6000</v>
      </c>
      <c r="G210" s="272">
        <f t="shared" si="4"/>
        <v>1</v>
      </c>
    </row>
    <row r="211" spans="1:7" ht="12.75" customHeight="1">
      <c r="A211" s="521"/>
      <c r="B211" s="522"/>
      <c r="C211" s="505"/>
      <c r="D211" s="523"/>
      <c r="E211" s="523"/>
      <c r="F211" s="523"/>
      <c r="G211" s="524"/>
    </row>
    <row r="212" spans="1:7" ht="19.5" customHeight="1">
      <c r="A212" s="119">
        <v>921</v>
      </c>
      <c r="B212" s="93"/>
      <c r="C212" s="102" t="s">
        <v>101</v>
      </c>
      <c r="D212" s="348"/>
      <c r="E212" s="94">
        <f>E213</f>
        <v>70500</v>
      </c>
      <c r="F212" s="94"/>
      <c r="G212" s="95"/>
    </row>
    <row r="213" spans="1:7" ht="19.5" customHeight="1">
      <c r="A213" s="162"/>
      <c r="B213" s="75">
        <v>92105</v>
      </c>
      <c r="C213" s="39" t="s">
        <v>87</v>
      </c>
      <c r="D213" s="355"/>
      <c r="E213" s="163">
        <f>E214</f>
        <v>70500</v>
      </c>
      <c r="F213" s="163"/>
      <c r="G213" s="164"/>
    </row>
    <row r="214" spans="1:7" ht="25.5" customHeight="1">
      <c r="A214" s="18"/>
      <c r="B214" s="19"/>
      <c r="C214" s="390" t="s">
        <v>88</v>
      </c>
      <c r="D214" s="167"/>
      <c r="E214" s="167">
        <v>70500</v>
      </c>
      <c r="F214" s="167"/>
      <c r="G214" s="272"/>
    </row>
    <row r="215" spans="1:7" ht="19.5" customHeight="1">
      <c r="A215" s="119">
        <v>926</v>
      </c>
      <c r="B215" s="93"/>
      <c r="C215" s="102" t="s">
        <v>2</v>
      </c>
      <c r="D215" s="348">
        <f>D216</f>
        <v>583000</v>
      </c>
      <c r="E215" s="94">
        <f>E216</f>
        <v>583000</v>
      </c>
      <c r="F215" s="94">
        <f>F216</f>
        <v>482247</v>
      </c>
      <c r="G215" s="95">
        <f t="shared" si="4"/>
        <v>0.8271818181818181</v>
      </c>
    </row>
    <row r="216" spans="1:7" ht="19.5" customHeight="1">
      <c r="A216" s="60"/>
      <c r="B216" s="136">
        <v>92601</v>
      </c>
      <c r="C216" s="39" t="s">
        <v>3</v>
      </c>
      <c r="D216" s="124">
        <f>SUM(D217:D219)</f>
        <v>583000</v>
      </c>
      <c r="E216" s="1">
        <f>SUM(E217:E219)</f>
        <v>583000</v>
      </c>
      <c r="F216" s="1">
        <f>SUM(F217:F219)</f>
        <v>482247</v>
      </c>
      <c r="G216" s="104">
        <f t="shared" si="4"/>
        <v>0.8271818181818181</v>
      </c>
    </row>
    <row r="217" spans="1:7" ht="39" customHeight="1">
      <c r="A217" s="7"/>
      <c r="B217" s="10"/>
      <c r="C217" s="452" t="s">
        <v>139</v>
      </c>
      <c r="D217" s="362">
        <v>100000</v>
      </c>
      <c r="E217" s="362">
        <v>100000</v>
      </c>
      <c r="F217" s="362"/>
      <c r="G217" s="469"/>
    </row>
    <row r="218" spans="1:7" ht="25.5" customHeight="1">
      <c r="A218" s="7"/>
      <c r="B218" s="10"/>
      <c r="C218" s="383" t="s">
        <v>246</v>
      </c>
      <c r="D218" s="322">
        <v>378000</v>
      </c>
      <c r="E218" s="322">
        <v>378000</v>
      </c>
      <c r="F218" s="322">
        <v>377247</v>
      </c>
      <c r="G218" s="473">
        <f t="shared" si="4"/>
        <v>0.9980079365079365</v>
      </c>
    </row>
    <row r="219" spans="1:7" ht="25.5" customHeight="1">
      <c r="A219" s="7"/>
      <c r="B219" s="10"/>
      <c r="C219" s="386" t="s">
        <v>247</v>
      </c>
      <c r="D219" s="149">
        <v>105000</v>
      </c>
      <c r="E219" s="149">
        <v>105000</v>
      </c>
      <c r="F219" s="149">
        <v>105000</v>
      </c>
      <c r="G219" s="247">
        <f t="shared" si="4"/>
        <v>1</v>
      </c>
    </row>
    <row r="220" spans="1:7" ht="21" customHeight="1" thickBot="1">
      <c r="A220" s="169"/>
      <c r="B220" s="75"/>
      <c r="C220" s="400" t="s">
        <v>144</v>
      </c>
      <c r="D220" s="357">
        <f>D221+D224+D227+D230</f>
        <v>170000</v>
      </c>
      <c r="E220" s="170">
        <f>E221+E224+E227+E230</f>
        <v>334145</v>
      </c>
      <c r="F220" s="170">
        <f>F221+F224+F227+F230</f>
        <v>167035</v>
      </c>
      <c r="G220" s="274">
        <f t="shared" si="4"/>
        <v>0.4998877732720825</v>
      </c>
    </row>
    <row r="221" spans="1:7" ht="19.5" customHeight="1" thickTop="1">
      <c r="A221" s="119">
        <v>710</v>
      </c>
      <c r="B221" s="93"/>
      <c r="C221" s="330" t="s">
        <v>301</v>
      </c>
      <c r="D221" s="348"/>
      <c r="E221" s="94">
        <f>E222</f>
        <v>38159</v>
      </c>
      <c r="F221" s="94">
        <f>F222</f>
        <v>38159</v>
      </c>
      <c r="G221" s="95">
        <f>F221/E221</f>
        <v>1</v>
      </c>
    </row>
    <row r="222" spans="1:7" ht="19.5" customHeight="1">
      <c r="A222" s="329"/>
      <c r="B222" s="75">
        <v>71035</v>
      </c>
      <c r="C222" s="401" t="s">
        <v>33</v>
      </c>
      <c r="D222" s="358"/>
      <c r="E222" s="304">
        <f>E223</f>
        <v>38159</v>
      </c>
      <c r="F222" s="304">
        <f>F223</f>
        <v>38159</v>
      </c>
      <c r="G222" s="309">
        <f>F222/E222</f>
        <v>1</v>
      </c>
    </row>
    <row r="223" spans="1:255" s="81" customFormat="1" ht="25.5" customHeight="1">
      <c r="A223" s="18"/>
      <c r="B223" s="19"/>
      <c r="C223" s="340" t="s">
        <v>63</v>
      </c>
      <c r="D223" s="359"/>
      <c r="E223" s="305">
        <v>38159</v>
      </c>
      <c r="F223" s="305">
        <v>38159</v>
      </c>
      <c r="G223" s="310">
        <f>F223/E223</f>
        <v>1</v>
      </c>
      <c r="H223" s="114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  <c r="FK223" s="80"/>
      <c r="FL223" s="80"/>
      <c r="FM223" s="80"/>
      <c r="FN223" s="80"/>
      <c r="FO223" s="80"/>
      <c r="FP223" s="80"/>
      <c r="FQ223" s="80"/>
      <c r="FR223" s="80"/>
      <c r="FS223" s="80"/>
      <c r="FT223" s="80"/>
      <c r="FU223" s="80"/>
      <c r="FV223" s="80"/>
      <c r="FW223" s="80"/>
      <c r="FX223" s="80"/>
      <c r="FY223" s="80"/>
      <c r="FZ223" s="80"/>
      <c r="GA223" s="80"/>
      <c r="GB223" s="80"/>
      <c r="GC223" s="80"/>
      <c r="GD223" s="80"/>
      <c r="GE223" s="80"/>
      <c r="GF223" s="80"/>
      <c r="GG223" s="80"/>
      <c r="GH223" s="80"/>
      <c r="GI223" s="80"/>
      <c r="GJ223" s="80"/>
      <c r="GK223" s="80"/>
      <c r="GL223" s="80"/>
      <c r="GM223" s="80"/>
      <c r="GN223" s="80"/>
      <c r="GO223" s="80"/>
      <c r="GP223" s="80"/>
      <c r="GQ223" s="80"/>
      <c r="GR223" s="80"/>
      <c r="GS223" s="80"/>
      <c r="GT223" s="80"/>
      <c r="GU223" s="80"/>
      <c r="GV223" s="80"/>
      <c r="GW223" s="80"/>
      <c r="GX223" s="80"/>
      <c r="GY223" s="80"/>
      <c r="GZ223" s="80"/>
      <c r="HA223" s="80"/>
      <c r="HB223" s="80"/>
      <c r="HC223" s="80"/>
      <c r="HD223" s="80"/>
      <c r="HE223" s="80"/>
      <c r="HF223" s="80"/>
      <c r="HG223" s="80"/>
      <c r="HH223" s="80"/>
      <c r="HI223" s="80"/>
      <c r="HJ223" s="80"/>
      <c r="HK223" s="80"/>
      <c r="HL223" s="80"/>
      <c r="HM223" s="80"/>
      <c r="HN223" s="80"/>
      <c r="HO223" s="80"/>
      <c r="HP223" s="80"/>
      <c r="HQ223" s="80"/>
      <c r="HR223" s="80"/>
      <c r="HS223" s="80"/>
      <c r="HT223" s="80"/>
      <c r="HU223" s="80"/>
      <c r="HV223" s="80"/>
      <c r="HW223" s="80"/>
      <c r="HX223" s="80"/>
      <c r="HY223" s="80"/>
      <c r="HZ223" s="80"/>
      <c r="IA223" s="80"/>
      <c r="IB223" s="80"/>
      <c r="IC223" s="80"/>
      <c r="ID223" s="80"/>
      <c r="IE223" s="80"/>
      <c r="IF223" s="80"/>
      <c r="IG223" s="80"/>
      <c r="IH223" s="80"/>
      <c r="II223" s="80"/>
      <c r="IJ223" s="80"/>
      <c r="IK223" s="80"/>
      <c r="IL223" s="80"/>
      <c r="IM223" s="80"/>
      <c r="IN223" s="80"/>
      <c r="IO223" s="80"/>
      <c r="IP223" s="80"/>
      <c r="IQ223" s="80"/>
      <c r="IR223" s="80"/>
      <c r="IS223" s="80"/>
      <c r="IT223" s="80"/>
      <c r="IU223" s="80"/>
    </row>
    <row r="224" spans="1:7" ht="19.5" customHeight="1">
      <c r="A224" s="119">
        <v>801</v>
      </c>
      <c r="B224" s="93"/>
      <c r="C224" s="330" t="s">
        <v>255</v>
      </c>
      <c r="D224" s="348"/>
      <c r="E224" s="94">
        <f>E225</f>
        <v>100000</v>
      </c>
      <c r="F224" s="94">
        <f>F225</f>
        <v>95610</v>
      </c>
      <c r="G224" s="95">
        <f t="shared" si="4"/>
        <v>0.9561</v>
      </c>
    </row>
    <row r="225" spans="1:7" ht="19.5" customHeight="1">
      <c r="A225" s="162"/>
      <c r="B225" s="75">
        <v>80104</v>
      </c>
      <c r="C225" s="75" t="s">
        <v>226</v>
      </c>
      <c r="D225" s="355"/>
      <c r="E225" s="163">
        <f>E226</f>
        <v>100000</v>
      </c>
      <c r="F225" s="163">
        <f>F226</f>
        <v>95610</v>
      </c>
      <c r="G225" s="164">
        <f t="shared" si="4"/>
        <v>0.9561</v>
      </c>
    </row>
    <row r="226" spans="1:7" ht="25.5" customHeight="1">
      <c r="A226" s="18"/>
      <c r="B226" s="76"/>
      <c r="C226" s="325" t="s">
        <v>248</v>
      </c>
      <c r="D226" s="44"/>
      <c r="E226" s="41">
        <v>100000</v>
      </c>
      <c r="F226" s="41">
        <v>95610</v>
      </c>
      <c r="G226" s="165">
        <f t="shared" si="4"/>
        <v>0.9561</v>
      </c>
    </row>
    <row r="227" spans="1:8" s="77" customFormat="1" ht="19.5" customHeight="1">
      <c r="A227" s="128">
        <v>900</v>
      </c>
      <c r="B227" s="129"/>
      <c r="C227" s="175" t="s">
        <v>292</v>
      </c>
      <c r="D227" s="434">
        <f aca="true" t="shared" si="5" ref="D227:F228">D228</f>
        <v>170000</v>
      </c>
      <c r="E227" s="206">
        <f t="shared" si="5"/>
        <v>170000</v>
      </c>
      <c r="F227" s="206">
        <f t="shared" si="5"/>
        <v>7280</v>
      </c>
      <c r="G227" s="207">
        <f t="shared" si="4"/>
        <v>0.042823529411764705</v>
      </c>
      <c r="H227" s="222"/>
    </row>
    <row r="228" spans="1:8" s="77" customFormat="1" ht="19.5" customHeight="1">
      <c r="A228" s="162"/>
      <c r="B228" s="46">
        <v>90002</v>
      </c>
      <c r="C228" s="302" t="s">
        <v>146</v>
      </c>
      <c r="D228" s="360">
        <f t="shared" si="5"/>
        <v>170000</v>
      </c>
      <c r="E228" s="45">
        <f t="shared" si="5"/>
        <v>170000</v>
      </c>
      <c r="F228" s="45">
        <f t="shared" si="5"/>
        <v>7280</v>
      </c>
      <c r="G228" s="168">
        <f>F228/E228</f>
        <v>0.042823529411764705</v>
      </c>
      <c r="H228" s="222"/>
    </row>
    <row r="229" spans="1:7" ht="25.5" customHeight="1">
      <c r="A229" s="21"/>
      <c r="B229" s="22"/>
      <c r="C229" s="399" t="s">
        <v>193</v>
      </c>
      <c r="D229" s="53">
        <v>170000</v>
      </c>
      <c r="E229" s="24">
        <v>170000</v>
      </c>
      <c r="F229" s="24">
        <v>7280</v>
      </c>
      <c r="G229" s="318">
        <f>F229/E229</f>
        <v>0.042823529411764705</v>
      </c>
    </row>
    <row r="230" spans="1:8" s="77" customFormat="1" ht="18.75" customHeight="1">
      <c r="A230" s="128">
        <v>921</v>
      </c>
      <c r="B230" s="129"/>
      <c r="C230" s="175" t="s">
        <v>101</v>
      </c>
      <c r="D230" s="434"/>
      <c r="E230" s="206">
        <f>E231</f>
        <v>25986</v>
      </c>
      <c r="F230" s="206">
        <f>F231</f>
        <v>25986</v>
      </c>
      <c r="G230" s="207">
        <f>F230/E230</f>
        <v>1</v>
      </c>
      <c r="H230" s="222"/>
    </row>
    <row r="231" spans="1:8" s="77" customFormat="1" ht="18.75" customHeight="1">
      <c r="A231" s="162"/>
      <c r="B231" s="46">
        <v>92195</v>
      </c>
      <c r="C231" s="302" t="s">
        <v>217</v>
      </c>
      <c r="D231" s="360"/>
      <c r="E231" s="45">
        <f>E232</f>
        <v>25986</v>
      </c>
      <c r="F231" s="45">
        <f>F232</f>
        <v>25986</v>
      </c>
      <c r="G231" s="168">
        <f>F231/E231</f>
        <v>1</v>
      </c>
      <c r="H231" s="222"/>
    </row>
    <row r="232" spans="1:7" ht="39" customHeight="1">
      <c r="A232" s="21"/>
      <c r="B232" s="22"/>
      <c r="C232" s="402" t="s">
        <v>192</v>
      </c>
      <c r="D232" s="369"/>
      <c r="E232" s="229">
        <v>25986</v>
      </c>
      <c r="F232" s="229">
        <v>25986</v>
      </c>
      <c r="G232" s="333">
        <f>F232/E232</f>
        <v>1</v>
      </c>
    </row>
    <row r="233" spans="1:7" ht="24.75" customHeight="1">
      <c r="A233" s="521"/>
      <c r="B233" s="522"/>
      <c r="C233" s="505"/>
      <c r="D233" s="506"/>
      <c r="E233" s="506"/>
      <c r="F233" s="506"/>
      <c r="G233" s="507"/>
    </row>
    <row r="234" spans="1:7" ht="30.75" customHeight="1" thickBot="1">
      <c r="A234" s="9"/>
      <c r="B234" s="5"/>
      <c r="C234" s="403" t="s">
        <v>54</v>
      </c>
      <c r="D234" s="347">
        <f>D235+D238+D243+D246+D249+D267+D270</f>
        <v>26297956</v>
      </c>
      <c r="E234" s="91">
        <f>E235+E238+E243+E246+E249+E267+E270</f>
        <v>52440118</v>
      </c>
      <c r="F234" s="91">
        <f>F235+F238+F243+F246+F249+F267+F270</f>
        <v>51707110</v>
      </c>
      <c r="G234" s="160">
        <f aca="true" t="shared" si="6" ref="G234:G295">F234/E234</f>
        <v>0.9860219994165536</v>
      </c>
    </row>
    <row r="235" spans="1:7" ht="19.5" customHeight="1" thickTop="1">
      <c r="A235" s="119">
        <v>750</v>
      </c>
      <c r="B235" s="93"/>
      <c r="C235" s="102" t="s">
        <v>299</v>
      </c>
      <c r="D235" s="351">
        <f>D236</f>
        <v>1499616</v>
      </c>
      <c r="E235" s="150">
        <f>E236</f>
        <v>1528456</v>
      </c>
      <c r="F235" s="150">
        <f>F236</f>
        <v>1528456</v>
      </c>
      <c r="G235" s="263">
        <f t="shared" si="6"/>
        <v>1</v>
      </c>
    </row>
    <row r="236" spans="1:7" ht="19.5" customHeight="1">
      <c r="A236" s="59"/>
      <c r="B236" s="136">
        <v>75011</v>
      </c>
      <c r="C236" s="39" t="s">
        <v>4</v>
      </c>
      <c r="D236" s="124">
        <f>SUM(D237)</f>
        <v>1499616</v>
      </c>
      <c r="E236" s="1">
        <f>SUM(E237:E237)</f>
        <v>1528456</v>
      </c>
      <c r="F236" s="1">
        <f>SUM(F237:F237)</f>
        <v>1528456</v>
      </c>
      <c r="G236" s="269">
        <f t="shared" si="6"/>
        <v>1</v>
      </c>
    </row>
    <row r="237" spans="1:7" ht="25.5" customHeight="1">
      <c r="A237" s="9"/>
      <c r="B237" s="37"/>
      <c r="C237" s="380" t="s">
        <v>89</v>
      </c>
      <c r="D237" s="100">
        <v>1499616</v>
      </c>
      <c r="E237" s="100">
        <v>1528456</v>
      </c>
      <c r="F237" s="100">
        <v>1528456</v>
      </c>
      <c r="G237" s="243">
        <f t="shared" si="6"/>
        <v>1</v>
      </c>
    </row>
    <row r="238" spans="1:7" ht="25.5" customHeight="1">
      <c r="A238" s="119">
        <v>751</v>
      </c>
      <c r="B238" s="93"/>
      <c r="C238" s="102" t="s">
        <v>213</v>
      </c>
      <c r="D238" s="351">
        <f>D239</f>
        <v>29140</v>
      </c>
      <c r="E238" s="150">
        <f>E239+E241</f>
        <v>487080</v>
      </c>
      <c r="F238" s="150">
        <f>F239+F241</f>
        <v>487080</v>
      </c>
      <c r="G238" s="121">
        <f t="shared" si="6"/>
        <v>1</v>
      </c>
    </row>
    <row r="239" spans="1:7" ht="19.5" customHeight="1">
      <c r="A239" s="59"/>
      <c r="B239" s="136">
        <v>75101</v>
      </c>
      <c r="C239" s="39" t="s">
        <v>214</v>
      </c>
      <c r="D239" s="352">
        <f>D240</f>
        <v>29140</v>
      </c>
      <c r="E239" s="152">
        <f>E240</f>
        <v>29140</v>
      </c>
      <c r="F239" s="152">
        <f>F240</f>
        <v>29140</v>
      </c>
      <c r="G239" s="137">
        <f t="shared" si="6"/>
        <v>1</v>
      </c>
    </row>
    <row r="240" spans="1:7" ht="25.5" customHeight="1">
      <c r="A240" s="7"/>
      <c r="B240" s="5"/>
      <c r="C240" s="390" t="s">
        <v>90</v>
      </c>
      <c r="D240" s="49">
        <v>29140</v>
      </c>
      <c r="E240" s="49">
        <v>29140</v>
      </c>
      <c r="F240" s="49">
        <v>29140</v>
      </c>
      <c r="G240" s="256">
        <f t="shared" si="6"/>
        <v>1</v>
      </c>
    </row>
    <row r="241" spans="1:8" s="77" customFormat="1" ht="19.5" customHeight="1">
      <c r="A241" s="106"/>
      <c r="B241" s="31">
        <v>75113</v>
      </c>
      <c r="C241" s="38" t="s">
        <v>236</v>
      </c>
      <c r="D241" s="97"/>
      <c r="E241" s="97">
        <f>E242</f>
        <v>457940</v>
      </c>
      <c r="F241" s="97">
        <f>F242</f>
        <v>457940</v>
      </c>
      <c r="G241" s="242">
        <f>F241/E241</f>
        <v>1</v>
      </c>
      <c r="H241" s="222"/>
    </row>
    <row r="242" spans="1:7" ht="25.5" customHeight="1">
      <c r="A242" s="9"/>
      <c r="B242" s="5"/>
      <c r="C242" s="390" t="s">
        <v>237</v>
      </c>
      <c r="D242" s="49"/>
      <c r="E242" s="49">
        <v>457940</v>
      </c>
      <c r="F242" s="49">
        <v>457940</v>
      </c>
      <c r="G242" s="256">
        <f>F242/E242</f>
        <v>1</v>
      </c>
    </row>
    <row r="243" spans="1:7" ht="18.75" customHeight="1">
      <c r="A243" s="201">
        <v>754</v>
      </c>
      <c r="B243" s="201"/>
      <c r="C243" s="102" t="s">
        <v>302</v>
      </c>
      <c r="D243" s="348">
        <f aca="true" t="shared" si="7" ref="D243:F244">D244</f>
        <v>2200</v>
      </c>
      <c r="E243" s="94">
        <f t="shared" si="7"/>
        <v>2200</v>
      </c>
      <c r="F243" s="94">
        <f t="shared" si="7"/>
        <v>2200</v>
      </c>
      <c r="G243" s="95">
        <f t="shared" si="6"/>
        <v>1</v>
      </c>
    </row>
    <row r="244" spans="1:7" ht="18.75" customHeight="1">
      <c r="A244" s="59"/>
      <c r="B244" s="31">
        <v>75414</v>
      </c>
      <c r="C244" s="38" t="s">
        <v>32</v>
      </c>
      <c r="D244" s="97">
        <f t="shared" si="7"/>
        <v>2200</v>
      </c>
      <c r="E244" s="97">
        <f t="shared" si="7"/>
        <v>2200</v>
      </c>
      <c r="F244" s="97">
        <f t="shared" si="7"/>
        <v>2200</v>
      </c>
      <c r="G244" s="242">
        <f t="shared" si="6"/>
        <v>1</v>
      </c>
    </row>
    <row r="245" spans="1:7" ht="25.5" customHeight="1">
      <c r="A245" s="9"/>
      <c r="B245" s="5"/>
      <c r="C245" s="390" t="s">
        <v>142</v>
      </c>
      <c r="D245" s="49">
        <v>2200</v>
      </c>
      <c r="E245" s="49">
        <v>2200</v>
      </c>
      <c r="F245" s="49">
        <v>2200</v>
      </c>
      <c r="G245" s="256">
        <f t="shared" si="6"/>
        <v>1</v>
      </c>
    </row>
    <row r="246" spans="1:7" ht="19.5" customHeight="1">
      <c r="A246" s="119">
        <v>801</v>
      </c>
      <c r="B246" s="201"/>
      <c r="C246" s="102" t="s">
        <v>255</v>
      </c>
      <c r="D246" s="361"/>
      <c r="E246" s="201">
        <f>E247</f>
        <v>14000</v>
      </c>
      <c r="F246" s="201">
        <f>F247</f>
        <v>14000</v>
      </c>
      <c r="G246" s="171">
        <f t="shared" si="6"/>
        <v>1</v>
      </c>
    </row>
    <row r="247" spans="1:15" s="419" customFormat="1" ht="19.5" customHeight="1">
      <c r="A247" s="60"/>
      <c r="B247" s="136">
        <v>80101</v>
      </c>
      <c r="C247" s="39" t="s">
        <v>256</v>
      </c>
      <c r="D247" s="97"/>
      <c r="E247" s="97">
        <f>E248</f>
        <v>14000</v>
      </c>
      <c r="F247" s="97">
        <f>F248</f>
        <v>14000</v>
      </c>
      <c r="G247" s="242">
        <f t="shared" si="6"/>
        <v>1</v>
      </c>
      <c r="H247" s="222"/>
      <c r="I247" s="77"/>
      <c r="J247" s="77"/>
      <c r="K247" s="77"/>
      <c r="L247" s="77"/>
      <c r="M247" s="77"/>
      <c r="N247" s="77"/>
      <c r="O247" s="77"/>
    </row>
    <row r="248" spans="1:7" ht="19.5" customHeight="1">
      <c r="A248" s="9"/>
      <c r="B248" s="5"/>
      <c r="C248" s="380" t="s">
        <v>238</v>
      </c>
      <c r="D248" s="49"/>
      <c r="E248" s="49">
        <v>14000</v>
      </c>
      <c r="F248" s="49">
        <v>14000</v>
      </c>
      <c r="G248" s="256">
        <f t="shared" si="6"/>
        <v>1</v>
      </c>
    </row>
    <row r="249" spans="1:255" s="81" customFormat="1" ht="19.5" customHeight="1">
      <c r="A249" s="119">
        <v>852</v>
      </c>
      <c r="B249" s="93"/>
      <c r="C249" s="102" t="s">
        <v>52</v>
      </c>
      <c r="D249" s="351">
        <f>D250+D253+D256+D258+D260+D262+D265</f>
        <v>24767000</v>
      </c>
      <c r="E249" s="150">
        <f>E250+E253+E256+E258+E260+E262+E265</f>
        <v>48647425</v>
      </c>
      <c r="F249" s="150">
        <f>F250+F253+F256+F258+F260+F262+F265</f>
        <v>47914417</v>
      </c>
      <c r="G249" s="121">
        <f t="shared" si="6"/>
        <v>0.984932234337172</v>
      </c>
      <c r="H249" s="114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  <c r="FK249" s="80"/>
      <c r="FL249" s="80"/>
      <c r="FM249" s="80"/>
      <c r="FN249" s="80"/>
      <c r="FO249" s="80"/>
      <c r="FP249" s="80"/>
      <c r="FQ249" s="80"/>
      <c r="FR249" s="80"/>
      <c r="FS249" s="80"/>
      <c r="FT249" s="80"/>
      <c r="FU249" s="80"/>
      <c r="FV249" s="80"/>
      <c r="FW249" s="80"/>
      <c r="FX249" s="80"/>
      <c r="FY249" s="80"/>
      <c r="FZ249" s="80"/>
      <c r="GA249" s="80"/>
      <c r="GB249" s="80"/>
      <c r="GC249" s="80"/>
      <c r="GD249" s="80"/>
      <c r="GE249" s="80"/>
      <c r="GF249" s="80"/>
      <c r="GG249" s="80"/>
      <c r="GH249" s="80"/>
      <c r="GI249" s="80"/>
      <c r="GJ249" s="80"/>
      <c r="GK249" s="80"/>
      <c r="GL249" s="80"/>
      <c r="GM249" s="80"/>
      <c r="GN249" s="80"/>
      <c r="GO249" s="80"/>
      <c r="GP249" s="80"/>
      <c r="GQ249" s="80"/>
      <c r="GR249" s="80"/>
      <c r="GS249" s="80"/>
      <c r="GT249" s="80"/>
      <c r="GU249" s="80"/>
      <c r="GV249" s="80"/>
      <c r="GW249" s="80"/>
      <c r="GX249" s="80"/>
      <c r="GY249" s="80"/>
      <c r="GZ249" s="80"/>
      <c r="HA249" s="80"/>
      <c r="HB249" s="80"/>
      <c r="HC249" s="80"/>
      <c r="HD249" s="80"/>
      <c r="HE249" s="80"/>
      <c r="HF249" s="80"/>
      <c r="HG249" s="80"/>
      <c r="HH249" s="80"/>
      <c r="HI249" s="80"/>
      <c r="HJ249" s="80"/>
      <c r="HK249" s="80"/>
      <c r="HL249" s="80"/>
      <c r="HM249" s="80"/>
      <c r="HN249" s="80"/>
      <c r="HO249" s="80"/>
      <c r="HP249" s="80"/>
      <c r="HQ249" s="80"/>
      <c r="HR249" s="80"/>
      <c r="HS249" s="80"/>
      <c r="HT249" s="80"/>
      <c r="HU249" s="80"/>
      <c r="HV249" s="80"/>
      <c r="HW249" s="80"/>
      <c r="HX249" s="80"/>
      <c r="HY249" s="80"/>
      <c r="HZ249" s="80"/>
      <c r="IA249" s="80"/>
      <c r="IB249" s="80"/>
      <c r="IC249" s="80"/>
      <c r="ID249" s="80"/>
      <c r="IE249" s="80"/>
      <c r="IF249" s="80"/>
      <c r="IG249" s="80"/>
      <c r="IH249" s="80"/>
      <c r="II249" s="80"/>
      <c r="IJ249" s="80"/>
      <c r="IK249" s="80"/>
      <c r="IL249" s="80"/>
      <c r="IM249" s="80"/>
      <c r="IN249" s="80"/>
      <c r="IO249" s="80"/>
      <c r="IP249" s="80"/>
      <c r="IQ249" s="80"/>
      <c r="IR249" s="80"/>
      <c r="IS249" s="80"/>
      <c r="IT249" s="80"/>
      <c r="IU249" s="80"/>
    </row>
    <row r="250" spans="1:255" s="81" customFormat="1" ht="19.5" customHeight="1">
      <c r="A250" s="106"/>
      <c r="B250" s="136">
        <v>85203</v>
      </c>
      <c r="C250" s="38" t="s">
        <v>5</v>
      </c>
      <c r="D250" s="97">
        <f>SUM(D251:D252)</f>
        <v>706000</v>
      </c>
      <c r="E250" s="6">
        <f>SUM(E251:E252)</f>
        <v>849900</v>
      </c>
      <c r="F250" s="6">
        <f>SUM(F251:F252)</f>
        <v>849899</v>
      </c>
      <c r="G250" s="99">
        <v>0.9999</v>
      </c>
      <c r="H250" s="114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  <c r="FK250" s="80"/>
      <c r="FL250" s="80"/>
      <c r="FM250" s="80"/>
      <c r="FN250" s="80"/>
      <c r="FO250" s="80"/>
      <c r="FP250" s="80"/>
      <c r="FQ250" s="80"/>
      <c r="FR250" s="80"/>
      <c r="FS250" s="80"/>
      <c r="FT250" s="80"/>
      <c r="FU250" s="80"/>
      <c r="FV250" s="80"/>
      <c r="FW250" s="80"/>
      <c r="FX250" s="80"/>
      <c r="FY250" s="80"/>
      <c r="FZ250" s="80"/>
      <c r="GA250" s="80"/>
      <c r="GB250" s="80"/>
      <c r="GC250" s="80"/>
      <c r="GD250" s="80"/>
      <c r="GE250" s="80"/>
      <c r="GF250" s="80"/>
      <c r="GG250" s="80"/>
      <c r="GH250" s="80"/>
      <c r="GI250" s="80"/>
      <c r="GJ250" s="80"/>
      <c r="GK250" s="80"/>
      <c r="GL250" s="80"/>
      <c r="GM250" s="80"/>
      <c r="GN250" s="80"/>
      <c r="GO250" s="80"/>
      <c r="GP250" s="80"/>
      <c r="GQ250" s="80"/>
      <c r="GR250" s="80"/>
      <c r="GS250" s="80"/>
      <c r="GT250" s="80"/>
      <c r="GU250" s="80"/>
      <c r="GV250" s="80"/>
      <c r="GW250" s="80"/>
      <c r="GX250" s="80"/>
      <c r="GY250" s="80"/>
      <c r="GZ250" s="80"/>
      <c r="HA250" s="80"/>
      <c r="HB250" s="80"/>
      <c r="HC250" s="80"/>
      <c r="HD250" s="80"/>
      <c r="HE250" s="80"/>
      <c r="HF250" s="80"/>
      <c r="HG250" s="80"/>
      <c r="HH250" s="80"/>
      <c r="HI250" s="80"/>
      <c r="HJ250" s="80"/>
      <c r="HK250" s="80"/>
      <c r="HL250" s="80"/>
      <c r="HM250" s="80"/>
      <c r="HN250" s="80"/>
      <c r="HO250" s="80"/>
      <c r="HP250" s="80"/>
      <c r="HQ250" s="80"/>
      <c r="HR250" s="80"/>
      <c r="HS250" s="80"/>
      <c r="HT250" s="80"/>
      <c r="HU250" s="80"/>
      <c r="HV250" s="80"/>
      <c r="HW250" s="80"/>
      <c r="HX250" s="80"/>
      <c r="HY250" s="80"/>
      <c r="HZ250" s="80"/>
      <c r="IA250" s="80"/>
      <c r="IB250" s="80"/>
      <c r="IC250" s="80"/>
      <c r="ID250" s="80"/>
      <c r="IE250" s="80"/>
      <c r="IF250" s="80"/>
      <c r="IG250" s="80"/>
      <c r="IH250" s="80"/>
      <c r="II250" s="80"/>
      <c r="IJ250" s="80"/>
      <c r="IK250" s="80"/>
      <c r="IL250" s="80"/>
      <c r="IM250" s="80"/>
      <c r="IN250" s="80"/>
      <c r="IO250" s="80"/>
      <c r="IP250" s="80"/>
      <c r="IQ250" s="80"/>
      <c r="IR250" s="80"/>
      <c r="IS250" s="80"/>
      <c r="IT250" s="80"/>
      <c r="IU250" s="80"/>
    </row>
    <row r="251" spans="1:8" s="81" customFormat="1" ht="25.5" customHeight="1">
      <c r="A251" s="7"/>
      <c r="B251" s="8"/>
      <c r="C251" s="327" t="s">
        <v>91</v>
      </c>
      <c r="D251" s="125">
        <v>706000</v>
      </c>
      <c r="E251" s="71">
        <v>774900</v>
      </c>
      <c r="F251" s="71">
        <v>774899</v>
      </c>
      <c r="G251" s="33">
        <v>0.9999</v>
      </c>
      <c r="H251" s="114"/>
    </row>
    <row r="252" spans="1:255" s="81" customFormat="1" ht="25.5" customHeight="1">
      <c r="A252" s="7"/>
      <c r="B252" s="10"/>
      <c r="C252" s="336" t="s">
        <v>78</v>
      </c>
      <c r="D252" s="109"/>
      <c r="E252" s="110">
        <v>75000</v>
      </c>
      <c r="F252" s="110">
        <v>75000</v>
      </c>
      <c r="G252" s="111">
        <f>F252/E252</f>
        <v>1</v>
      </c>
      <c r="H252" s="114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  <c r="FK252" s="80"/>
      <c r="FL252" s="80"/>
      <c r="FM252" s="80"/>
      <c r="FN252" s="80"/>
      <c r="FO252" s="80"/>
      <c r="FP252" s="80"/>
      <c r="FQ252" s="80"/>
      <c r="FR252" s="80"/>
      <c r="FS252" s="80"/>
      <c r="FT252" s="80"/>
      <c r="FU252" s="80"/>
      <c r="FV252" s="80"/>
      <c r="FW252" s="80"/>
      <c r="FX252" s="80"/>
      <c r="FY252" s="80"/>
      <c r="FZ252" s="80"/>
      <c r="GA252" s="80"/>
      <c r="GB252" s="80"/>
      <c r="GC252" s="80"/>
      <c r="GD252" s="80"/>
      <c r="GE252" s="80"/>
      <c r="GF252" s="80"/>
      <c r="GG252" s="80"/>
      <c r="GH252" s="80"/>
      <c r="GI252" s="80"/>
      <c r="GJ252" s="80"/>
      <c r="GK252" s="80"/>
      <c r="GL252" s="80"/>
      <c r="GM252" s="80"/>
      <c r="GN252" s="80"/>
      <c r="GO252" s="80"/>
      <c r="GP252" s="80"/>
      <c r="GQ252" s="80"/>
      <c r="GR252" s="80"/>
      <c r="GS252" s="80"/>
      <c r="GT252" s="80"/>
      <c r="GU252" s="80"/>
      <c r="GV252" s="80"/>
      <c r="GW252" s="80"/>
      <c r="GX252" s="80"/>
      <c r="GY252" s="80"/>
      <c r="GZ252" s="80"/>
      <c r="HA252" s="80"/>
      <c r="HB252" s="80"/>
      <c r="HC252" s="80"/>
      <c r="HD252" s="80"/>
      <c r="HE252" s="80"/>
      <c r="HF252" s="80"/>
      <c r="HG252" s="80"/>
      <c r="HH252" s="80"/>
      <c r="HI252" s="80"/>
      <c r="HJ252" s="80"/>
      <c r="HK252" s="80"/>
      <c r="HL252" s="80"/>
      <c r="HM252" s="80"/>
      <c r="HN252" s="80"/>
      <c r="HO252" s="80"/>
      <c r="HP252" s="80"/>
      <c r="HQ252" s="80"/>
      <c r="HR252" s="80"/>
      <c r="HS252" s="80"/>
      <c r="HT252" s="80"/>
      <c r="HU252" s="80"/>
      <c r="HV252" s="80"/>
      <c r="HW252" s="80"/>
      <c r="HX252" s="80"/>
      <c r="HY252" s="80"/>
      <c r="HZ252" s="80"/>
      <c r="IA252" s="80"/>
      <c r="IB252" s="80"/>
      <c r="IC252" s="80"/>
      <c r="ID252" s="80"/>
      <c r="IE252" s="80"/>
      <c r="IF252" s="80"/>
      <c r="IG252" s="80"/>
      <c r="IH252" s="80"/>
      <c r="II252" s="80"/>
      <c r="IJ252" s="80"/>
      <c r="IK252" s="80"/>
      <c r="IL252" s="80"/>
      <c r="IM252" s="80"/>
      <c r="IN252" s="80"/>
      <c r="IO252" s="80"/>
      <c r="IP252" s="80"/>
      <c r="IQ252" s="80"/>
      <c r="IR252" s="80"/>
      <c r="IS252" s="80"/>
      <c r="IT252" s="80"/>
      <c r="IU252" s="80"/>
    </row>
    <row r="253" spans="1:255" s="81" customFormat="1" ht="25.5" customHeight="1">
      <c r="A253" s="7"/>
      <c r="B253" s="136">
        <v>85212</v>
      </c>
      <c r="C253" s="39" t="s">
        <v>197</v>
      </c>
      <c r="D253" s="352"/>
      <c r="E253" s="152">
        <f>SUM(E254:E255)</f>
        <v>33127516</v>
      </c>
      <c r="F253" s="152">
        <f>SUM(F254:F255)</f>
        <v>32852881</v>
      </c>
      <c r="G253" s="137">
        <f>F253/E253</f>
        <v>0.991709761758171</v>
      </c>
      <c r="H253" s="114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80"/>
      <c r="EG253" s="80"/>
      <c r="EH253" s="80"/>
      <c r="EI253" s="80"/>
      <c r="EJ253" s="80"/>
      <c r="EK253" s="80"/>
      <c r="EL253" s="80"/>
      <c r="EM253" s="80"/>
      <c r="EN253" s="80"/>
      <c r="EO253" s="80"/>
      <c r="EP253" s="80"/>
      <c r="EQ253" s="80"/>
      <c r="ER253" s="80"/>
      <c r="ES253" s="80"/>
      <c r="ET253" s="80"/>
      <c r="EU253" s="80"/>
      <c r="EV253" s="80"/>
      <c r="EW253" s="80"/>
      <c r="EX253" s="80"/>
      <c r="EY253" s="80"/>
      <c r="EZ253" s="80"/>
      <c r="FA253" s="80"/>
      <c r="FB253" s="80"/>
      <c r="FC253" s="80"/>
      <c r="FD253" s="80"/>
      <c r="FE253" s="80"/>
      <c r="FF253" s="80"/>
      <c r="FG253" s="80"/>
      <c r="FH253" s="80"/>
      <c r="FI253" s="80"/>
      <c r="FJ253" s="80"/>
      <c r="FK253" s="80"/>
      <c r="FL253" s="80"/>
      <c r="FM253" s="80"/>
      <c r="FN253" s="80"/>
      <c r="FO253" s="80"/>
      <c r="FP253" s="80"/>
      <c r="FQ253" s="80"/>
      <c r="FR253" s="80"/>
      <c r="FS253" s="80"/>
      <c r="FT253" s="80"/>
      <c r="FU253" s="80"/>
      <c r="FV253" s="80"/>
      <c r="FW253" s="80"/>
      <c r="FX253" s="80"/>
      <c r="FY253" s="80"/>
      <c r="FZ253" s="80"/>
      <c r="GA253" s="80"/>
      <c r="GB253" s="80"/>
      <c r="GC253" s="80"/>
      <c r="GD253" s="80"/>
      <c r="GE253" s="80"/>
      <c r="GF253" s="80"/>
      <c r="GG253" s="80"/>
      <c r="GH253" s="80"/>
      <c r="GI253" s="80"/>
      <c r="GJ253" s="80"/>
      <c r="GK253" s="80"/>
      <c r="GL253" s="80"/>
      <c r="GM253" s="80"/>
      <c r="GN253" s="80"/>
      <c r="GO253" s="80"/>
      <c r="GP253" s="80"/>
      <c r="GQ253" s="80"/>
      <c r="GR253" s="80"/>
      <c r="GS253" s="80"/>
      <c r="GT253" s="80"/>
      <c r="GU253" s="80"/>
      <c r="GV253" s="80"/>
      <c r="GW253" s="80"/>
      <c r="GX253" s="80"/>
      <c r="GY253" s="80"/>
      <c r="GZ253" s="80"/>
      <c r="HA253" s="80"/>
      <c r="HB253" s="80"/>
      <c r="HC253" s="80"/>
      <c r="HD253" s="80"/>
      <c r="HE253" s="80"/>
      <c r="HF253" s="80"/>
      <c r="HG253" s="80"/>
      <c r="HH253" s="80"/>
      <c r="HI253" s="80"/>
      <c r="HJ253" s="80"/>
      <c r="HK253" s="80"/>
      <c r="HL253" s="80"/>
      <c r="HM253" s="80"/>
      <c r="HN253" s="80"/>
      <c r="HO253" s="80"/>
      <c r="HP253" s="80"/>
      <c r="HQ253" s="80"/>
      <c r="HR253" s="80"/>
      <c r="HS253" s="80"/>
      <c r="HT253" s="80"/>
      <c r="HU253" s="80"/>
      <c r="HV253" s="80"/>
      <c r="HW253" s="80"/>
      <c r="HX253" s="80"/>
      <c r="HY253" s="80"/>
      <c r="HZ253" s="80"/>
      <c r="IA253" s="80"/>
      <c r="IB253" s="80"/>
      <c r="IC253" s="80"/>
      <c r="ID253" s="80"/>
      <c r="IE253" s="80"/>
      <c r="IF253" s="80"/>
      <c r="IG253" s="80"/>
      <c r="IH253" s="80"/>
      <c r="II253" s="80"/>
      <c r="IJ253" s="80"/>
      <c r="IK253" s="80"/>
      <c r="IL253" s="80"/>
      <c r="IM253" s="80"/>
      <c r="IN253" s="80"/>
      <c r="IO253" s="80"/>
      <c r="IP253" s="80"/>
      <c r="IQ253" s="80"/>
      <c r="IR253" s="80"/>
      <c r="IS253" s="80"/>
      <c r="IT253" s="80"/>
      <c r="IU253" s="80"/>
    </row>
    <row r="254" spans="1:255" s="81" customFormat="1" ht="25.5" customHeight="1">
      <c r="A254" s="7"/>
      <c r="B254" s="8"/>
      <c r="C254" s="327" t="s">
        <v>241</v>
      </c>
      <c r="D254" s="107"/>
      <c r="E254" s="2">
        <v>32954026</v>
      </c>
      <c r="F254" s="2">
        <v>32679391</v>
      </c>
      <c r="G254" s="126">
        <f>F254/E254</f>
        <v>0.9916661169108746</v>
      </c>
      <c r="H254" s="114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0"/>
      <c r="EN254" s="80"/>
      <c r="EO254" s="80"/>
      <c r="EP254" s="80"/>
      <c r="EQ254" s="80"/>
      <c r="ER254" s="80"/>
      <c r="ES254" s="80"/>
      <c r="ET254" s="80"/>
      <c r="EU254" s="80"/>
      <c r="EV254" s="80"/>
      <c r="EW254" s="80"/>
      <c r="EX254" s="80"/>
      <c r="EY254" s="80"/>
      <c r="EZ254" s="80"/>
      <c r="FA254" s="80"/>
      <c r="FB254" s="80"/>
      <c r="FC254" s="80"/>
      <c r="FD254" s="80"/>
      <c r="FE254" s="80"/>
      <c r="FF254" s="80"/>
      <c r="FG254" s="80"/>
      <c r="FH254" s="80"/>
      <c r="FI254" s="80"/>
      <c r="FJ254" s="80"/>
      <c r="FK254" s="80"/>
      <c r="FL254" s="80"/>
      <c r="FM254" s="80"/>
      <c r="FN254" s="80"/>
      <c r="FO254" s="80"/>
      <c r="FP254" s="80"/>
      <c r="FQ254" s="80"/>
      <c r="FR254" s="80"/>
      <c r="FS254" s="80"/>
      <c r="FT254" s="80"/>
      <c r="FU254" s="80"/>
      <c r="FV254" s="80"/>
      <c r="FW254" s="80"/>
      <c r="FX254" s="80"/>
      <c r="FY254" s="80"/>
      <c r="FZ254" s="80"/>
      <c r="GA254" s="80"/>
      <c r="GB254" s="80"/>
      <c r="GC254" s="80"/>
      <c r="GD254" s="80"/>
      <c r="GE254" s="80"/>
      <c r="GF254" s="80"/>
      <c r="GG254" s="80"/>
      <c r="GH254" s="80"/>
      <c r="GI254" s="80"/>
      <c r="GJ254" s="80"/>
      <c r="GK254" s="80"/>
      <c r="GL254" s="80"/>
      <c r="GM254" s="80"/>
      <c r="GN254" s="80"/>
      <c r="GO254" s="80"/>
      <c r="GP254" s="80"/>
      <c r="GQ254" s="80"/>
      <c r="GR254" s="80"/>
      <c r="GS254" s="80"/>
      <c r="GT254" s="80"/>
      <c r="GU254" s="80"/>
      <c r="GV254" s="80"/>
      <c r="GW254" s="80"/>
      <c r="GX254" s="80"/>
      <c r="GY254" s="80"/>
      <c r="GZ254" s="80"/>
      <c r="HA254" s="80"/>
      <c r="HB254" s="80"/>
      <c r="HC254" s="80"/>
      <c r="HD254" s="80"/>
      <c r="HE254" s="80"/>
      <c r="HF254" s="80"/>
      <c r="HG254" s="80"/>
      <c r="HH254" s="80"/>
      <c r="HI254" s="80"/>
      <c r="HJ254" s="80"/>
      <c r="HK254" s="80"/>
      <c r="HL254" s="80"/>
      <c r="HM254" s="80"/>
      <c r="HN254" s="80"/>
      <c r="HO254" s="80"/>
      <c r="HP254" s="80"/>
      <c r="HQ254" s="80"/>
      <c r="HR254" s="80"/>
      <c r="HS254" s="80"/>
      <c r="HT254" s="80"/>
      <c r="HU254" s="80"/>
      <c r="HV254" s="80"/>
      <c r="HW254" s="80"/>
      <c r="HX254" s="80"/>
      <c r="HY254" s="80"/>
      <c r="HZ254" s="80"/>
      <c r="IA254" s="80"/>
      <c r="IB254" s="80"/>
      <c r="IC254" s="80"/>
      <c r="ID254" s="80"/>
      <c r="IE254" s="80"/>
      <c r="IF254" s="80"/>
      <c r="IG254" s="80"/>
      <c r="IH254" s="80"/>
      <c r="II254" s="80"/>
      <c r="IJ254" s="80"/>
      <c r="IK254" s="80"/>
      <c r="IL254" s="80"/>
      <c r="IM254" s="80"/>
      <c r="IN254" s="80"/>
      <c r="IO254" s="80"/>
      <c r="IP254" s="80"/>
      <c r="IQ254" s="80"/>
      <c r="IR254" s="80"/>
      <c r="IS254" s="80"/>
      <c r="IT254" s="80"/>
      <c r="IU254" s="80"/>
    </row>
    <row r="255" spans="1:255" s="81" customFormat="1" ht="25.5" customHeight="1">
      <c r="A255" s="9"/>
      <c r="B255" s="5"/>
      <c r="C255" s="390" t="s">
        <v>92</v>
      </c>
      <c r="D255" s="105"/>
      <c r="E255" s="28">
        <v>173490</v>
      </c>
      <c r="F255" s="28">
        <v>173490</v>
      </c>
      <c r="G255" s="139">
        <f>F255/E255</f>
        <v>1</v>
      </c>
      <c r="H255" s="114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0"/>
      <c r="FK255" s="80"/>
      <c r="FL255" s="80"/>
      <c r="FM255" s="80"/>
      <c r="FN255" s="80"/>
      <c r="FO255" s="80"/>
      <c r="FP255" s="80"/>
      <c r="FQ255" s="80"/>
      <c r="FR255" s="80"/>
      <c r="FS255" s="80"/>
      <c r="FT255" s="80"/>
      <c r="FU255" s="80"/>
      <c r="FV255" s="80"/>
      <c r="FW255" s="80"/>
      <c r="FX255" s="80"/>
      <c r="FY255" s="80"/>
      <c r="FZ255" s="80"/>
      <c r="GA255" s="80"/>
      <c r="GB255" s="80"/>
      <c r="GC255" s="80"/>
      <c r="GD255" s="80"/>
      <c r="GE255" s="80"/>
      <c r="GF255" s="80"/>
      <c r="GG255" s="80"/>
      <c r="GH255" s="80"/>
      <c r="GI255" s="80"/>
      <c r="GJ255" s="80"/>
      <c r="GK255" s="80"/>
      <c r="GL255" s="80"/>
      <c r="GM255" s="80"/>
      <c r="GN255" s="80"/>
      <c r="GO255" s="80"/>
      <c r="GP255" s="80"/>
      <c r="GQ255" s="80"/>
      <c r="GR255" s="80"/>
      <c r="GS255" s="80"/>
      <c r="GT255" s="80"/>
      <c r="GU255" s="80"/>
      <c r="GV255" s="80"/>
      <c r="GW255" s="80"/>
      <c r="GX255" s="80"/>
      <c r="GY255" s="80"/>
      <c r="GZ255" s="80"/>
      <c r="HA255" s="80"/>
      <c r="HB255" s="80"/>
      <c r="HC255" s="80"/>
      <c r="HD255" s="80"/>
      <c r="HE255" s="80"/>
      <c r="HF255" s="80"/>
      <c r="HG255" s="80"/>
      <c r="HH255" s="80"/>
      <c r="HI255" s="80"/>
      <c r="HJ255" s="80"/>
      <c r="HK255" s="80"/>
      <c r="HL255" s="80"/>
      <c r="HM255" s="80"/>
      <c r="HN255" s="80"/>
      <c r="HO255" s="80"/>
      <c r="HP255" s="80"/>
      <c r="HQ255" s="80"/>
      <c r="HR255" s="80"/>
      <c r="HS255" s="80"/>
      <c r="HT255" s="80"/>
      <c r="HU255" s="80"/>
      <c r="HV255" s="80"/>
      <c r="HW255" s="80"/>
      <c r="HX255" s="80"/>
      <c r="HY255" s="80"/>
      <c r="HZ255" s="80"/>
      <c r="IA255" s="80"/>
      <c r="IB255" s="80"/>
      <c r="IC255" s="80"/>
      <c r="ID255" s="80"/>
      <c r="IE255" s="80"/>
      <c r="IF255" s="80"/>
      <c r="IG255" s="80"/>
      <c r="IH255" s="80"/>
      <c r="II255" s="80"/>
      <c r="IJ255" s="80"/>
      <c r="IK255" s="80"/>
      <c r="IL255" s="80"/>
      <c r="IM255" s="80"/>
      <c r="IN255" s="80"/>
      <c r="IO255" s="80"/>
      <c r="IP255" s="80"/>
      <c r="IQ255" s="80"/>
      <c r="IR255" s="80"/>
      <c r="IS255" s="80"/>
      <c r="IT255" s="80"/>
      <c r="IU255" s="80"/>
    </row>
    <row r="256" spans="1:255" s="81" customFormat="1" ht="39" customHeight="1">
      <c r="A256" s="7"/>
      <c r="B256" s="31">
        <v>85213</v>
      </c>
      <c r="C256" s="38" t="s">
        <v>93</v>
      </c>
      <c r="D256" s="97">
        <f>D257</f>
        <v>710000</v>
      </c>
      <c r="E256" s="6">
        <f>E257</f>
        <v>619689</v>
      </c>
      <c r="F256" s="6">
        <f>F257</f>
        <v>613600</v>
      </c>
      <c r="G256" s="99">
        <f t="shared" si="6"/>
        <v>0.9901741034615751</v>
      </c>
      <c r="H256" s="114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80"/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80"/>
      <c r="EY256" s="80"/>
      <c r="EZ256" s="80"/>
      <c r="FA256" s="80"/>
      <c r="FB256" s="80"/>
      <c r="FC256" s="80"/>
      <c r="FD256" s="80"/>
      <c r="FE256" s="80"/>
      <c r="FF256" s="80"/>
      <c r="FG256" s="80"/>
      <c r="FH256" s="80"/>
      <c r="FI256" s="80"/>
      <c r="FJ256" s="80"/>
      <c r="FK256" s="80"/>
      <c r="FL256" s="80"/>
      <c r="FM256" s="80"/>
      <c r="FN256" s="80"/>
      <c r="FO256" s="80"/>
      <c r="FP256" s="80"/>
      <c r="FQ256" s="80"/>
      <c r="FR256" s="80"/>
      <c r="FS256" s="80"/>
      <c r="FT256" s="80"/>
      <c r="FU256" s="80"/>
      <c r="FV256" s="80"/>
      <c r="FW256" s="80"/>
      <c r="FX256" s="80"/>
      <c r="FY256" s="80"/>
      <c r="FZ256" s="80"/>
      <c r="GA256" s="80"/>
      <c r="GB256" s="80"/>
      <c r="GC256" s="80"/>
      <c r="GD256" s="80"/>
      <c r="GE256" s="80"/>
      <c r="GF256" s="80"/>
      <c r="GG256" s="80"/>
      <c r="GH256" s="80"/>
      <c r="GI256" s="80"/>
      <c r="GJ256" s="80"/>
      <c r="GK256" s="80"/>
      <c r="GL256" s="80"/>
      <c r="GM256" s="80"/>
      <c r="GN256" s="80"/>
      <c r="GO256" s="80"/>
      <c r="GP256" s="80"/>
      <c r="GQ256" s="80"/>
      <c r="GR256" s="80"/>
      <c r="GS256" s="80"/>
      <c r="GT256" s="80"/>
      <c r="GU256" s="80"/>
      <c r="GV256" s="80"/>
      <c r="GW256" s="80"/>
      <c r="GX256" s="80"/>
      <c r="GY256" s="80"/>
      <c r="GZ256" s="80"/>
      <c r="HA256" s="80"/>
      <c r="HB256" s="80"/>
      <c r="HC256" s="80"/>
      <c r="HD256" s="80"/>
      <c r="HE256" s="80"/>
      <c r="HF256" s="80"/>
      <c r="HG256" s="80"/>
      <c r="HH256" s="80"/>
      <c r="HI256" s="80"/>
      <c r="HJ256" s="80"/>
      <c r="HK256" s="80"/>
      <c r="HL256" s="80"/>
      <c r="HM256" s="80"/>
      <c r="HN256" s="80"/>
      <c r="HO256" s="80"/>
      <c r="HP256" s="80"/>
      <c r="HQ256" s="80"/>
      <c r="HR256" s="80"/>
      <c r="HS256" s="80"/>
      <c r="HT256" s="80"/>
      <c r="HU256" s="80"/>
      <c r="HV256" s="80"/>
      <c r="HW256" s="80"/>
      <c r="HX256" s="80"/>
      <c r="HY256" s="80"/>
      <c r="HZ256" s="80"/>
      <c r="IA256" s="80"/>
      <c r="IB256" s="80"/>
      <c r="IC256" s="80"/>
      <c r="ID256" s="80"/>
      <c r="IE256" s="80"/>
      <c r="IF256" s="80"/>
      <c r="IG256" s="80"/>
      <c r="IH256" s="80"/>
      <c r="II256" s="80"/>
      <c r="IJ256" s="80"/>
      <c r="IK256" s="80"/>
      <c r="IL256" s="80"/>
      <c r="IM256" s="80"/>
      <c r="IN256" s="80"/>
      <c r="IO256" s="80"/>
      <c r="IP256" s="80"/>
      <c r="IQ256" s="80"/>
      <c r="IR256" s="80"/>
      <c r="IS256" s="80"/>
      <c r="IT256" s="80"/>
      <c r="IU256" s="80"/>
    </row>
    <row r="257" spans="1:255" s="81" customFormat="1" ht="25.5" customHeight="1">
      <c r="A257" s="7"/>
      <c r="B257" s="37"/>
      <c r="C257" s="390" t="s">
        <v>113</v>
      </c>
      <c r="D257" s="50">
        <v>710000</v>
      </c>
      <c r="E257" s="11">
        <v>619689</v>
      </c>
      <c r="F257" s="11">
        <v>613600</v>
      </c>
      <c r="G257" s="65">
        <f t="shared" si="6"/>
        <v>0.9901741034615751</v>
      </c>
      <c r="H257" s="114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  <c r="FF257" s="80"/>
      <c r="FG257" s="80"/>
      <c r="FH257" s="80"/>
      <c r="FI257" s="80"/>
      <c r="FJ257" s="80"/>
      <c r="FK257" s="80"/>
      <c r="FL257" s="80"/>
      <c r="FM257" s="80"/>
      <c r="FN257" s="80"/>
      <c r="FO257" s="80"/>
      <c r="FP257" s="80"/>
      <c r="FQ257" s="80"/>
      <c r="FR257" s="80"/>
      <c r="FS257" s="80"/>
      <c r="FT257" s="80"/>
      <c r="FU257" s="80"/>
      <c r="FV257" s="80"/>
      <c r="FW257" s="80"/>
      <c r="FX257" s="80"/>
      <c r="FY257" s="80"/>
      <c r="FZ257" s="80"/>
      <c r="GA257" s="80"/>
      <c r="GB257" s="80"/>
      <c r="GC257" s="80"/>
      <c r="GD257" s="80"/>
      <c r="GE257" s="80"/>
      <c r="GF257" s="80"/>
      <c r="GG257" s="80"/>
      <c r="GH257" s="80"/>
      <c r="GI257" s="80"/>
      <c r="GJ257" s="80"/>
      <c r="GK257" s="80"/>
      <c r="GL257" s="80"/>
      <c r="GM257" s="80"/>
      <c r="GN257" s="80"/>
      <c r="GO257" s="80"/>
      <c r="GP257" s="80"/>
      <c r="GQ257" s="80"/>
      <c r="GR257" s="80"/>
      <c r="GS257" s="80"/>
      <c r="GT257" s="80"/>
      <c r="GU257" s="80"/>
      <c r="GV257" s="80"/>
      <c r="GW257" s="80"/>
      <c r="GX257" s="80"/>
      <c r="GY257" s="80"/>
      <c r="GZ257" s="80"/>
      <c r="HA257" s="80"/>
      <c r="HB257" s="80"/>
      <c r="HC257" s="80"/>
      <c r="HD257" s="80"/>
      <c r="HE257" s="80"/>
      <c r="HF257" s="80"/>
      <c r="HG257" s="80"/>
      <c r="HH257" s="80"/>
      <c r="HI257" s="80"/>
      <c r="HJ257" s="80"/>
      <c r="HK257" s="80"/>
      <c r="HL257" s="80"/>
      <c r="HM257" s="80"/>
      <c r="HN257" s="80"/>
      <c r="HO257" s="80"/>
      <c r="HP257" s="80"/>
      <c r="HQ257" s="80"/>
      <c r="HR257" s="80"/>
      <c r="HS257" s="80"/>
      <c r="HT257" s="80"/>
      <c r="HU257" s="80"/>
      <c r="HV257" s="80"/>
      <c r="HW257" s="80"/>
      <c r="HX257" s="80"/>
      <c r="HY257" s="80"/>
      <c r="HZ257" s="80"/>
      <c r="IA257" s="80"/>
      <c r="IB257" s="80"/>
      <c r="IC257" s="80"/>
      <c r="ID257" s="80"/>
      <c r="IE257" s="80"/>
      <c r="IF257" s="80"/>
      <c r="IG257" s="80"/>
      <c r="IH257" s="80"/>
      <c r="II257" s="80"/>
      <c r="IJ257" s="80"/>
      <c r="IK257" s="80"/>
      <c r="IL257" s="80"/>
      <c r="IM257" s="80"/>
      <c r="IN257" s="80"/>
      <c r="IO257" s="80"/>
      <c r="IP257" s="80"/>
      <c r="IQ257" s="80"/>
      <c r="IR257" s="80"/>
      <c r="IS257" s="80"/>
      <c r="IT257" s="80"/>
      <c r="IU257" s="80"/>
    </row>
    <row r="258" spans="1:8" s="81" customFormat="1" ht="19.5" customHeight="1">
      <c r="A258" s="7"/>
      <c r="B258" s="31">
        <v>85214</v>
      </c>
      <c r="C258" s="31" t="s">
        <v>176</v>
      </c>
      <c r="D258" s="97">
        <f>D259</f>
        <v>14563000</v>
      </c>
      <c r="E258" s="6">
        <f>E259</f>
        <v>9649880</v>
      </c>
      <c r="F258" s="6">
        <f>F259</f>
        <v>9198442</v>
      </c>
      <c r="G258" s="99">
        <f t="shared" si="6"/>
        <v>0.9532182783620107</v>
      </c>
      <c r="H258" s="114"/>
    </row>
    <row r="259" spans="1:19" s="81" customFormat="1" ht="25.5" customHeight="1">
      <c r="A259" s="7"/>
      <c r="B259" s="5"/>
      <c r="C259" s="390" t="s">
        <v>194</v>
      </c>
      <c r="D259" s="49">
        <v>14563000</v>
      </c>
      <c r="E259" s="11">
        <v>9649880</v>
      </c>
      <c r="F259" s="11">
        <v>9198442</v>
      </c>
      <c r="G259" s="65">
        <f t="shared" si="6"/>
        <v>0.9532182783620107</v>
      </c>
      <c r="H259" s="36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</row>
    <row r="260" spans="1:19" s="81" customFormat="1" ht="19.5" customHeight="1">
      <c r="A260" s="7"/>
      <c r="B260" s="31">
        <v>85216</v>
      </c>
      <c r="C260" s="38" t="s">
        <v>6</v>
      </c>
      <c r="D260" s="97">
        <f>D261</f>
        <v>4360000</v>
      </c>
      <c r="E260" s="6">
        <f>E261</f>
        <v>249440</v>
      </c>
      <c r="F260" s="6">
        <f>F261</f>
        <v>248595</v>
      </c>
      <c r="G260" s="99">
        <f t="shared" si="6"/>
        <v>0.9966124118024374</v>
      </c>
      <c r="H260" s="36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</row>
    <row r="261" spans="1:19" s="81" customFormat="1" ht="25.5" customHeight="1">
      <c r="A261" s="7"/>
      <c r="B261" s="37"/>
      <c r="C261" s="380" t="s">
        <v>195</v>
      </c>
      <c r="D261" s="50">
        <v>4360000</v>
      </c>
      <c r="E261" s="4">
        <v>249440</v>
      </c>
      <c r="F261" s="4">
        <v>248595</v>
      </c>
      <c r="G261" s="64">
        <f t="shared" si="6"/>
        <v>0.9966124118024374</v>
      </c>
      <c r="H261" s="36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</row>
    <row r="262" spans="1:19" s="81" customFormat="1" ht="19.5" customHeight="1">
      <c r="A262" s="106"/>
      <c r="B262" s="31">
        <v>85219</v>
      </c>
      <c r="C262" s="38" t="s">
        <v>7</v>
      </c>
      <c r="D262" s="97">
        <f>SUM(D263:D264)</f>
        <v>3498000</v>
      </c>
      <c r="E262" s="6">
        <f>SUM(E263:E264)</f>
        <v>3498000</v>
      </c>
      <c r="F262" s="6">
        <f>SUM(F263:F264)</f>
        <v>3498000</v>
      </c>
      <c r="G262" s="99">
        <f t="shared" si="6"/>
        <v>1</v>
      </c>
      <c r="H262" s="36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</row>
    <row r="263" spans="1:19" s="81" customFormat="1" ht="25.5" customHeight="1">
      <c r="A263" s="7"/>
      <c r="B263" s="8"/>
      <c r="C263" s="327" t="s">
        <v>8</v>
      </c>
      <c r="D263" s="107">
        <v>3490000</v>
      </c>
      <c r="E263" s="2">
        <v>3490000</v>
      </c>
      <c r="F263" s="2">
        <v>3490000</v>
      </c>
      <c r="G263" s="126">
        <f t="shared" si="6"/>
        <v>1</v>
      </c>
      <c r="H263" s="36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</row>
    <row r="264" spans="1:19" s="81" customFormat="1" ht="25.5" customHeight="1">
      <c r="A264" s="7"/>
      <c r="B264" s="5"/>
      <c r="C264" s="390" t="s">
        <v>94</v>
      </c>
      <c r="D264" s="49">
        <v>8000</v>
      </c>
      <c r="E264" s="11">
        <v>8000</v>
      </c>
      <c r="F264" s="11">
        <v>8000</v>
      </c>
      <c r="G264" s="65">
        <f t="shared" si="6"/>
        <v>1</v>
      </c>
      <c r="H264" s="36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</row>
    <row r="265" spans="1:19" s="81" customFormat="1" ht="19.5" customHeight="1">
      <c r="A265" s="7"/>
      <c r="B265" s="31">
        <v>85228</v>
      </c>
      <c r="C265" s="38" t="s">
        <v>9</v>
      </c>
      <c r="D265" s="97">
        <f>D266</f>
        <v>930000</v>
      </c>
      <c r="E265" s="6">
        <f>E266</f>
        <v>653000</v>
      </c>
      <c r="F265" s="6">
        <f>F266</f>
        <v>653000</v>
      </c>
      <c r="G265" s="99">
        <f t="shared" si="6"/>
        <v>1</v>
      </c>
      <c r="H265" s="36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</row>
    <row r="266" spans="1:19" s="81" customFormat="1" ht="19.5" customHeight="1">
      <c r="A266" s="7"/>
      <c r="B266" s="8"/>
      <c r="C266" s="404" t="s">
        <v>242</v>
      </c>
      <c r="D266" s="362">
        <v>930000</v>
      </c>
      <c r="E266" s="69">
        <v>653000</v>
      </c>
      <c r="F266" s="69">
        <v>653000</v>
      </c>
      <c r="G266" s="235">
        <f t="shared" si="6"/>
        <v>1</v>
      </c>
      <c r="H266" s="36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</row>
    <row r="267" spans="1:19" s="81" customFormat="1" ht="19.5" customHeight="1">
      <c r="A267" s="128">
        <v>854</v>
      </c>
      <c r="B267" s="129"/>
      <c r="C267" s="175" t="s">
        <v>304</v>
      </c>
      <c r="D267" s="349"/>
      <c r="E267" s="130">
        <f>E268</f>
        <v>4000</v>
      </c>
      <c r="F267" s="130">
        <f>F268</f>
        <v>4000</v>
      </c>
      <c r="G267" s="135">
        <f>F267/E267</f>
        <v>1</v>
      </c>
      <c r="H267" s="36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</row>
    <row r="268" spans="1:19" s="77" customFormat="1" ht="19.5" customHeight="1">
      <c r="A268" s="106"/>
      <c r="B268" s="32">
        <v>85401</v>
      </c>
      <c r="C268" s="34" t="s">
        <v>305</v>
      </c>
      <c r="D268" s="363"/>
      <c r="E268" s="196">
        <f>E269</f>
        <v>4000</v>
      </c>
      <c r="F268" s="196">
        <f>F269</f>
        <v>4000</v>
      </c>
      <c r="G268" s="311">
        <f t="shared" si="6"/>
        <v>1</v>
      </c>
      <c r="H268" s="214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</row>
    <row r="269" spans="1:19" s="81" customFormat="1" ht="19.5" customHeight="1">
      <c r="A269" s="7"/>
      <c r="B269" s="37"/>
      <c r="C269" s="380" t="s">
        <v>238</v>
      </c>
      <c r="D269" s="50"/>
      <c r="E269" s="4">
        <v>4000</v>
      </c>
      <c r="F269" s="4">
        <v>4000</v>
      </c>
      <c r="G269" s="64">
        <f t="shared" si="6"/>
        <v>1</v>
      </c>
      <c r="H269" s="36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</row>
    <row r="270" spans="1:19" s="81" customFormat="1" ht="19.5" customHeight="1">
      <c r="A270" s="128">
        <v>900</v>
      </c>
      <c r="B270" s="129"/>
      <c r="C270" s="175" t="s">
        <v>292</v>
      </c>
      <c r="D270" s="349"/>
      <c r="E270" s="130">
        <f>E271</f>
        <v>1756957</v>
      </c>
      <c r="F270" s="130">
        <f>F271</f>
        <v>1756957</v>
      </c>
      <c r="G270" s="135">
        <f>F270/E270</f>
        <v>1</v>
      </c>
      <c r="H270" s="36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</row>
    <row r="271" spans="1:19" s="77" customFormat="1" ht="19.5" customHeight="1">
      <c r="A271" s="106"/>
      <c r="B271" s="31">
        <v>90015</v>
      </c>
      <c r="C271" s="39" t="s">
        <v>294</v>
      </c>
      <c r="D271" s="488"/>
      <c r="E271" s="459">
        <f>E272</f>
        <v>1756957</v>
      </c>
      <c r="F271" s="459">
        <f>F272</f>
        <v>1756957</v>
      </c>
      <c r="G271" s="227">
        <f t="shared" si="6"/>
        <v>1</v>
      </c>
      <c r="H271" s="36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</row>
    <row r="272" spans="1:19" s="81" customFormat="1" ht="39" customHeight="1">
      <c r="A272" s="7"/>
      <c r="B272" s="8"/>
      <c r="C272" s="380" t="s">
        <v>196</v>
      </c>
      <c r="D272" s="50"/>
      <c r="E272" s="4">
        <v>1756957</v>
      </c>
      <c r="F272" s="4">
        <v>1756957</v>
      </c>
      <c r="G272" s="64">
        <f t="shared" si="6"/>
        <v>1</v>
      </c>
      <c r="H272" s="36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</row>
    <row r="273" spans="1:19" s="81" customFormat="1" ht="25.5" customHeight="1" thickBot="1">
      <c r="A273" s="7"/>
      <c r="B273" s="10"/>
      <c r="C273" s="378" t="s">
        <v>280</v>
      </c>
      <c r="D273" s="453">
        <f>D274+D393+D400+D428+D451</f>
        <v>206720061</v>
      </c>
      <c r="E273" s="454">
        <f>E274+E393+E400+E428+E451</f>
        <v>217749045</v>
      </c>
      <c r="F273" s="454">
        <f>F274+F393+F400+F428+F451</f>
        <v>217751691</v>
      </c>
      <c r="G273" s="455">
        <v>1.0001</v>
      </c>
      <c r="H273" s="36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</row>
    <row r="274" spans="1:19" s="81" customFormat="1" ht="19.5" customHeight="1" thickBot="1">
      <c r="A274" s="9"/>
      <c r="B274" s="5"/>
      <c r="C274" s="405" t="s">
        <v>279</v>
      </c>
      <c r="D274" s="347">
        <f>D275+D278+D283+D287+D290+D295+D304+D340+D361+D365</f>
        <v>47526762</v>
      </c>
      <c r="E274" s="91">
        <f>E275+E278+E283+E287+E290+E295+E304+E340+E361+E365</f>
        <v>49057664</v>
      </c>
      <c r="F274" s="91">
        <f>F275+F278+F283+F287+F290+F295+F304+F340+F361+F365</f>
        <v>49856885</v>
      </c>
      <c r="G274" s="160">
        <f t="shared" si="6"/>
        <v>1.0162914605962485</v>
      </c>
      <c r="H274" s="36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</row>
    <row r="275" spans="1:11" s="417" customFormat="1" ht="19.5" customHeight="1" thickTop="1">
      <c r="A275" s="119">
        <v>630</v>
      </c>
      <c r="B275" s="93"/>
      <c r="C275" s="330" t="s">
        <v>37</v>
      </c>
      <c r="D275" s="351">
        <f aca="true" t="shared" si="8" ref="D275:F276">D276</f>
        <v>200</v>
      </c>
      <c r="E275" s="150">
        <f t="shared" si="8"/>
        <v>200</v>
      </c>
      <c r="F275" s="150">
        <f t="shared" si="8"/>
        <v>207</v>
      </c>
      <c r="G275" s="121">
        <f t="shared" si="6"/>
        <v>1.035</v>
      </c>
      <c r="H275" s="221"/>
      <c r="I275" s="122"/>
      <c r="J275" s="122"/>
      <c r="K275" s="122"/>
    </row>
    <row r="276" spans="1:255" s="81" customFormat="1" ht="19.5" customHeight="1">
      <c r="A276" s="59"/>
      <c r="B276" s="31">
        <v>63001</v>
      </c>
      <c r="C276" s="381" t="s">
        <v>145</v>
      </c>
      <c r="D276" s="97">
        <f t="shared" si="8"/>
        <v>200</v>
      </c>
      <c r="E276" s="6">
        <f t="shared" si="8"/>
        <v>200</v>
      </c>
      <c r="F276" s="6">
        <f t="shared" si="8"/>
        <v>207</v>
      </c>
      <c r="G276" s="99">
        <f t="shared" si="6"/>
        <v>1.035</v>
      </c>
      <c r="H276" s="12"/>
      <c r="I276" s="79"/>
      <c r="J276" s="79"/>
      <c r="K276" s="79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  <c r="FL276" s="80"/>
      <c r="FM276" s="80"/>
      <c r="FN276" s="80"/>
      <c r="FO276" s="80"/>
      <c r="FP276" s="80"/>
      <c r="FQ276" s="80"/>
      <c r="FR276" s="80"/>
      <c r="FS276" s="80"/>
      <c r="FT276" s="80"/>
      <c r="FU276" s="80"/>
      <c r="FV276" s="80"/>
      <c r="FW276" s="80"/>
      <c r="FX276" s="80"/>
      <c r="FY276" s="80"/>
      <c r="FZ276" s="80"/>
      <c r="GA276" s="80"/>
      <c r="GB276" s="80"/>
      <c r="GC276" s="80"/>
      <c r="GD276" s="80"/>
      <c r="GE276" s="80"/>
      <c r="GF276" s="80"/>
      <c r="GG276" s="80"/>
      <c r="GH276" s="80"/>
      <c r="GI276" s="80"/>
      <c r="GJ276" s="80"/>
      <c r="GK276" s="80"/>
      <c r="GL276" s="80"/>
      <c r="GM276" s="80"/>
      <c r="GN276" s="80"/>
      <c r="GO276" s="80"/>
      <c r="GP276" s="80"/>
      <c r="GQ276" s="80"/>
      <c r="GR276" s="80"/>
      <c r="GS276" s="80"/>
      <c r="GT276" s="80"/>
      <c r="GU276" s="80"/>
      <c r="GV276" s="80"/>
      <c r="GW276" s="80"/>
      <c r="GX276" s="80"/>
      <c r="GY276" s="80"/>
      <c r="GZ276" s="80"/>
      <c r="HA276" s="80"/>
      <c r="HB276" s="80"/>
      <c r="HC276" s="80"/>
      <c r="HD276" s="80"/>
      <c r="HE276" s="80"/>
      <c r="HF276" s="80"/>
      <c r="HG276" s="80"/>
      <c r="HH276" s="80"/>
      <c r="HI276" s="80"/>
      <c r="HJ276" s="80"/>
      <c r="HK276" s="80"/>
      <c r="HL276" s="80"/>
      <c r="HM276" s="80"/>
      <c r="HN276" s="80"/>
      <c r="HO276" s="80"/>
      <c r="HP276" s="80"/>
      <c r="HQ276" s="80"/>
      <c r="HR276" s="80"/>
      <c r="HS276" s="80"/>
      <c r="HT276" s="80"/>
      <c r="HU276" s="80"/>
      <c r="HV276" s="80"/>
      <c r="HW276" s="80"/>
      <c r="HX276" s="80"/>
      <c r="HY276" s="80"/>
      <c r="HZ276" s="80"/>
      <c r="IA276" s="80"/>
      <c r="IB276" s="80"/>
      <c r="IC276" s="80"/>
      <c r="ID276" s="80"/>
      <c r="IE276" s="80"/>
      <c r="IF276" s="80"/>
      <c r="IG276" s="80"/>
      <c r="IH276" s="80"/>
      <c r="II276" s="80"/>
      <c r="IJ276" s="80"/>
      <c r="IK276" s="80"/>
      <c r="IL276" s="80"/>
      <c r="IM276" s="80"/>
      <c r="IN276" s="80"/>
      <c r="IO276" s="80"/>
      <c r="IP276" s="80"/>
      <c r="IQ276" s="80"/>
      <c r="IR276" s="80"/>
      <c r="IS276" s="80"/>
      <c r="IT276" s="80"/>
      <c r="IU276" s="80"/>
    </row>
    <row r="277" spans="1:8" ht="19.5" customHeight="1">
      <c r="A277" s="9"/>
      <c r="B277" s="5"/>
      <c r="C277" s="341" t="s">
        <v>50</v>
      </c>
      <c r="D277" s="49">
        <v>200</v>
      </c>
      <c r="E277" s="49">
        <v>200</v>
      </c>
      <c r="F277" s="49">
        <v>207</v>
      </c>
      <c r="G277" s="256">
        <f t="shared" si="6"/>
        <v>1.035</v>
      </c>
      <c r="H277" s="173"/>
    </row>
    <row r="278" spans="1:7" ht="19.5" customHeight="1">
      <c r="A278" s="174">
        <v>700</v>
      </c>
      <c r="B278" s="175"/>
      <c r="C278" s="120" t="s">
        <v>314</v>
      </c>
      <c r="D278" s="349">
        <f>D279</f>
        <v>1852500</v>
      </c>
      <c r="E278" s="130">
        <f>E279</f>
        <v>2152500</v>
      </c>
      <c r="F278" s="130">
        <f>F279</f>
        <v>2036964</v>
      </c>
      <c r="G278" s="135">
        <f t="shared" si="6"/>
        <v>0.9463247386759582</v>
      </c>
    </row>
    <row r="279" spans="1:7" ht="19.5" customHeight="1">
      <c r="A279" s="106"/>
      <c r="B279" s="31">
        <v>70005</v>
      </c>
      <c r="C279" s="39" t="s">
        <v>16</v>
      </c>
      <c r="D279" s="364">
        <f>SUM(D280:D282)</f>
        <v>1852500</v>
      </c>
      <c r="E279" s="25">
        <f>SUM(E280:E282)</f>
        <v>2152500</v>
      </c>
      <c r="F279" s="25">
        <f>SUM(F280:F282)</f>
        <v>2036964</v>
      </c>
      <c r="G279" s="275">
        <f t="shared" si="6"/>
        <v>0.9463247386759582</v>
      </c>
    </row>
    <row r="280" spans="1:7" ht="19.5" customHeight="1">
      <c r="A280" s="7"/>
      <c r="B280" s="30"/>
      <c r="C280" s="342" t="s">
        <v>269</v>
      </c>
      <c r="D280" s="125">
        <v>2500</v>
      </c>
      <c r="E280" s="125">
        <v>2500</v>
      </c>
      <c r="F280" s="125">
        <v>3632</v>
      </c>
      <c r="G280" s="252">
        <f t="shared" si="6"/>
        <v>1.4528</v>
      </c>
    </row>
    <row r="281" spans="1:9" ht="19.5" customHeight="1">
      <c r="A281" s="7"/>
      <c r="B281" s="7"/>
      <c r="C281" s="384" t="s">
        <v>186</v>
      </c>
      <c r="D281" s="142">
        <v>1850000</v>
      </c>
      <c r="E281" s="228">
        <v>2150000</v>
      </c>
      <c r="F281" s="228">
        <v>2033311</v>
      </c>
      <c r="G281" s="276">
        <f t="shared" si="6"/>
        <v>0.945726046511628</v>
      </c>
      <c r="I281" s="224"/>
    </row>
    <row r="282" spans="1:9" ht="19.5" customHeight="1">
      <c r="A282" s="9"/>
      <c r="B282" s="9"/>
      <c r="C282" s="341" t="s">
        <v>143</v>
      </c>
      <c r="D282" s="145"/>
      <c r="E282" s="146"/>
      <c r="F282" s="147">
        <v>21</v>
      </c>
      <c r="G282" s="278"/>
      <c r="I282" s="224"/>
    </row>
    <row r="283" spans="1:7" ht="19.5" customHeight="1">
      <c r="A283" s="101">
        <v>710</v>
      </c>
      <c r="B283" s="102"/>
      <c r="C283" s="330" t="s">
        <v>301</v>
      </c>
      <c r="D283" s="348">
        <f>D284</f>
        <v>660</v>
      </c>
      <c r="E283" s="94">
        <f>E284</f>
        <v>90</v>
      </c>
      <c r="F283" s="94">
        <f>F284</f>
        <v>78</v>
      </c>
      <c r="G283" s="95">
        <f t="shared" si="6"/>
        <v>0.8666666666666667</v>
      </c>
    </row>
    <row r="284" spans="1:7" ht="19.5" customHeight="1">
      <c r="A284" s="103"/>
      <c r="B284" s="38">
        <v>71015</v>
      </c>
      <c r="C284" s="381" t="s">
        <v>19</v>
      </c>
      <c r="D284" s="124">
        <f>SUM(D285:D286)</f>
        <v>660</v>
      </c>
      <c r="E284" s="1">
        <f>SUM(E285:E286)</f>
        <v>90</v>
      </c>
      <c r="F284" s="1">
        <f>SUM(F285:F286)</f>
        <v>78</v>
      </c>
      <c r="G284" s="104">
        <f t="shared" si="6"/>
        <v>0.8666666666666667</v>
      </c>
    </row>
    <row r="285" spans="1:11" ht="19.5" customHeight="1">
      <c r="A285" s="103"/>
      <c r="B285" s="34"/>
      <c r="C285" s="384" t="s">
        <v>29</v>
      </c>
      <c r="D285" s="125">
        <v>600</v>
      </c>
      <c r="E285" s="116">
        <v>30</v>
      </c>
      <c r="F285" s="116">
        <v>31</v>
      </c>
      <c r="G285" s="248">
        <f t="shared" si="6"/>
        <v>1.0333333333333334</v>
      </c>
      <c r="K285" s="215"/>
    </row>
    <row r="286" spans="1:7" ht="39" customHeight="1">
      <c r="A286" s="461"/>
      <c r="B286" s="462"/>
      <c r="C286" s="389" t="s">
        <v>117</v>
      </c>
      <c r="D286" s="145">
        <v>60</v>
      </c>
      <c r="E286" s="145">
        <v>60</v>
      </c>
      <c r="F286" s="145">
        <v>47</v>
      </c>
      <c r="G286" s="259">
        <f t="shared" si="6"/>
        <v>0.7833333333333333</v>
      </c>
    </row>
    <row r="287" spans="1:7" ht="19.5" customHeight="1">
      <c r="A287" s="101">
        <v>750</v>
      </c>
      <c r="B287" s="102"/>
      <c r="C287" s="330" t="s">
        <v>299</v>
      </c>
      <c r="D287" s="348">
        <f aca="true" t="shared" si="9" ref="D287:F288">D288</f>
        <v>5000</v>
      </c>
      <c r="E287" s="94">
        <f t="shared" si="9"/>
        <v>5000</v>
      </c>
      <c r="F287" s="94">
        <f t="shared" si="9"/>
        <v>4510</v>
      </c>
      <c r="G287" s="241">
        <f t="shared" si="6"/>
        <v>0.902</v>
      </c>
    </row>
    <row r="288" spans="1:7" ht="19.5" customHeight="1">
      <c r="A288" s="60"/>
      <c r="B288" s="136">
        <v>75095</v>
      </c>
      <c r="C288" s="39" t="s">
        <v>217</v>
      </c>
      <c r="D288" s="124">
        <f t="shared" si="9"/>
        <v>5000</v>
      </c>
      <c r="E288" s="124">
        <f t="shared" si="9"/>
        <v>5000</v>
      </c>
      <c r="F288" s="124">
        <f t="shared" si="9"/>
        <v>4510</v>
      </c>
      <c r="G288" s="269">
        <f t="shared" si="6"/>
        <v>0.902</v>
      </c>
    </row>
    <row r="289" spans="1:7" ht="19.5" customHeight="1">
      <c r="A289" s="9"/>
      <c r="B289" s="57"/>
      <c r="C289" s="341" t="s">
        <v>95</v>
      </c>
      <c r="D289" s="145">
        <v>5000</v>
      </c>
      <c r="E289" s="145">
        <v>5000</v>
      </c>
      <c r="F289" s="145">
        <v>4510</v>
      </c>
      <c r="G289" s="259">
        <f t="shared" si="6"/>
        <v>0.902</v>
      </c>
    </row>
    <row r="290" spans="1:7" ht="19.5" customHeight="1">
      <c r="A290" s="101">
        <v>754</v>
      </c>
      <c r="B290" s="102"/>
      <c r="C290" s="330" t="s">
        <v>302</v>
      </c>
      <c r="D290" s="348">
        <f>D291</f>
        <v>7150</v>
      </c>
      <c r="E290" s="94">
        <f>E291</f>
        <v>3591</v>
      </c>
      <c r="F290" s="94">
        <f>F291</f>
        <v>7586</v>
      </c>
      <c r="G290" s="241">
        <f t="shared" si="6"/>
        <v>2.1125034809245338</v>
      </c>
    </row>
    <row r="291" spans="1:7" ht="19.5" customHeight="1">
      <c r="A291" s="59"/>
      <c r="B291" s="136">
        <v>75411</v>
      </c>
      <c r="C291" s="123" t="s">
        <v>187</v>
      </c>
      <c r="D291" s="124">
        <f>SUM(D292:D294)</f>
        <v>7150</v>
      </c>
      <c r="E291" s="1">
        <f>SUM(E292:E294)</f>
        <v>3591</v>
      </c>
      <c r="F291" s="1">
        <f>SUM(F292:F294)</f>
        <v>7586</v>
      </c>
      <c r="G291" s="98">
        <f t="shared" si="6"/>
        <v>2.1125034809245338</v>
      </c>
    </row>
    <row r="292" spans="1:7" ht="19.5" customHeight="1">
      <c r="A292" s="7"/>
      <c r="B292" s="10"/>
      <c r="C292" s="385" t="s">
        <v>29</v>
      </c>
      <c r="D292" s="116">
        <v>4000</v>
      </c>
      <c r="E292" s="116">
        <v>441</v>
      </c>
      <c r="F292" s="116">
        <v>702</v>
      </c>
      <c r="G292" s="248">
        <f t="shared" si="6"/>
        <v>1.5918367346938775</v>
      </c>
    </row>
    <row r="293" spans="1:7" ht="39.75" customHeight="1">
      <c r="A293" s="7"/>
      <c r="B293" s="58"/>
      <c r="C293" s="336" t="s">
        <v>117</v>
      </c>
      <c r="D293" s="143">
        <v>3000</v>
      </c>
      <c r="E293" s="143">
        <v>3000</v>
      </c>
      <c r="F293" s="143">
        <v>3039</v>
      </c>
      <c r="G293" s="258">
        <f t="shared" si="6"/>
        <v>1.013</v>
      </c>
    </row>
    <row r="294" spans="1:7" ht="25.5" customHeight="1">
      <c r="A294" s="9"/>
      <c r="B294" s="57"/>
      <c r="C294" s="390" t="s">
        <v>96</v>
      </c>
      <c r="D294" s="145">
        <v>150</v>
      </c>
      <c r="E294" s="145">
        <v>150</v>
      </c>
      <c r="F294" s="145">
        <v>3845</v>
      </c>
      <c r="G294" s="259">
        <f t="shared" si="6"/>
        <v>25.633333333333333</v>
      </c>
    </row>
    <row r="295" spans="1:7" ht="39" customHeight="1">
      <c r="A295" s="101">
        <v>756</v>
      </c>
      <c r="B295" s="102"/>
      <c r="C295" s="330" t="s">
        <v>232</v>
      </c>
      <c r="D295" s="348">
        <f>D296+D301</f>
        <v>41620642</v>
      </c>
      <c r="E295" s="94">
        <f>E296+E301</f>
        <v>42920642</v>
      </c>
      <c r="F295" s="94">
        <f>F296+F301</f>
        <v>43898847</v>
      </c>
      <c r="G295" s="95">
        <f t="shared" si="6"/>
        <v>1.0227910151017778</v>
      </c>
    </row>
    <row r="296" spans="1:8" s="226" customFormat="1" ht="25.5" customHeight="1">
      <c r="A296" s="178"/>
      <c r="B296" s="179">
        <v>75618</v>
      </c>
      <c r="C296" s="406" t="s">
        <v>58</v>
      </c>
      <c r="D296" s="365">
        <f>SUM(D297:D300)</f>
        <v>6250000</v>
      </c>
      <c r="E296" s="180">
        <f>SUM(E297:E300)</f>
        <v>7550000</v>
      </c>
      <c r="F296" s="180">
        <f>SUM(F297:F300)</f>
        <v>9009579</v>
      </c>
      <c r="G296" s="509">
        <f aca="true" t="shared" si="10" ref="G296:G364">F296/E296</f>
        <v>1.1933217218543046</v>
      </c>
      <c r="H296" s="225"/>
    </row>
    <row r="297" spans="1:8" s="226" customFormat="1" ht="25.5" customHeight="1">
      <c r="A297" s="181"/>
      <c r="B297" s="525"/>
      <c r="C297" s="526" t="s">
        <v>79</v>
      </c>
      <c r="D297" s="527">
        <v>6200000</v>
      </c>
      <c r="E297" s="528">
        <v>7500000</v>
      </c>
      <c r="F297" s="528">
        <v>8802400</v>
      </c>
      <c r="G297" s="529">
        <f t="shared" si="10"/>
        <v>1.1736533333333334</v>
      </c>
      <c r="H297" s="225"/>
    </row>
    <row r="298" spans="1:8" s="226" customFormat="1" ht="39" customHeight="1">
      <c r="A298" s="510"/>
      <c r="B298" s="183"/>
      <c r="C298" s="341" t="s">
        <v>198</v>
      </c>
      <c r="D298" s="49">
        <v>10000</v>
      </c>
      <c r="E298" s="11">
        <v>10000</v>
      </c>
      <c r="F298" s="11">
        <v>149642</v>
      </c>
      <c r="G298" s="65">
        <f t="shared" si="10"/>
        <v>14.9642</v>
      </c>
      <c r="H298" s="225"/>
    </row>
    <row r="299" spans="1:8" s="226" customFormat="1" ht="19.5" customHeight="1">
      <c r="A299" s="181"/>
      <c r="B299" s="182"/>
      <c r="C299" s="384" t="s">
        <v>188</v>
      </c>
      <c r="D299" s="118">
        <v>15000</v>
      </c>
      <c r="E299" s="3">
        <v>15000</v>
      </c>
      <c r="F299" s="3">
        <v>33737</v>
      </c>
      <c r="G299" s="132">
        <f t="shared" si="10"/>
        <v>2.2491333333333334</v>
      </c>
      <c r="H299" s="225"/>
    </row>
    <row r="300" spans="1:8" s="226" customFormat="1" ht="19.5" customHeight="1">
      <c r="A300" s="181"/>
      <c r="B300" s="183"/>
      <c r="C300" s="386" t="s">
        <v>147</v>
      </c>
      <c r="D300" s="149">
        <v>25000</v>
      </c>
      <c r="E300" s="70">
        <v>25000</v>
      </c>
      <c r="F300" s="70">
        <v>23800</v>
      </c>
      <c r="G300" s="140">
        <f t="shared" si="10"/>
        <v>0.952</v>
      </c>
      <c r="H300" s="225"/>
    </row>
    <row r="301" spans="1:7" ht="19.5" customHeight="1">
      <c r="A301" s="106"/>
      <c r="B301" s="31">
        <v>75622</v>
      </c>
      <c r="C301" s="38" t="s">
        <v>276</v>
      </c>
      <c r="D301" s="320">
        <f>SUM(D302:D303)</f>
        <v>35370642</v>
      </c>
      <c r="E301" s="47">
        <f>SUM(E302:E303)</f>
        <v>35370642</v>
      </c>
      <c r="F301" s="47">
        <f>SUM(F302:F303)</f>
        <v>34889268</v>
      </c>
      <c r="G301" s="176">
        <f t="shared" si="10"/>
        <v>0.9863905778130915</v>
      </c>
    </row>
    <row r="302" spans="1:7" ht="19.5" customHeight="1">
      <c r="A302" s="7"/>
      <c r="B302" s="58"/>
      <c r="C302" s="342" t="s">
        <v>189</v>
      </c>
      <c r="D302" s="67">
        <v>32870642</v>
      </c>
      <c r="E302" s="456">
        <v>32870642</v>
      </c>
      <c r="F302" s="456">
        <v>32100971</v>
      </c>
      <c r="G302" s="312">
        <f t="shared" si="10"/>
        <v>0.9765848503962898</v>
      </c>
    </row>
    <row r="303" spans="1:7" ht="19.5" customHeight="1">
      <c r="A303" s="9"/>
      <c r="B303" s="57"/>
      <c r="C303" s="341" t="s">
        <v>97</v>
      </c>
      <c r="D303" s="145">
        <v>2500000</v>
      </c>
      <c r="E303" s="144">
        <v>2500000</v>
      </c>
      <c r="F303" s="144">
        <v>2788297</v>
      </c>
      <c r="G303" s="177">
        <f t="shared" si="10"/>
        <v>1.1153188</v>
      </c>
    </row>
    <row r="304" spans="1:7" ht="19.5" customHeight="1">
      <c r="A304" s="128">
        <v>801</v>
      </c>
      <c r="B304" s="129"/>
      <c r="C304" s="175" t="s">
        <v>255</v>
      </c>
      <c r="D304" s="349">
        <f>D305+D308+D311+D315+D318+D323+D327+D330+D332+D336</f>
        <v>77950</v>
      </c>
      <c r="E304" s="130">
        <f>E305+E308+E311+E315+E318+E323+E327+E330+E332+E336</f>
        <v>25257</v>
      </c>
      <c r="F304" s="130">
        <f>F305+F308+F311+F315+F318+F321+F323+F327+F330+F332+F336</f>
        <v>120895</v>
      </c>
      <c r="G304" s="135">
        <f t="shared" si="10"/>
        <v>4.78659381557588</v>
      </c>
    </row>
    <row r="305" spans="1:7" ht="19.5" customHeight="1">
      <c r="A305" s="106"/>
      <c r="B305" s="31">
        <v>80102</v>
      </c>
      <c r="C305" s="381" t="s">
        <v>308</v>
      </c>
      <c r="D305" s="134">
        <f>D306+D307</f>
        <v>1800</v>
      </c>
      <c r="E305" s="63">
        <f>E306+E307</f>
        <v>1624</v>
      </c>
      <c r="F305" s="63">
        <f>F306+F307</f>
        <v>1216</v>
      </c>
      <c r="G305" s="104">
        <f t="shared" si="10"/>
        <v>0.7487684729064039</v>
      </c>
    </row>
    <row r="306" spans="1:7" ht="19.5" customHeight="1">
      <c r="A306" s="7"/>
      <c r="B306" s="8"/>
      <c r="C306" s="342" t="s">
        <v>29</v>
      </c>
      <c r="D306" s="125">
        <v>300</v>
      </c>
      <c r="E306" s="125">
        <v>124</v>
      </c>
      <c r="F306" s="125">
        <v>129</v>
      </c>
      <c r="G306" s="252">
        <f t="shared" si="10"/>
        <v>1.0403225806451613</v>
      </c>
    </row>
    <row r="307" spans="1:7" ht="38.25" customHeight="1">
      <c r="A307" s="7"/>
      <c r="B307" s="57"/>
      <c r="C307" s="390" t="s">
        <v>117</v>
      </c>
      <c r="D307" s="49">
        <v>1500</v>
      </c>
      <c r="E307" s="49">
        <v>1500</v>
      </c>
      <c r="F307" s="49">
        <v>1087</v>
      </c>
      <c r="G307" s="256">
        <f t="shared" si="10"/>
        <v>0.7246666666666667</v>
      </c>
    </row>
    <row r="308" spans="1:7" ht="19.5" customHeight="1">
      <c r="A308" s="106"/>
      <c r="B308" s="31">
        <v>80111</v>
      </c>
      <c r="C308" s="381" t="s">
        <v>309</v>
      </c>
      <c r="D308" s="134">
        <f>D309+D310</f>
        <v>2500</v>
      </c>
      <c r="E308" s="63">
        <f>E309+E310</f>
        <v>560</v>
      </c>
      <c r="F308" s="63">
        <f>F309+F310</f>
        <v>661</v>
      </c>
      <c r="G308" s="104">
        <f t="shared" si="10"/>
        <v>1.1803571428571429</v>
      </c>
    </row>
    <row r="309" spans="1:7" ht="19.5" customHeight="1">
      <c r="A309" s="7"/>
      <c r="B309" s="8"/>
      <c r="C309" s="342" t="s">
        <v>29</v>
      </c>
      <c r="D309" s="125">
        <v>2000</v>
      </c>
      <c r="E309" s="125">
        <v>60</v>
      </c>
      <c r="F309" s="125">
        <v>61</v>
      </c>
      <c r="G309" s="252">
        <f t="shared" si="10"/>
        <v>1.0166666666666666</v>
      </c>
    </row>
    <row r="310" spans="1:7" ht="40.5" customHeight="1">
      <c r="A310" s="7"/>
      <c r="B310" s="57"/>
      <c r="C310" s="390" t="s">
        <v>117</v>
      </c>
      <c r="D310" s="105">
        <v>500</v>
      </c>
      <c r="E310" s="105">
        <v>500</v>
      </c>
      <c r="F310" s="105">
        <v>600</v>
      </c>
      <c r="G310" s="244">
        <f t="shared" si="10"/>
        <v>1.2</v>
      </c>
    </row>
    <row r="311" spans="1:7" ht="19.5" customHeight="1">
      <c r="A311" s="106"/>
      <c r="B311" s="31">
        <v>80120</v>
      </c>
      <c r="C311" s="381" t="s">
        <v>267</v>
      </c>
      <c r="D311" s="134">
        <f>D312+D313</f>
        <v>21000</v>
      </c>
      <c r="E311" s="63">
        <f>E312+E313</f>
        <v>7124</v>
      </c>
      <c r="F311" s="63">
        <f>F312+F313+F314</f>
        <v>31114</v>
      </c>
      <c r="G311" s="104">
        <f t="shared" si="10"/>
        <v>4.367490174059517</v>
      </c>
    </row>
    <row r="312" spans="1:7" ht="19.5" customHeight="1">
      <c r="A312" s="106"/>
      <c r="B312" s="29"/>
      <c r="C312" s="342" t="s">
        <v>29</v>
      </c>
      <c r="D312" s="125">
        <v>15000</v>
      </c>
      <c r="E312" s="125">
        <v>1124</v>
      </c>
      <c r="F312" s="125">
        <v>1195</v>
      </c>
      <c r="G312" s="252">
        <f t="shared" si="10"/>
        <v>1.063167259786477</v>
      </c>
    </row>
    <row r="313" spans="1:7" ht="40.5" customHeight="1">
      <c r="A313" s="7"/>
      <c r="B313" s="58"/>
      <c r="C313" s="336" t="s">
        <v>117</v>
      </c>
      <c r="D313" s="118">
        <v>6000</v>
      </c>
      <c r="E313" s="118">
        <v>6000</v>
      </c>
      <c r="F313" s="118">
        <v>6607</v>
      </c>
      <c r="G313" s="249">
        <f t="shared" si="10"/>
        <v>1.1011666666666666</v>
      </c>
    </row>
    <row r="314" spans="1:7" ht="19.5" customHeight="1">
      <c r="A314" s="7"/>
      <c r="B314" s="58"/>
      <c r="C314" s="390" t="s">
        <v>143</v>
      </c>
      <c r="D314" s="49"/>
      <c r="E314" s="49"/>
      <c r="F314" s="49">
        <f>180+23132</f>
        <v>23312</v>
      </c>
      <c r="G314" s="256"/>
    </row>
    <row r="315" spans="1:7" ht="19.5" customHeight="1">
      <c r="A315" s="106"/>
      <c r="B315" s="136">
        <v>80121</v>
      </c>
      <c r="C315" s="123" t="s">
        <v>310</v>
      </c>
      <c r="D315" s="352">
        <f>D316+D317</f>
        <v>550</v>
      </c>
      <c r="E315" s="152">
        <f>E316+E317</f>
        <v>355</v>
      </c>
      <c r="F315" s="152">
        <f>F316+F317</f>
        <v>331</v>
      </c>
      <c r="G315" s="137">
        <f t="shared" si="10"/>
        <v>0.9323943661971831</v>
      </c>
    </row>
    <row r="316" spans="1:7" ht="19.5" customHeight="1">
      <c r="A316" s="7"/>
      <c r="B316" s="8"/>
      <c r="C316" s="342" t="s">
        <v>29</v>
      </c>
      <c r="D316" s="107">
        <v>250</v>
      </c>
      <c r="E316" s="107">
        <v>55</v>
      </c>
      <c r="F316" s="107">
        <v>55</v>
      </c>
      <c r="G316" s="245">
        <f t="shared" si="10"/>
        <v>1</v>
      </c>
    </row>
    <row r="317" spans="1:7" ht="39" customHeight="1">
      <c r="A317" s="7"/>
      <c r="B317" s="57"/>
      <c r="C317" s="390" t="s">
        <v>117</v>
      </c>
      <c r="D317" s="49">
        <v>300</v>
      </c>
      <c r="E317" s="49">
        <v>300</v>
      </c>
      <c r="F317" s="49">
        <v>276</v>
      </c>
      <c r="G317" s="256">
        <f t="shared" si="10"/>
        <v>0.92</v>
      </c>
    </row>
    <row r="318" spans="1:7" ht="19.5" customHeight="1">
      <c r="A318" s="106"/>
      <c r="B318" s="31">
        <v>80123</v>
      </c>
      <c r="C318" s="381" t="s">
        <v>298</v>
      </c>
      <c r="D318" s="97">
        <f>D319+D320</f>
        <v>1100</v>
      </c>
      <c r="E318" s="6">
        <f>E319+E320</f>
        <v>837</v>
      </c>
      <c r="F318" s="6">
        <f>F319+F320</f>
        <v>1136</v>
      </c>
      <c r="G318" s="99">
        <f t="shared" si="10"/>
        <v>1.3572281959378734</v>
      </c>
    </row>
    <row r="319" spans="1:7" ht="19.5" customHeight="1">
      <c r="A319" s="9"/>
      <c r="B319" s="37"/>
      <c r="C319" s="397" t="s">
        <v>29</v>
      </c>
      <c r="D319" s="50">
        <v>400</v>
      </c>
      <c r="E319" s="50">
        <v>137</v>
      </c>
      <c r="F319" s="50">
        <v>145</v>
      </c>
      <c r="G319" s="268">
        <f t="shared" si="10"/>
        <v>1.0583941605839415</v>
      </c>
    </row>
    <row r="320" spans="1:7" ht="40.5" customHeight="1">
      <c r="A320" s="7"/>
      <c r="B320" s="57"/>
      <c r="C320" s="390" t="s">
        <v>117</v>
      </c>
      <c r="D320" s="49">
        <v>700</v>
      </c>
      <c r="E320" s="11">
        <v>700</v>
      </c>
      <c r="F320" s="49">
        <v>991</v>
      </c>
      <c r="G320" s="256">
        <f t="shared" si="10"/>
        <v>1.4157142857142857</v>
      </c>
    </row>
    <row r="321" spans="1:15" s="419" customFormat="1" ht="19.5" customHeight="1">
      <c r="A321" s="106"/>
      <c r="B321" s="96">
        <v>80124</v>
      </c>
      <c r="C321" s="38" t="s">
        <v>249</v>
      </c>
      <c r="D321" s="97"/>
      <c r="E321" s="6"/>
      <c r="F321" s="97">
        <f>F322</f>
        <v>61</v>
      </c>
      <c r="G321" s="242"/>
      <c r="H321" s="222"/>
      <c r="I321" s="77"/>
      <c r="J321" s="77"/>
      <c r="K321" s="77"/>
      <c r="L321" s="77"/>
      <c r="M321" s="77"/>
      <c r="N321" s="77"/>
      <c r="O321" s="77"/>
    </row>
    <row r="322" spans="1:7" ht="39" customHeight="1">
      <c r="A322" s="7"/>
      <c r="B322" s="57"/>
      <c r="C322" s="390" t="s">
        <v>117</v>
      </c>
      <c r="D322" s="49"/>
      <c r="E322" s="11"/>
      <c r="F322" s="49">
        <v>61</v>
      </c>
      <c r="G322" s="256"/>
    </row>
    <row r="323" spans="1:7" ht="19.5" customHeight="1">
      <c r="A323" s="106"/>
      <c r="B323" s="31">
        <v>80130</v>
      </c>
      <c r="C323" s="381" t="s">
        <v>268</v>
      </c>
      <c r="D323" s="134">
        <f>D324+D325+D326</f>
        <v>39500</v>
      </c>
      <c r="E323" s="63">
        <f>E324+E325+E326</f>
        <v>11118</v>
      </c>
      <c r="F323" s="63">
        <f>F324+F325+F326</f>
        <v>66989</v>
      </c>
      <c r="G323" s="104">
        <f t="shared" si="10"/>
        <v>6.025274329915453</v>
      </c>
    </row>
    <row r="324" spans="1:7" ht="19.5" customHeight="1">
      <c r="A324" s="22"/>
      <c r="B324" s="7"/>
      <c r="C324" s="342" t="s">
        <v>29</v>
      </c>
      <c r="D324" s="125">
        <v>31000</v>
      </c>
      <c r="E324" s="71">
        <v>2618</v>
      </c>
      <c r="F324" s="71">
        <v>2629</v>
      </c>
      <c r="G324" s="33">
        <f t="shared" si="10"/>
        <v>1.004201680672269</v>
      </c>
    </row>
    <row r="325" spans="1:7" ht="39" customHeight="1">
      <c r="A325" s="7"/>
      <c r="B325" s="10"/>
      <c r="C325" s="336" t="s">
        <v>117</v>
      </c>
      <c r="D325" s="116">
        <v>8500</v>
      </c>
      <c r="E325" s="116">
        <v>8500</v>
      </c>
      <c r="F325" s="116">
        <v>6713</v>
      </c>
      <c r="G325" s="248">
        <f t="shared" si="10"/>
        <v>0.7897647058823529</v>
      </c>
    </row>
    <row r="326" spans="1:7" ht="19.5" customHeight="1">
      <c r="A326" s="7"/>
      <c r="B326" s="57"/>
      <c r="C326" s="341" t="s">
        <v>143</v>
      </c>
      <c r="D326" s="49"/>
      <c r="E326" s="49"/>
      <c r="F326" s="49">
        <f>4666+52981</f>
        <v>57647</v>
      </c>
      <c r="G326" s="256"/>
    </row>
    <row r="327" spans="1:7" ht="19.5" customHeight="1">
      <c r="A327" s="106"/>
      <c r="B327" s="31">
        <v>80132</v>
      </c>
      <c r="C327" s="38" t="s">
        <v>271</v>
      </c>
      <c r="D327" s="134">
        <f>D328+D329</f>
        <v>2200</v>
      </c>
      <c r="E327" s="63">
        <f>E328+E329</f>
        <v>951</v>
      </c>
      <c r="F327" s="63">
        <f>F328+F329</f>
        <v>867</v>
      </c>
      <c r="G327" s="104">
        <f t="shared" si="10"/>
        <v>0.9116719242902208</v>
      </c>
    </row>
    <row r="328" spans="1:7" ht="19.5" customHeight="1">
      <c r="A328" s="106"/>
      <c r="B328" s="32"/>
      <c r="C328" s="327" t="s">
        <v>29</v>
      </c>
      <c r="D328" s="125">
        <v>1500</v>
      </c>
      <c r="E328" s="125">
        <v>251</v>
      </c>
      <c r="F328" s="125">
        <v>251</v>
      </c>
      <c r="G328" s="252">
        <f t="shared" si="10"/>
        <v>1</v>
      </c>
    </row>
    <row r="329" spans="1:7" ht="39.75" customHeight="1">
      <c r="A329" s="7"/>
      <c r="B329" s="57"/>
      <c r="C329" s="390" t="s">
        <v>117</v>
      </c>
      <c r="D329" s="49">
        <v>700</v>
      </c>
      <c r="E329" s="49">
        <v>700</v>
      </c>
      <c r="F329" s="49">
        <v>616</v>
      </c>
      <c r="G329" s="256">
        <f t="shared" si="10"/>
        <v>0.88</v>
      </c>
    </row>
    <row r="330" spans="1:7" ht="19.5" customHeight="1">
      <c r="A330" s="7"/>
      <c r="B330" s="136">
        <v>80134</v>
      </c>
      <c r="C330" s="123" t="s">
        <v>270</v>
      </c>
      <c r="D330" s="124">
        <f>D331</f>
        <v>800</v>
      </c>
      <c r="E330" s="1">
        <f>E331</f>
        <v>800</v>
      </c>
      <c r="F330" s="1">
        <f>SUM(F331:F331)</f>
        <v>678</v>
      </c>
      <c r="G330" s="98">
        <f t="shared" si="10"/>
        <v>0.8475</v>
      </c>
    </row>
    <row r="331" spans="1:7" ht="40.5" customHeight="1">
      <c r="A331" s="7"/>
      <c r="B331" s="57"/>
      <c r="C331" s="390" t="s">
        <v>117</v>
      </c>
      <c r="D331" s="49">
        <v>800</v>
      </c>
      <c r="E331" s="49">
        <v>800</v>
      </c>
      <c r="F331" s="49">
        <v>678</v>
      </c>
      <c r="G331" s="256">
        <f t="shared" si="10"/>
        <v>0.8475</v>
      </c>
    </row>
    <row r="332" spans="1:7" ht="25.5" customHeight="1">
      <c r="A332" s="7"/>
      <c r="B332" s="185">
        <v>80140</v>
      </c>
      <c r="C332" s="381" t="s">
        <v>311</v>
      </c>
      <c r="D332" s="134">
        <f>D333+D334</f>
        <v>8500</v>
      </c>
      <c r="E332" s="63">
        <f>E333+E334</f>
        <v>1888</v>
      </c>
      <c r="F332" s="63">
        <f>F333+F334+F335</f>
        <v>7363</v>
      </c>
      <c r="G332" s="104">
        <f t="shared" si="10"/>
        <v>3.8998940677966103</v>
      </c>
    </row>
    <row r="333" spans="1:7" ht="19.5" customHeight="1">
      <c r="A333" s="7"/>
      <c r="B333" s="321"/>
      <c r="C333" s="384" t="s">
        <v>29</v>
      </c>
      <c r="D333" s="116">
        <v>7000</v>
      </c>
      <c r="E333" s="116">
        <v>388</v>
      </c>
      <c r="F333" s="116">
        <v>391</v>
      </c>
      <c r="G333" s="248">
        <f t="shared" si="10"/>
        <v>1.0077319587628866</v>
      </c>
    </row>
    <row r="334" spans="1:7" ht="39" customHeight="1">
      <c r="A334" s="7"/>
      <c r="B334" s="58"/>
      <c r="C334" s="336" t="s">
        <v>117</v>
      </c>
      <c r="D334" s="322">
        <v>1500</v>
      </c>
      <c r="E334" s="322">
        <v>1500</v>
      </c>
      <c r="F334" s="322">
        <v>1404</v>
      </c>
      <c r="G334" s="473">
        <f t="shared" si="10"/>
        <v>0.936</v>
      </c>
    </row>
    <row r="335" spans="1:7" ht="19.5" customHeight="1">
      <c r="A335" s="7"/>
      <c r="B335" s="57"/>
      <c r="C335" s="390" t="s">
        <v>143</v>
      </c>
      <c r="D335" s="49"/>
      <c r="E335" s="49"/>
      <c r="F335" s="49">
        <f>5000+568</f>
        <v>5568</v>
      </c>
      <c r="G335" s="256"/>
    </row>
    <row r="336" spans="1:8" s="77" customFormat="1" ht="19.5" customHeight="1">
      <c r="A336" s="106"/>
      <c r="B336" s="96">
        <v>80197</v>
      </c>
      <c r="C336" s="38" t="s">
        <v>62</v>
      </c>
      <c r="D336" s="97"/>
      <c r="E336" s="97"/>
      <c r="F336" s="97">
        <f>F337</f>
        <v>10479</v>
      </c>
      <c r="G336" s="242"/>
      <c r="H336" s="222"/>
    </row>
    <row r="337" spans="1:7" ht="19.5" customHeight="1">
      <c r="A337" s="7"/>
      <c r="B337" s="58"/>
      <c r="C337" s="393" t="s">
        <v>104</v>
      </c>
      <c r="D337" s="74"/>
      <c r="E337" s="74"/>
      <c r="F337" s="74">
        <v>10479</v>
      </c>
      <c r="G337" s="239"/>
    </row>
    <row r="338" spans="1:7" ht="19.5" customHeight="1">
      <c r="A338" s="495"/>
      <c r="B338" s="496"/>
      <c r="C338" s="501"/>
      <c r="D338" s="502"/>
      <c r="E338" s="502"/>
      <c r="F338" s="502"/>
      <c r="G338" s="500"/>
    </row>
    <row r="339" spans="2:7" ht="19.5" customHeight="1">
      <c r="B339" s="298"/>
      <c r="C339" s="508"/>
      <c r="D339" s="481"/>
      <c r="E339" s="481"/>
      <c r="F339" s="481"/>
      <c r="G339" s="451"/>
    </row>
    <row r="340" spans="1:7" ht="19.5" customHeight="1">
      <c r="A340" s="119">
        <v>852</v>
      </c>
      <c r="B340" s="93"/>
      <c r="C340" s="93" t="s">
        <v>52</v>
      </c>
      <c r="D340" s="351">
        <f>D341+D346+D352+D354+D357</f>
        <v>3020700</v>
      </c>
      <c r="E340" s="150">
        <f>E341+E346+E352+E354+E357</f>
        <v>3023795</v>
      </c>
      <c r="F340" s="150">
        <f>F341+F346+F352+F354+F357</f>
        <v>2950429</v>
      </c>
      <c r="G340" s="263">
        <f t="shared" si="10"/>
        <v>0.9757371118081748</v>
      </c>
    </row>
    <row r="341" spans="1:7" ht="19.5" customHeight="1">
      <c r="A341" s="106"/>
      <c r="B341" s="31">
        <v>85201</v>
      </c>
      <c r="C341" s="31" t="s">
        <v>300</v>
      </c>
      <c r="D341" s="97">
        <f>D342+D343+D344+D345</f>
        <v>22100</v>
      </c>
      <c r="E341" s="6">
        <f>E342+E343+E344+E345</f>
        <v>19519</v>
      </c>
      <c r="F341" s="6">
        <f>F342+F343+F344+F345</f>
        <v>12620</v>
      </c>
      <c r="G341" s="99">
        <f t="shared" si="10"/>
        <v>0.6465495158563451</v>
      </c>
    </row>
    <row r="342" spans="1:16" s="81" customFormat="1" ht="19.5" customHeight="1">
      <c r="A342" s="7"/>
      <c r="B342" s="30"/>
      <c r="C342" s="342" t="s">
        <v>98</v>
      </c>
      <c r="D342" s="125">
        <v>18000</v>
      </c>
      <c r="E342" s="125">
        <v>18000</v>
      </c>
      <c r="F342" s="125">
        <v>10393</v>
      </c>
      <c r="G342" s="252">
        <f t="shared" si="10"/>
        <v>0.5773888888888888</v>
      </c>
      <c r="H342" s="36"/>
      <c r="I342" s="27"/>
      <c r="J342" s="27"/>
      <c r="K342" s="27"/>
      <c r="L342" s="27"/>
      <c r="M342" s="27"/>
      <c r="N342" s="27"/>
      <c r="O342" s="27"/>
      <c r="P342" s="27"/>
    </row>
    <row r="343" spans="1:8" s="81" customFormat="1" ht="19.5" customHeight="1">
      <c r="A343" s="7"/>
      <c r="B343" s="58"/>
      <c r="C343" s="384" t="s">
        <v>29</v>
      </c>
      <c r="D343" s="116">
        <v>3000</v>
      </c>
      <c r="E343" s="116">
        <v>419</v>
      </c>
      <c r="F343" s="116">
        <v>419</v>
      </c>
      <c r="G343" s="248">
        <f t="shared" si="10"/>
        <v>1</v>
      </c>
      <c r="H343" s="114"/>
    </row>
    <row r="344" spans="1:8" s="81" customFormat="1" ht="38.25" customHeight="1">
      <c r="A344" s="7"/>
      <c r="B344" s="58"/>
      <c r="C344" s="385" t="s">
        <v>117</v>
      </c>
      <c r="D344" s="116">
        <v>1100</v>
      </c>
      <c r="E344" s="116">
        <v>1100</v>
      </c>
      <c r="F344" s="116">
        <v>995</v>
      </c>
      <c r="G344" s="248">
        <f t="shared" si="10"/>
        <v>0.9045454545454545</v>
      </c>
      <c r="H344" s="114"/>
    </row>
    <row r="345" spans="1:8" s="81" customFormat="1" ht="19.5" customHeight="1">
      <c r="A345" s="7"/>
      <c r="B345" s="57"/>
      <c r="C345" s="341" t="s">
        <v>31</v>
      </c>
      <c r="D345" s="105"/>
      <c r="E345" s="105"/>
      <c r="F345" s="105">
        <f>49+764</f>
        <v>813</v>
      </c>
      <c r="G345" s="244"/>
      <c r="H345" s="114"/>
    </row>
    <row r="346" spans="1:8" s="81" customFormat="1" ht="19.5" customHeight="1">
      <c r="A346" s="106"/>
      <c r="B346" s="31">
        <v>85202</v>
      </c>
      <c r="C346" s="31" t="s">
        <v>260</v>
      </c>
      <c r="D346" s="97">
        <f>SUM(D347:D351)</f>
        <v>2978100</v>
      </c>
      <c r="E346" s="6">
        <f>SUM(E347:E351)</f>
        <v>2984158</v>
      </c>
      <c r="F346" s="6">
        <f>SUM(F347:F351)</f>
        <v>2906312</v>
      </c>
      <c r="G346" s="99">
        <f t="shared" si="10"/>
        <v>0.9739135796429009</v>
      </c>
      <c r="H346" s="114"/>
    </row>
    <row r="347" spans="1:8" s="81" customFormat="1" ht="19.5" customHeight="1">
      <c r="A347" s="7"/>
      <c r="B347" s="30"/>
      <c r="C347" s="342" t="s">
        <v>273</v>
      </c>
      <c r="D347" s="125">
        <v>2950000</v>
      </c>
      <c r="E347" s="71">
        <v>2950000</v>
      </c>
      <c r="F347" s="71">
        <v>2863044</v>
      </c>
      <c r="G347" s="33">
        <f t="shared" si="10"/>
        <v>0.9705233898305085</v>
      </c>
      <c r="H347" s="114"/>
    </row>
    <row r="348" spans="1:8" s="81" customFormat="1" ht="19.5" customHeight="1">
      <c r="A348" s="7"/>
      <c r="B348" s="58"/>
      <c r="C348" s="383" t="s">
        <v>29</v>
      </c>
      <c r="D348" s="109">
        <v>18000</v>
      </c>
      <c r="E348" s="109">
        <v>1548</v>
      </c>
      <c r="F348" s="109">
        <v>1728</v>
      </c>
      <c r="G348" s="246">
        <f t="shared" si="10"/>
        <v>1.1162790697674418</v>
      </c>
      <c r="H348" s="114"/>
    </row>
    <row r="349" spans="1:8" s="81" customFormat="1" ht="38.25" customHeight="1">
      <c r="A349" s="7"/>
      <c r="B349" s="58"/>
      <c r="C349" s="336" t="s">
        <v>117</v>
      </c>
      <c r="D349" s="116">
        <v>1800</v>
      </c>
      <c r="E349" s="116">
        <v>1800</v>
      </c>
      <c r="F349" s="116">
        <v>1552</v>
      </c>
      <c r="G349" s="248">
        <f t="shared" si="10"/>
        <v>0.8622222222222222</v>
      </c>
      <c r="H349" s="114"/>
    </row>
    <row r="350" spans="1:8" s="81" customFormat="1" ht="25.5" customHeight="1">
      <c r="A350" s="7"/>
      <c r="B350" s="58"/>
      <c r="C350" s="385" t="s">
        <v>70</v>
      </c>
      <c r="D350" s="109"/>
      <c r="E350" s="109">
        <v>22510</v>
      </c>
      <c r="F350" s="109">
        <v>20047</v>
      </c>
      <c r="G350" s="246">
        <f t="shared" si="10"/>
        <v>0.8905819635717459</v>
      </c>
      <c r="H350" s="114"/>
    </row>
    <row r="351" spans="1:8" s="81" customFormat="1" ht="19.5" customHeight="1">
      <c r="A351" s="7"/>
      <c r="B351" s="57"/>
      <c r="C351" s="341" t="s">
        <v>31</v>
      </c>
      <c r="D351" s="105">
        <v>8300</v>
      </c>
      <c r="E351" s="105">
        <v>8300</v>
      </c>
      <c r="F351" s="105">
        <f>10515+533+8893</f>
        <v>19941</v>
      </c>
      <c r="G351" s="244">
        <f t="shared" si="10"/>
        <v>2.4025301204819276</v>
      </c>
      <c r="H351" s="114"/>
    </row>
    <row r="352" spans="1:8" s="77" customFormat="1" ht="19.5" customHeight="1">
      <c r="A352" s="106"/>
      <c r="B352" s="96">
        <v>85203</v>
      </c>
      <c r="C352" s="136" t="s">
        <v>5</v>
      </c>
      <c r="D352" s="371">
        <f>D353</f>
        <v>2000</v>
      </c>
      <c r="E352" s="42">
        <f>E353</f>
        <v>2000</v>
      </c>
      <c r="F352" s="42">
        <f>F353</f>
        <v>4367</v>
      </c>
      <c r="G352" s="184">
        <f t="shared" si="10"/>
        <v>2.1835</v>
      </c>
      <c r="H352" s="222"/>
    </row>
    <row r="353" spans="1:8" s="81" customFormat="1" ht="25.5" customHeight="1">
      <c r="A353" s="7"/>
      <c r="B353" s="54"/>
      <c r="C353" s="380" t="s">
        <v>199</v>
      </c>
      <c r="D353" s="489">
        <v>2000</v>
      </c>
      <c r="E353" s="489">
        <v>2000</v>
      </c>
      <c r="F353" s="489">
        <v>4367</v>
      </c>
      <c r="G353" s="474">
        <f t="shared" si="10"/>
        <v>2.1835</v>
      </c>
      <c r="H353" s="114"/>
    </row>
    <row r="354" spans="1:8" s="77" customFormat="1" ht="19.5" customHeight="1">
      <c r="A354" s="106"/>
      <c r="B354" s="96">
        <v>85204</v>
      </c>
      <c r="C354" s="31" t="s">
        <v>13</v>
      </c>
      <c r="D354" s="320">
        <f>D355</f>
        <v>18000</v>
      </c>
      <c r="E354" s="47">
        <f>E355</f>
        <v>18000</v>
      </c>
      <c r="F354" s="47">
        <f>F355+F356</f>
        <v>27078</v>
      </c>
      <c r="G354" s="176">
        <f t="shared" si="10"/>
        <v>1.5043333333333333</v>
      </c>
      <c r="H354" s="222"/>
    </row>
    <row r="355" spans="1:8" s="81" customFormat="1" ht="19.5" customHeight="1">
      <c r="A355" s="7"/>
      <c r="B355" s="30"/>
      <c r="C355" s="392" t="s">
        <v>190</v>
      </c>
      <c r="D355" s="67">
        <v>18000</v>
      </c>
      <c r="E355" s="67">
        <v>18000</v>
      </c>
      <c r="F355" s="67">
        <v>12846</v>
      </c>
      <c r="G355" s="312">
        <f t="shared" si="10"/>
        <v>0.7136666666666667</v>
      </c>
      <c r="H355" s="114"/>
    </row>
    <row r="356" spans="1:8" s="81" customFormat="1" ht="19.5" customHeight="1">
      <c r="A356" s="7"/>
      <c r="B356" s="57"/>
      <c r="C356" s="5" t="s">
        <v>143</v>
      </c>
      <c r="D356" s="145"/>
      <c r="E356" s="145"/>
      <c r="F356" s="145">
        <v>14232</v>
      </c>
      <c r="G356" s="259"/>
      <c r="H356" s="114"/>
    </row>
    <row r="357" spans="1:8" s="81" customFormat="1" ht="19.5" customHeight="1">
      <c r="A357" s="106"/>
      <c r="B357" s="31">
        <v>85226</v>
      </c>
      <c r="C357" s="381" t="s">
        <v>307</v>
      </c>
      <c r="D357" s="134">
        <f>SUM(D358:D359)</f>
        <v>500</v>
      </c>
      <c r="E357" s="63">
        <f>SUM(E358:E359)</f>
        <v>118</v>
      </c>
      <c r="F357" s="63">
        <f>SUM(F358:F359)</f>
        <v>52</v>
      </c>
      <c r="G357" s="104">
        <f t="shared" si="10"/>
        <v>0.4406779661016949</v>
      </c>
      <c r="H357" s="114"/>
    </row>
    <row r="358" spans="1:255" s="81" customFormat="1" ht="19.5" customHeight="1">
      <c r="A358" s="106"/>
      <c r="B358" s="32"/>
      <c r="C358" s="342" t="s">
        <v>29</v>
      </c>
      <c r="D358" s="125">
        <v>400</v>
      </c>
      <c r="E358" s="125">
        <v>18</v>
      </c>
      <c r="F358" s="125">
        <v>18</v>
      </c>
      <c r="G358" s="252">
        <f t="shared" si="10"/>
        <v>1</v>
      </c>
      <c r="H358" s="114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0"/>
      <c r="EN358" s="80"/>
      <c r="EO358" s="80"/>
      <c r="EP358" s="80"/>
      <c r="EQ358" s="80"/>
      <c r="ER358" s="80"/>
      <c r="ES358" s="80"/>
      <c r="ET358" s="80"/>
      <c r="EU358" s="80"/>
      <c r="EV358" s="80"/>
      <c r="EW358" s="80"/>
      <c r="EX358" s="80"/>
      <c r="EY358" s="80"/>
      <c r="EZ358" s="80"/>
      <c r="FA358" s="80"/>
      <c r="FB358" s="80"/>
      <c r="FC358" s="80"/>
      <c r="FD358" s="80"/>
      <c r="FE358" s="80"/>
      <c r="FF358" s="80"/>
      <c r="FG358" s="80"/>
      <c r="FH358" s="80"/>
      <c r="FI358" s="80"/>
      <c r="FJ358" s="80"/>
      <c r="FK358" s="80"/>
      <c r="FL358" s="80"/>
      <c r="FM358" s="80"/>
      <c r="FN358" s="80"/>
      <c r="FO358" s="80"/>
      <c r="FP358" s="80"/>
      <c r="FQ358" s="80"/>
      <c r="FR358" s="80"/>
      <c r="FS358" s="80"/>
      <c r="FT358" s="80"/>
      <c r="FU358" s="80"/>
      <c r="FV358" s="80"/>
      <c r="FW358" s="80"/>
      <c r="FX358" s="80"/>
      <c r="FY358" s="80"/>
      <c r="FZ358" s="80"/>
      <c r="GA358" s="80"/>
      <c r="GB358" s="80"/>
      <c r="GC358" s="80"/>
      <c r="GD358" s="80"/>
      <c r="GE358" s="80"/>
      <c r="GF358" s="80"/>
      <c r="GG358" s="80"/>
      <c r="GH358" s="80"/>
      <c r="GI358" s="80"/>
      <c r="GJ358" s="80"/>
      <c r="GK358" s="80"/>
      <c r="GL358" s="80"/>
      <c r="GM358" s="80"/>
      <c r="GN358" s="80"/>
      <c r="GO358" s="80"/>
      <c r="GP358" s="80"/>
      <c r="GQ358" s="80"/>
      <c r="GR358" s="80"/>
      <c r="GS358" s="80"/>
      <c r="GT358" s="80"/>
      <c r="GU358" s="80"/>
      <c r="GV358" s="80"/>
      <c r="GW358" s="80"/>
      <c r="GX358" s="80"/>
      <c r="GY358" s="80"/>
      <c r="GZ358" s="80"/>
      <c r="HA358" s="80"/>
      <c r="HB358" s="80"/>
      <c r="HC358" s="80"/>
      <c r="HD358" s="80"/>
      <c r="HE358" s="80"/>
      <c r="HF358" s="80"/>
      <c r="HG358" s="80"/>
      <c r="HH358" s="80"/>
      <c r="HI358" s="80"/>
      <c r="HJ358" s="80"/>
      <c r="HK358" s="80"/>
      <c r="HL358" s="80"/>
      <c r="HM358" s="80"/>
      <c r="HN358" s="80"/>
      <c r="HO358" s="80"/>
      <c r="HP358" s="80"/>
      <c r="HQ358" s="80"/>
      <c r="HR358" s="80"/>
      <c r="HS358" s="80"/>
      <c r="HT358" s="80"/>
      <c r="HU358" s="80"/>
      <c r="HV358" s="80"/>
      <c r="HW358" s="80"/>
      <c r="HX358" s="80"/>
      <c r="HY358" s="80"/>
      <c r="HZ358" s="80"/>
      <c r="IA358" s="80"/>
      <c r="IB358" s="80"/>
      <c r="IC358" s="80"/>
      <c r="ID358" s="80"/>
      <c r="IE358" s="80"/>
      <c r="IF358" s="80"/>
      <c r="IG358" s="80"/>
      <c r="IH358" s="80"/>
      <c r="II358" s="80"/>
      <c r="IJ358" s="80"/>
      <c r="IK358" s="80"/>
      <c r="IL358" s="80"/>
      <c r="IM358" s="80"/>
      <c r="IN358" s="80"/>
      <c r="IO358" s="80"/>
      <c r="IP358" s="80"/>
      <c r="IQ358" s="80"/>
      <c r="IR358" s="80"/>
      <c r="IS358" s="80"/>
      <c r="IT358" s="80"/>
      <c r="IU358" s="80"/>
    </row>
    <row r="359" spans="1:255" s="81" customFormat="1" ht="39" customHeight="1">
      <c r="A359" s="9"/>
      <c r="B359" s="57"/>
      <c r="C359" s="390" t="s">
        <v>117</v>
      </c>
      <c r="D359" s="49">
        <v>100</v>
      </c>
      <c r="E359" s="49">
        <v>100</v>
      </c>
      <c r="F359" s="49">
        <v>34</v>
      </c>
      <c r="G359" s="256">
        <f t="shared" si="10"/>
        <v>0.34</v>
      </c>
      <c r="H359" s="114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  <c r="EK359" s="80"/>
      <c r="EL359" s="80"/>
      <c r="EM359" s="80"/>
      <c r="EN359" s="80"/>
      <c r="EO359" s="80"/>
      <c r="EP359" s="80"/>
      <c r="EQ359" s="80"/>
      <c r="ER359" s="80"/>
      <c r="ES359" s="80"/>
      <c r="ET359" s="80"/>
      <c r="EU359" s="80"/>
      <c r="EV359" s="80"/>
      <c r="EW359" s="80"/>
      <c r="EX359" s="80"/>
      <c r="EY359" s="80"/>
      <c r="EZ359" s="80"/>
      <c r="FA359" s="80"/>
      <c r="FB359" s="80"/>
      <c r="FC359" s="80"/>
      <c r="FD359" s="80"/>
      <c r="FE359" s="80"/>
      <c r="FF359" s="80"/>
      <c r="FG359" s="80"/>
      <c r="FH359" s="80"/>
      <c r="FI359" s="80"/>
      <c r="FJ359" s="80"/>
      <c r="FK359" s="80"/>
      <c r="FL359" s="80"/>
      <c r="FM359" s="80"/>
      <c r="FN359" s="80"/>
      <c r="FO359" s="80"/>
      <c r="FP359" s="80"/>
      <c r="FQ359" s="80"/>
      <c r="FR359" s="80"/>
      <c r="FS359" s="80"/>
      <c r="FT359" s="80"/>
      <c r="FU359" s="80"/>
      <c r="FV359" s="80"/>
      <c r="FW359" s="80"/>
      <c r="FX359" s="80"/>
      <c r="FY359" s="80"/>
      <c r="FZ359" s="80"/>
      <c r="GA359" s="80"/>
      <c r="GB359" s="80"/>
      <c r="GC359" s="80"/>
      <c r="GD359" s="80"/>
      <c r="GE359" s="80"/>
      <c r="GF359" s="80"/>
      <c r="GG359" s="80"/>
      <c r="GH359" s="80"/>
      <c r="GI359" s="80"/>
      <c r="GJ359" s="80"/>
      <c r="GK359" s="80"/>
      <c r="GL359" s="80"/>
      <c r="GM359" s="80"/>
      <c r="GN359" s="80"/>
      <c r="GO359" s="80"/>
      <c r="GP359" s="80"/>
      <c r="GQ359" s="80"/>
      <c r="GR359" s="80"/>
      <c r="GS359" s="80"/>
      <c r="GT359" s="80"/>
      <c r="GU359" s="80"/>
      <c r="GV359" s="80"/>
      <c r="GW359" s="80"/>
      <c r="GX359" s="80"/>
      <c r="GY359" s="80"/>
      <c r="GZ359" s="80"/>
      <c r="HA359" s="80"/>
      <c r="HB359" s="80"/>
      <c r="HC359" s="80"/>
      <c r="HD359" s="80"/>
      <c r="HE359" s="80"/>
      <c r="HF359" s="80"/>
      <c r="HG359" s="80"/>
      <c r="HH359" s="80"/>
      <c r="HI359" s="80"/>
      <c r="HJ359" s="80"/>
      <c r="HK359" s="80"/>
      <c r="HL359" s="80"/>
      <c r="HM359" s="80"/>
      <c r="HN359" s="80"/>
      <c r="HO359" s="80"/>
      <c r="HP359" s="80"/>
      <c r="HQ359" s="80"/>
      <c r="HR359" s="80"/>
      <c r="HS359" s="80"/>
      <c r="HT359" s="80"/>
      <c r="HU359" s="80"/>
      <c r="HV359" s="80"/>
      <c r="HW359" s="80"/>
      <c r="HX359" s="80"/>
      <c r="HY359" s="80"/>
      <c r="HZ359" s="80"/>
      <c r="IA359" s="80"/>
      <c r="IB359" s="80"/>
      <c r="IC359" s="80"/>
      <c r="ID359" s="80"/>
      <c r="IE359" s="80"/>
      <c r="IF359" s="80"/>
      <c r="IG359" s="80"/>
      <c r="IH359" s="80"/>
      <c r="II359" s="80"/>
      <c r="IJ359" s="80"/>
      <c r="IK359" s="80"/>
      <c r="IL359" s="80"/>
      <c r="IM359" s="80"/>
      <c r="IN359" s="80"/>
      <c r="IO359" s="80"/>
      <c r="IP359" s="80"/>
      <c r="IQ359" s="80"/>
      <c r="IR359" s="80"/>
      <c r="IS359" s="80"/>
      <c r="IT359" s="80"/>
      <c r="IU359" s="80"/>
    </row>
    <row r="360" spans="1:255" s="81" customFormat="1" ht="39" customHeight="1">
      <c r="A360" s="495"/>
      <c r="B360" s="496"/>
      <c r="C360" s="501"/>
      <c r="D360" s="502"/>
      <c r="E360" s="502"/>
      <c r="F360" s="502"/>
      <c r="G360" s="500"/>
      <c r="H360" s="114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  <c r="EK360" s="80"/>
      <c r="EL360" s="80"/>
      <c r="EM360" s="80"/>
      <c r="EN360" s="80"/>
      <c r="EO360" s="80"/>
      <c r="EP360" s="80"/>
      <c r="EQ360" s="80"/>
      <c r="ER360" s="80"/>
      <c r="ES360" s="80"/>
      <c r="ET360" s="80"/>
      <c r="EU360" s="80"/>
      <c r="EV360" s="80"/>
      <c r="EW360" s="80"/>
      <c r="EX360" s="80"/>
      <c r="EY360" s="80"/>
      <c r="EZ360" s="80"/>
      <c r="FA360" s="80"/>
      <c r="FB360" s="80"/>
      <c r="FC360" s="80"/>
      <c r="FD360" s="80"/>
      <c r="FE360" s="80"/>
      <c r="FF360" s="80"/>
      <c r="FG360" s="80"/>
      <c r="FH360" s="80"/>
      <c r="FI360" s="80"/>
      <c r="FJ360" s="80"/>
      <c r="FK360" s="80"/>
      <c r="FL360" s="80"/>
      <c r="FM360" s="80"/>
      <c r="FN360" s="80"/>
      <c r="FO360" s="80"/>
      <c r="FP360" s="80"/>
      <c r="FQ360" s="80"/>
      <c r="FR360" s="80"/>
      <c r="FS360" s="80"/>
      <c r="FT360" s="80"/>
      <c r="FU360" s="80"/>
      <c r="FV360" s="80"/>
      <c r="FW360" s="80"/>
      <c r="FX360" s="80"/>
      <c r="FY360" s="80"/>
      <c r="FZ360" s="80"/>
      <c r="GA360" s="80"/>
      <c r="GB360" s="80"/>
      <c r="GC360" s="80"/>
      <c r="GD360" s="80"/>
      <c r="GE360" s="80"/>
      <c r="GF360" s="80"/>
      <c r="GG360" s="80"/>
      <c r="GH360" s="80"/>
      <c r="GI360" s="80"/>
      <c r="GJ360" s="80"/>
      <c r="GK360" s="80"/>
      <c r="GL360" s="80"/>
      <c r="GM360" s="80"/>
      <c r="GN360" s="80"/>
      <c r="GO360" s="80"/>
      <c r="GP360" s="80"/>
      <c r="GQ360" s="80"/>
      <c r="GR360" s="80"/>
      <c r="GS360" s="80"/>
      <c r="GT360" s="80"/>
      <c r="GU360" s="80"/>
      <c r="GV360" s="80"/>
      <c r="GW360" s="80"/>
      <c r="GX360" s="80"/>
      <c r="GY360" s="80"/>
      <c r="GZ360" s="80"/>
      <c r="HA360" s="80"/>
      <c r="HB360" s="80"/>
      <c r="HC360" s="80"/>
      <c r="HD360" s="80"/>
      <c r="HE360" s="80"/>
      <c r="HF360" s="80"/>
      <c r="HG360" s="80"/>
      <c r="HH360" s="80"/>
      <c r="HI360" s="80"/>
      <c r="HJ360" s="80"/>
      <c r="HK360" s="80"/>
      <c r="HL360" s="80"/>
      <c r="HM360" s="80"/>
      <c r="HN360" s="80"/>
      <c r="HO360" s="80"/>
      <c r="HP360" s="80"/>
      <c r="HQ360" s="80"/>
      <c r="HR360" s="80"/>
      <c r="HS360" s="80"/>
      <c r="HT360" s="80"/>
      <c r="HU360" s="80"/>
      <c r="HV360" s="80"/>
      <c r="HW360" s="80"/>
      <c r="HX360" s="80"/>
      <c r="HY360" s="80"/>
      <c r="HZ360" s="80"/>
      <c r="IA360" s="80"/>
      <c r="IB360" s="80"/>
      <c r="IC360" s="80"/>
      <c r="ID360" s="80"/>
      <c r="IE360" s="80"/>
      <c r="IF360" s="80"/>
      <c r="IG360" s="80"/>
      <c r="IH360" s="80"/>
      <c r="II360" s="80"/>
      <c r="IJ360" s="80"/>
      <c r="IK360" s="80"/>
      <c r="IL360" s="80"/>
      <c r="IM360" s="80"/>
      <c r="IN360" s="80"/>
      <c r="IO360" s="80"/>
      <c r="IP360" s="80"/>
      <c r="IQ360" s="80"/>
      <c r="IR360" s="80"/>
      <c r="IS360" s="80"/>
      <c r="IT360" s="80"/>
      <c r="IU360" s="80"/>
    </row>
    <row r="361" spans="1:7" ht="19.5" customHeight="1">
      <c r="A361" s="101">
        <v>853</v>
      </c>
      <c r="B361" s="102"/>
      <c r="C361" s="330" t="s">
        <v>53</v>
      </c>
      <c r="D361" s="348">
        <f>D362</f>
        <v>1300</v>
      </c>
      <c r="E361" s="94">
        <f>E362</f>
        <v>568</v>
      </c>
      <c r="F361" s="94">
        <f>F362</f>
        <v>452</v>
      </c>
      <c r="G361" s="95">
        <f t="shared" si="10"/>
        <v>0.795774647887324</v>
      </c>
    </row>
    <row r="362" spans="1:255" s="81" customFormat="1" ht="19.5" customHeight="1">
      <c r="A362" s="106"/>
      <c r="B362" s="31">
        <v>85333</v>
      </c>
      <c r="C362" s="381" t="s">
        <v>14</v>
      </c>
      <c r="D362" s="134">
        <f>SUM(D363:D364)</f>
        <v>1300</v>
      </c>
      <c r="E362" s="63">
        <f>SUM(E363:E364)</f>
        <v>568</v>
      </c>
      <c r="F362" s="63">
        <f>SUM(F363:F364)</f>
        <v>452</v>
      </c>
      <c r="G362" s="104">
        <f t="shared" si="10"/>
        <v>0.795774647887324</v>
      </c>
      <c r="H362" s="114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80"/>
      <c r="DO362" s="80"/>
      <c r="DP362" s="80"/>
      <c r="DQ362" s="80"/>
      <c r="DR362" s="80"/>
      <c r="DS362" s="80"/>
      <c r="DT362" s="80"/>
      <c r="DU362" s="80"/>
      <c r="DV362" s="80"/>
      <c r="DW362" s="80"/>
      <c r="DX362" s="80"/>
      <c r="DY362" s="80"/>
      <c r="DZ362" s="80"/>
      <c r="EA362" s="80"/>
      <c r="EB362" s="80"/>
      <c r="EC362" s="80"/>
      <c r="ED362" s="80"/>
      <c r="EE362" s="80"/>
      <c r="EF362" s="80"/>
      <c r="EG362" s="80"/>
      <c r="EH362" s="80"/>
      <c r="EI362" s="80"/>
      <c r="EJ362" s="80"/>
      <c r="EK362" s="80"/>
      <c r="EL362" s="80"/>
      <c r="EM362" s="80"/>
      <c r="EN362" s="80"/>
      <c r="EO362" s="80"/>
      <c r="EP362" s="80"/>
      <c r="EQ362" s="80"/>
      <c r="ER362" s="80"/>
      <c r="ES362" s="80"/>
      <c r="ET362" s="80"/>
      <c r="EU362" s="80"/>
      <c r="EV362" s="80"/>
      <c r="EW362" s="80"/>
      <c r="EX362" s="80"/>
      <c r="EY362" s="80"/>
      <c r="EZ362" s="80"/>
      <c r="FA362" s="80"/>
      <c r="FB362" s="80"/>
      <c r="FC362" s="80"/>
      <c r="FD362" s="80"/>
      <c r="FE362" s="80"/>
      <c r="FF362" s="80"/>
      <c r="FG362" s="80"/>
      <c r="FH362" s="80"/>
      <c r="FI362" s="80"/>
      <c r="FJ362" s="80"/>
      <c r="FK362" s="80"/>
      <c r="FL362" s="80"/>
      <c r="FM362" s="80"/>
      <c r="FN362" s="80"/>
      <c r="FO362" s="80"/>
      <c r="FP362" s="80"/>
      <c r="FQ362" s="80"/>
      <c r="FR362" s="80"/>
      <c r="FS362" s="80"/>
      <c r="FT362" s="80"/>
      <c r="FU362" s="80"/>
      <c r="FV362" s="80"/>
      <c r="FW362" s="80"/>
      <c r="FX362" s="80"/>
      <c r="FY362" s="80"/>
      <c r="FZ362" s="80"/>
      <c r="GA362" s="80"/>
      <c r="GB362" s="80"/>
      <c r="GC362" s="80"/>
      <c r="GD362" s="80"/>
      <c r="GE362" s="80"/>
      <c r="GF362" s="80"/>
      <c r="GG362" s="80"/>
      <c r="GH362" s="80"/>
      <c r="GI362" s="80"/>
      <c r="GJ362" s="80"/>
      <c r="GK362" s="80"/>
      <c r="GL362" s="80"/>
      <c r="GM362" s="80"/>
      <c r="GN362" s="80"/>
      <c r="GO362" s="80"/>
      <c r="GP362" s="80"/>
      <c r="GQ362" s="80"/>
      <c r="GR362" s="80"/>
      <c r="GS362" s="80"/>
      <c r="GT362" s="80"/>
      <c r="GU362" s="80"/>
      <c r="GV362" s="80"/>
      <c r="GW362" s="80"/>
      <c r="GX362" s="80"/>
      <c r="GY362" s="80"/>
      <c r="GZ362" s="80"/>
      <c r="HA362" s="80"/>
      <c r="HB362" s="80"/>
      <c r="HC362" s="80"/>
      <c r="HD362" s="80"/>
      <c r="HE362" s="80"/>
      <c r="HF362" s="80"/>
      <c r="HG362" s="80"/>
      <c r="HH362" s="80"/>
      <c r="HI362" s="80"/>
      <c r="HJ362" s="80"/>
      <c r="HK362" s="80"/>
      <c r="HL362" s="80"/>
      <c r="HM362" s="80"/>
      <c r="HN362" s="80"/>
      <c r="HO362" s="80"/>
      <c r="HP362" s="80"/>
      <c r="HQ362" s="80"/>
      <c r="HR362" s="80"/>
      <c r="HS362" s="80"/>
      <c r="HT362" s="80"/>
      <c r="HU362" s="80"/>
      <c r="HV362" s="80"/>
      <c r="HW362" s="80"/>
      <c r="HX362" s="80"/>
      <c r="HY362" s="80"/>
      <c r="HZ362" s="80"/>
      <c r="IA362" s="80"/>
      <c r="IB362" s="80"/>
      <c r="IC362" s="80"/>
      <c r="ID362" s="80"/>
      <c r="IE362" s="80"/>
      <c r="IF362" s="80"/>
      <c r="IG362" s="80"/>
      <c r="IH362" s="80"/>
      <c r="II362" s="80"/>
      <c r="IJ362" s="80"/>
      <c r="IK362" s="80"/>
      <c r="IL362" s="80"/>
      <c r="IM362" s="80"/>
      <c r="IN362" s="80"/>
      <c r="IO362" s="80"/>
      <c r="IP362" s="80"/>
      <c r="IQ362" s="80"/>
      <c r="IR362" s="80"/>
      <c r="IS362" s="80"/>
      <c r="IT362" s="80"/>
      <c r="IU362" s="80"/>
    </row>
    <row r="363" spans="1:7" ht="19.5" customHeight="1">
      <c r="A363" s="106"/>
      <c r="B363" s="32"/>
      <c r="C363" s="342" t="s">
        <v>29</v>
      </c>
      <c r="D363" s="125">
        <v>800</v>
      </c>
      <c r="E363" s="125">
        <v>68</v>
      </c>
      <c r="F363" s="125">
        <v>68</v>
      </c>
      <c r="G363" s="252">
        <f t="shared" si="10"/>
        <v>1</v>
      </c>
    </row>
    <row r="364" spans="1:7" ht="39" customHeight="1">
      <c r="A364" s="9"/>
      <c r="B364" s="57"/>
      <c r="C364" s="390" t="s">
        <v>117</v>
      </c>
      <c r="D364" s="145">
        <v>500</v>
      </c>
      <c r="E364" s="145">
        <v>500</v>
      </c>
      <c r="F364" s="145">
        <v>384</v>
      </c>
      <c r="G364" s="259">
        <f t="shared" si="10"/>
        <v>0.768</v>
      </c>
    </row>
    <row r="365" spans="1:7" ht="19.5" customHeight="1">
      <c r="A365" s="101">
        <v>854</v>
      </c>
      <c r="B365" s="102"/>
      <c r="C365" s="330" t="s">
        <v>304</v>
      </c>
      <c r="D365" s="348">
        <f>D366+D371+D374+D378+D382+D386+D389</f>
        <v>940660</v>
      </c>
      <c r="E365" s="94">
        <f>E366+E371+E374+E378+E382+E386+E389</f>
        <v>926021</v>
      </c>
      <c r="F365" s="94">
        <f>F366+F371+F374+F378+F382+F386+F389</f>
        <v>836917</v>
      </c>
      <c r="G365" s="95">
        <f aca="true" t="shared" si="11" ref="G365:G426">F365/E365</f>
        <v>0.9037775601201269</v>
      </c>
    </row>
    <row r="366" spans="1:7" ht="19.5" customHeight="1">
      <c r="A366" s="103"/>
      <c r="B366" s="136">
        <v>85403</v>
      </c>
      <c r="C366" s="39" t="s">
        <v>312</v>
      </c>
      <c r="D366" s="124">
        <f>SUM(D367:D369)</f>
        <v>298550</v>
      </c>
      <c r="E366" s="1">
        <f>SUM(E367:E369)</f>
        <v>292177</v>
      </c>
      <c r="F366" s="1">
        <f>SUM(F367:F370)</f>
        <v>289245</v>
      </c>
      <c r="G366" s="269">
        <f t="shared" si="11"/>
        <v>0.9899649869770721</v>
      </c>
    </row>
    <row r="367" spans="1:7" ht="19.5" customHeight="1">
      <c r="A367" s="112"/>
      <c r="B367" s="58"/>
      <c r="C367" s="327" t="s">
        <v>99</v>
      </c>
      <c r="D367" s="67">
        <v>290000</v>
      </c>
      <c r="E367" s="67">
        <v>290000</v>
      </c>
      <c r="F367" s="67">
        <v>286475</v>
      </c>
      <c r="G367" s="277">
        <f t="shared" si="11"/>
        <v>0.9878448275862068</v>
      </c>
    </row>
    <row r="368" spans="1:7" ht="19.5" customHeight="1">
      <c r="A368" s="112"/>
      <c r="B368" s="58"/>
      <c r="C368" s="336" t="s">
        <v>29</v>
      </c>
      <c r="D368" s="143">
        <v>7000</v>
      </c>
      <c r="E368" s="143">
        <v>627</v>
      </c>
      <c r="F368" s="143">
        <v>627</v>
      </c>
      <c r="G368" s="258">
        <f t="shared" si="11"/>
        <v>1</v>
      </c>
    </row>
    <row r="369" spans="1:7" ht="39" customHeight="1">
      <c r="A369" s="112"/>
      <c r="B369" s="58"/>
      <c r="C369" s="336" t="s">
        <v>117</v>
      </c>
      <c r="D369" s="228">
        <v>1550</v>
      </c>
      <c r="E369" s="228">
        <v>1550</v>
      </c>
      <c r="F369" s="228">
        <v>1279</v>
      </c>
      <c r="G369" s="276">
        <f t="shared" si="11"/>
        <v>0.8251612903225807</v>
      </c>
    </row>
    <row r="370" spans="1:7" ht="19.5" customHeight="1">
      <c r="A370" s="112"/>
      <c r="B370" s="57"/>
      <c r="C370" s="390" t="s">
        <v>143</v>
      </c>
      <c r="D370" s="147"/>
      <c r="E370" s="147"/>
      <c r="F370" s="147">
        <v>864</v>
      </c>
      <c r="G370" s="278"/>
    </row>
    <row r="371" spans="1:7" ht="25.5" customHeight="1">
      <c r="A371" s="103"/>
      <c r="B371" s="31">
        <v>85406</v>
      </c>
      <c r="C371" s="38" t="s">
        <v>108</v>
      </c>
      <c r="D371" s="134">
        <f>D372+D373</f>
        <v>2620</v>
      </c>
      <c r="E371" s="63">
        <f>E372+E373</f>
        <v>965</v>
      </c>
      <c r="F371" s="63">
        <f>F372+F373</f>
        <v>1167</v>
      </c>
      <c r="G371" s="104">
        <f t="shared" si="11"/>
        <v>1.2093264248704663</v>
      </c>
    </row>
    <row r="372" spans="1:7" ht="19.5" customHeight="1">
      <c r="A372" s="103"/>
      <c r="B372" s="32"/>
      <c r="C372" s="327" t="s">
        <v>29</v>
      </c>
      <c r="D372" s="125">
        <v>2000</v>
      </c>
      <c r="E372" s="125">
        <v>345</v>
      </c>
      <c r="F372" s="125">
        <v>345</v>
      </c>
      <c r="G372" s="252">
        <f t="shared" si="11"/>
        <v>1</v>
      </c>
    </row>
    <row r="373" spans="1:7" ht="39.75" customHeight="1">
      <c r="A373" s="103"/>
      <c r="B373" s="57"/>
      <c r="C373" s="390" t="s">
        <v>117</v>
      </c>
      <c r="D373" s="145">
        <v>620</v>
      </c>
      <c r="E373" s="145">
        <v>620</v>
      </c>
      <c r="F373" s="145">
        <v>822</v>
      </c>
      <c r="G373" s="259">
        <f t="shared" si="11"/>
        <v>1.3258064516129033</v>
      </c>
    </row>
    <row r="374" spans="1:7" ht="19.5" customHeight="1">
      <c r="A374" s="106"/>
      <c r="B374" s="31">
        <v>85407</v>
      </c>
      <c r="C374" s="38" t="s">
        <v>272</v>
      </c>
      <c r="D374" s="134">
        <f>D375+D376</f>
        <v>1560</v>
      </c>
      <c r="E374" s="63">
        <f>E375+E376</f>
        <v>511</v>
      </c>
      <c r="F374" s="63">
        <f>F375+F376+F377</f>
        <v>763</v>
      </c>
      <c r="G374" s="104">
        <f t="shared" si="11"/>
        <v>1.4931506849315068</v>
      </c>
    </row>
    <row r="375" spans="1:7" ht="19.5" customHeight="1">
      <c r="A375" s="7"/>
      <c r="B375" s="8"/>
      <c r="C375" s="327" t="s">
        <v>29</v>
      </c>
      <c r="D375" s="334">
        <v>1200</v>
      </c>
      <c r="E375" s="334">
        <v>151</v>
      </c>
      <c r="F375" s="334">
        <v>151</v>
      </c>
      <c r="G375" s="335">
        <f t="shared" si="11"/>
        <v>1</v>
      </c>
    </row>
    <row r="376" spans="1:7" ht="38.25" customHeight="1">
      <c r="A376" s="106"/>
      <c r="B376" s="58"/>
      <c r="C376" s="336" t="s">
        <v>117</v>
      </c>
      <c r="D376" s="143">
        <v>360</v>
      </c>
      <c r="E376" s="141">
        <v>360</v>
      </c>
      <c r="F376" s="141">
        <v>335</v>
      </c>
      <c r="G376" s="186">
        <f t="shared" si="11"/>
        <v>0.9305555555555556</v>
      </c>
    </row>
    <row r="377" spans="1:7" ht="19.5" customHeight="1">
      <c r="A377" s="106"/>
      <c r="B377" s="57"/>
      <c r="C377" s="390" t="s">
        <v>143</v>
      </c>
      <c r="D377" s="145"/>
      <c r="E377" s="145"/>
      <c r="F377" s="145">
        <v>277</v>
      </c>
      <c r="G377" s="259"/>
    </row>
    <row r="378" spans="1:7" ht="19.5" customHeight="1">
      <c r="A378" s="106"/>
      <c r="B378" s="31">
        <v>85410</v>
      </c>
      <c r="C378" s="38" t="s">
        <v>313</v>
      </c>
      <c r="D378" s="134">
        <f>SUM(D379:D381)</f>
        <v>486300</v>
      </c>
      <c r="E378" s="63">
        <f>SUM(E379:E381)</f>
        <v>481670</v>
      </c>
      <c r="F378" s="63">
        <f>SUM(F379:F381)</f>
        <v>400919</v>
      </c>
      <c r="G378" s="104">
        <f t="shared" si="11"/>
        <v>0.8323520252455</v>
      </c>
    </row>
    <row r="379" spans="1:7" ht="19.5" customHeight="1">
      <c r="A379" s="7"/>
      <c r="B379" s="30"/>
      <c r="C379" s="327" t="s">
        <v>100</v>
      </c>
      <c r="D379" s="67">
        <v>480000</v>
      </c>
      <c r="E379" s="67">
        <v>480000</v>
      </c>
      <c r="F379" s="67">
        <v>399277</v>
      </c>
      <c r="G379" s="277">
        <f t="shared" si="11"/>
        <v>0.8318270833333333</v>
      </c>
    </row>
    <row r="380" spans="1:7" ht="19.5" customHeight="1">
      <c r="A380" s="7"/>
      <c r="B380" s="58"/>
      <c r="C380" s="385" t="s">
        <v>29</v>
      </c>
      <c r="D380" s="142">
        <v>5400</v>
      </c>
      <c r="E380" s="142">
        <v>770</v>
      </c>
      <c r="F380" s="343">
        <v>810</v>
      </c>
      <c r="G380" s="257">
        <f t="shared" si="11"/>
        <v>1.051948051948052</v>
      </c>
    </row>
    <row r="381" spans="1:7" ht="40.5" customHeight="1">
      <c r="A381" s="9"/>
      <c r="B381" s="57"/>
      <c r="C381" s="390" t="s">
        <v>117</v>
      </c>
      <c r="D381" s="147">
        <v>900</v>
      </c>
      <c r="E381" s="147">
        <v>900</v>
      </c>
      <c r="F381" s="147">
        <v>832</v>
      </c>
      <c r="G381" s="278">
        <f t="shared" si="11"/>
        <v>0.9244444444444444</v>
      </c>
    </row>
    <row r="382" spans="1:7" ht="19.5" customHeight="1">
      <c r="A382" s="106"/>
      <c r="B382" s="31">
        <v>85417</v>
      </c>
      <c r="C382" s="38" t="s">
        <v>274</v>
      </c>
      <c r="D382" s="134">
        <f>D383+D384+D385</f>
        <v>150640</v>
      </c>
      <c r="E382" s="63">
        <f>E383+E384+E385</f>
        <v>150112</v>
      </c>
      <c r="F382" s="63">
        <f>F383+F384+F385</f>
        <v>144250</v>
      </c>
      <c r="G382" s="104">
        <f t="shared" si="11"/>
        <v>0.960949157962055</v>
      </c>
    </row>
    <row r="383" spans="1:7" ht="19.5" customHeight="1">
      <c r="A383" s="7"/>
      <c r="B383" s="8"/>
      <c r="C383" s="342" t="s">
        <v>275</v>
      </c>
      <c r="D383" s="67">
        <v>150000</v>
      </c>
      <c r="E383" s="67">
        <v>150000</v>
      </c>
      <c r="F383" s="67">
        <v>144148</v>
      </c>
      <c r="G383" s="277">
        <f t="shared" si="11"/>
        <v>0.9609866666666667</v>
      </c>
    </row>
    <row r="384" spans="1:7" ht="19.5" customHeight="1">
      <c r="A384" s="7"/>
      <c r="B384" s="10"/>
      <c r="C384" s="383" t="s">
        <v>29</v>
      </c>
      <c r="D384" s="143">
        <v>600</v>
      </c>
      <c r="E384" s="143">
        <v>72</v>
      </c>
      <c r="F384" s="143">
        <v>72</v>
      </c>
      <c r="G384" s="258">
        <f t="shared" si="11"/>
        <v>1</v>
      </c>
    </row>
    <row r="385" spans="1:7" ht="37.5" customHeight="1">
      <c r="A385" s="7"/>
      <c r="B385" s="5"/>
      <c r="C385" s="390" t="s">
        <v>117</v>
      </c>
      <c r="D385" s="145">
        <v>40</v>
      </c>
      <c r="E385" s="145">
        <v>40</v>
      </c>
      <c r="F385" s="145">
        <v>30</v>
      </c>
      <c r="G385" s="259">
        <f t="shared" si="11"/>
        <v>0.75</v>
      </c>
    </row>
    <row r="386" spans="1:7" ht="19.5" customHeight="1">
      <c r="A386" s="7"/>
      <c r="B386" s="31">
        <v>85421</v>
      </c>
      <c r="C386" s="381" t="s">
        <v>250</v>
      </c>
      <c r="D386" s="320">
        <f>D387+D388</f>
        <v>500</v>
      </c>
      <c r="E386" s="47">
        <f>E387+E388</f>
        <v>153</v>
      </c>
      <c r="F386" s="47">
        <f>F387+F388</f>
        <v>129</v>
      </c>
      <c r="G386" s="176">
        <f>F386/E386</f>
        <v>0.8431372549019608</v>
      </c>
    </row>
    <row r="387" spans="1:7" ht="19.5" customHeight="1">
      <c r="A387" s="7"/>
      <c r="B387" s="10"/>
      <c r="C387" s="342" t="s">
        <v>29</v>
      </c>
      <c r="D387" s="67">
        <v>400</v>
      </c>
      <c r="E387" s="67">
        <v>53</v>
      </c>
      <c r="F387" s="67">
        <v>53</v>
      </c>
      <c r="G387" s="277">
        <f>F387/E387</f>
        <v>1</v>
      </c>
    </row>
    <row r="388" spans="1:8" ht="40.5" customHeight="1">
      <c r="A388" s="344"/>
      <c r="B388" s="5"/>
      <c r="C388" s="390" t="s">
        <v>117</v>
      </c>
      <c r="D388" s="144">
        <v>100</v>
      </c>
      <c r="E388" s="144">
        <v>100</v>
      </c>
      <c r="F388" s="144">
        <v>76</v>
      </c>
      <c r="G388" s="177">
        <f>F388/E388</f>
        <v>0.76</v>
      </c>
      <c r="H388" s="81"/>
    </row>
    <row r="389" spans="1:7" ht="19.5" customHeight="1">
      <c r="A389" s="7"/>
      <c r="B389" s="31">
        <v>85495</v>
      </c>
      <c r="C389" s="381" t="s">
        <v>217</v>
      </c>
      <c r="D389" s="320">
        <f>D390+D391</f>
        <v>490</v>
      </c>
      <c r="E389" s="47">
        <f>E390+E391</f>
        <v>433</v>
      </c>
      <c r="F389" s="47">
        <f>F390+F391</f>
        <v>444</v>
      </c>
      <c r="G389" s="176">
        <f t="shared" si="11"/>
        <v>1.0254041570438799</v>
      </c>
    </row>
    <row r="390" spans="1:7" ht="19.5" customHeight="1">
      <c r="A390" s="7"/>
      <c r="B390" s="10"/>
      <c r="C390" s="342" t="s">
        <v>200</v>
      </c>
      <c r="D390" s="67">
        <v>150</v>
      </c>
      <c r="E390" s="67">
        <v>93</v>
      </c>
      <c r="F390" s="67">
        <v>93</v>
      </c>
      <c r="G390" s="277">
        <f t="shared" si="11"/>
        <v>1</v>
      </c>
    </row>
    <row r="391" spans="1:8" ht="40.5" customHeight="1">
      <c r="A391" s="344"/>
      <c r="B391" s="10"/>
      <c r="C391" s="390" t="s">
        <v>117</v>
      </c>
      <c r="D391" s="144">
        <v>340</v>
      </c>
      <c r="E391" s="144">
        <v>340</v>
      </c>
      <c r="F391" s="144">
        <v>351</v>
      </c>
      <c r="G391" s="177">
        <f t="shared" si="11"/>
        <v>1.0323529411764707</v>
      </c>
      <c r="H391" s="81"/>
    </row>
    <row r="392" spans="1:7" ht="5.25" customHeight="1" hidden="1">
      <c r="A392" s="7"/>
      <c r="B392" s="10"/>
      <c r="C392" s="393"/>
      <c r="D392" s="228"/>
      <c r="E392" s="228"/>
      <c r="F392" s="228"/>
      <c r="G392" s="276"/>
    </row>
    <row r="393" spans="1:7" ht="18.75" customHeight="1" thickBot="1">
      <c r="A393" s="9"/>
      <c r="B393" s="5"/>
      <c r="C393" s="403" t="s">
        <v>10</v>
      </c>
      <c r="D393" s="367">
        <f>D394</f>
        <v>124644394</v>
      </c>
      <c r="E393" s="188">
        <f>E394</f>
        <v>127455601</v>
      </c>
      <c r="F393" s="188">
        <f>F394</f>
        <v>127455601</v>
      </c>
      <c r="G393" s="161">
        <f t="shared" si="11"/>
        <v>1</v>
      </c>
    </row>
    <row r="394" spans="1:7" ht="19.5" customHeight="1" thickTop="1">
      <c r="A394" s="119">
        <v>758</v>
      </c>
      <c r="B394" s="93"/>
      <c r="C394" s="102" t="s">
        <v>266</v>
      </c>
      <c r="D394" s="348">
        <f>D395+D397</f>
        <v>124644394</v>
      </c>
      <c r="E394" s="94">
        <f>E395+E397</f>
        <v>127455601</v>
      </c>
      <c r="F394" s="94">
        <f>F395+F397</f>
        <v>127455601</v>
      </c>
      <c r="G394" s="95">
        <f t="shared" si="11"/>
        <v>1</v>
      </c>
    </row>
    <row r="395" spans="1:7" ht="25.5" customHeight="1">
      <c r="A395" s="60"/>
      <c r="B395" s="136">
        <v>75801</v>
      </c>
      <c r="C395" s="38" t="s">
        <v>316</v>
      </c>
      <c r="D395" s="134">
        <f>D396</f>
        <v>124644394</v>
      </c>
      <c r="E395" s="63">
        <f>E396</f>
        <v>124214419</v>
      </c>
      <c r="F395" s="63">
        <f>F396</f>
        <v>124214419</v>
      </c>
      <c r="G395" s="104">
        <f t="shared" si="11"/>
        <v>1</v>
      </c>
    </row>
    <row r="396" spans="1:7" ht="19.5" customHeight="1">
      <c r="A396" s="7"/>
      <c r="B396" s="37"/>
      <c r="C396" s="380" t="s">
        <v>38</v>
      </c>
      <c r="D396" s="100">
        <v>124644394</v>
      </c>
      <c r="E396" s="100">
        <v>124214419</v>
      </c>
      <c r="F396" s="100">
        <v>124214419</v>
      </c>
      <c r="G396" s="243">
        <f t="shared" si="11"/>
        <v>1</v>
      </c>
    </row>
    <row r="397" spans="1:7" ht="18" customHeight="1">
      <c r="A397" s="106"/>
      <c r="B397" s="31">
        <v>75802</v>
      </c>
      <c r="C397" s="38" t="s">
        <v>251</v>
      </c>
      <c r="D397" s="134"/>
      <c r="E397" s="63">
        <f>SUM(E398:E399)</f>
        <v>3241182</v>
      </c>
      <c r="F397" s="63">
        <f>SUM(F398:F399)</f>
        <v>3241182</v>
      </c>
      <c r="G397" s="104">
        <f t="shared" si="11"/>
        <v>1</v>
      </c>
    </row>
    <row r="398" spans="1:7" ht="19.5" customHeight="1">
      <c r="A398" s="7"/>
      <c r="B398" s="8"/>
      <c r="C398" s="385" t="s">
        <v>252</v>
      </c>
      <c r="D398" s="116"/>
      <c r="E398" s="116">
        <v>3000000</v>
      </c>
      <c r="F398" s="116">
        <v>3000000</v>
      </c>
      <c r="G398" s="248">
        <f t="shared" si="11"/>
        <v>1</v>
      </c>
    </row>
    <row r="399" spans="1:7" ht="19.5" customHeight="1">
      <c r="A399" s="7"/>
      <c r="B399" s="10"/>
      <c r="C399" s="390" t="s">
        <v>239</v>
      </c>
      <c r="D399" s="105"/>
      <c r="E399" s="105">
        <v>241182</v>
      </c>
      <c r="F399" s="105">
        <v>241182</v>
      </c>
      <c r="G399" s="244">
        <f t="shared" si="11"/>
        <v>1</v>
      </c>
    </row>
    <row r="400" spans="1:7" ht="21" customHeight="1" thickBot="1">
      <c r="A400" s="6"/>
      <c r="B400" s="47"/>
      <c r="C400" s="407" t="s">
        <v>1</v>
      </c>
      <c r="D400" s="368">
        <f>D401+D405+D410+D417+D422</f>
        <v>15400000</v>
      </c>
      <c r="E400" s="189">
        <f>E401+E405+E410+E417+E422</f>
        <v>21049762</v>
      </c>
      <c r="F400" s="189">
        <f>F401+F405+F410+F417+F422</f>
        <v>20831298</v>
      </c>
      <c r="G400" s="190">
        <f t="shared" si="11"/>
        <v>0.9896215453647409</v>
      </c>
    </row>
    <row r="401" spans="1:15" s="465" customFormat="1" ht="19.5" customHeight="1" thickTop="1">
      <c r="A401" s="418">
        <v>600</v>
      </c>
      <c r="B401" s="466"/>
      <c r="C401" s="467" t="s">
        <v>111</v>
      </c>
      <c r="D401" s="467"/>
      <c r="E401" s="467">
        <f>E402</f>
        <v>3545873</v>
      </c>
      <c r="F401" s="467">
        <f>F402</f>
        <v>3545873</v>
      </c>
      <c r="G401" s="468">
        <f t="shared" si="11"/>
        <v>1</v>
      </c>
      <c r="H401" s="463"/>
      <c r="I401" s="464"/>
      <c r="J401" s="464"/>
      <c r="K401" s="464"/>
      <c r="L401" s="464"/>
      <c r="M401" s="464"/>
      <c r="N401" s="464"/>
      <c r="O401" s="464"/>
    </row>
    <row r="402" spans="1:15" s="419" customFormat="1" ht="19.5" customHeight="1">
      <c r="A402" s="331"/>
      <c r="B402" s="217">
        <v>60015</v>
      </c>
      <c r="C402" s="45" t="s">
        <v>112</v>
      </c>
      <c r="D402" s="45"/>
      <c r="E402" s="45">
        <f>E403</f>
        <v>3545873</v>
      </c>
      <c r="F402" s="45">
        <f>F403</f>
        <v>3545873</v>
      </c>
      <c r="G402" s="168">
        <f t="shared" si="11"/>
        <v>1</v>
      </c>
      <c r="H402" s="222"/>
      <c r="I402" s="77"/>
      <c r="J402" s="77"/>
      <c r="K402" s="77"/>
      <c r="L402" s="77"/>
      <c r="M402" s="77"/>
      <c r="N402" s="77"/>
      <c r="O402" s="77"/>
    </row>
    <row r="403" spans="1:7" ht="25.5" customHeight="1">
      <c r="A403" s="426"/>
      <c r="B403" s="40"/>
      <c r="C403" s="41" t="s">
        <v>240</v>
      </c>
      <c r="D403" s="41"/>
      <c r="E403" s="41">
        <v>3545873</v>
      </c>
      <c r="F403" s="41">
        <v>3545873</v>
      </c>
      <c r="G403" s="165">
        <f t="shared" si="11"/>
        <v>1</v>
      </c>
    </row>
    <row r="404" spans="1:7" ht="25.5" customHeight="1">
      <c r="A404" s="530"/>
      <c r="B404" s="512"/>
      <c r="C404" s="506"/>
      <c r="D404" s="506"/>
      <c r="E404" s="506"/>
      <c r="F404" s="506"/>
      <c r="G404" s="507"/>
    </row>
    <row r="405" spans="1:7" ht="19.5" customHeight="1">
      <c r="A405" s="150">
        <v>801</v>
      </c>
      <c r="B405" s="191"/>
      <c r="C405" s="339" t="s">
        <v>255</v>
      </c>
      <c r="D405" s="348"/>
      <c r="E405" s="94">
        <f>E406+E408</f>
        <v>17760</v>
      </c>
      <c r="F405" s="94">
        <f>F406+F408</f>
        <v>16660</v>
      </c>
      <c r="G405" s="95">
        <f t="shared" si="11"/>
        <v>0.9380630630630631</v>
      </c>
    </row>
    <row r="406" spans="1:8" s="79" customFormat="1" ht="25.5" customHeight="1">
      <c r="A406" s="56"/>
      <c r="B406" s="198">
        <v>80140</v>
      </c>
      <c r="C406" s="408" t="s">
        <v>311</v>
      </c>
      <c r="D406" s="134"/>
      <c r="E406" s="63">
        <f>E407</f>
        <v>5160</v>
      </c>
      <c r="F406" s="63">
        <f>F407</f>
        <v>4060</v>
      </c>
      <c r="G406" s="98">
        <f t="shared" si="11"/>
        <v>0.7868217054263565</v>
      </c>
      <c r="H406" s="12"/>
    </row>
    <row r="407" spans="1:8" s="79" customFormat="1" ht="25.5" customHeight="1">
      <c r="A407" s="73"/>
      <c r="B407" s="323"/>
      <c r="C407" s="409" t="s">
        <v>76</v>
      </c>
      <c r="D407" s="105"/>
      <c r="E407" s="28">
        <v>5160</v>
      </c>
      <c r="F407" s="28">
        <v>4060</v>
      </c>
      <c r="G407" s="324">
        <f t="shared" si="11"/>
        <v>0.7868217054263565</v>
      </c>
      <c r="H407" s="12"/>
    </row>
    <row r="408" spans="1:7" ht="19.5" customHeight="1">
      <c r="A408" s="16"/>
      <c r="B408" s="193">
        <v>80195</v>
      </c>
      <c r="C408" s="47" t="s">
        <v>217</v>
      </c>
      <c r="D408" s="166"/>
      <c r="E408" s="194">
        <f>E409</f>
        <v>12600</v>
      </c>
      <c r="F408" s="194">
        <f>F409</f>
        <v>12600</v>
      </c>
      <c r="G408" s="187">
        <f t="shared" si="11"/>
        <v>1</v>
      </c>
    </row>
    <row r="409" spans="1:7" ht="25.5" customHeight="1">
      <c r="A409" s="17"/>
      <c r="B409" s="15"/>
      <c r="C409" s="24" t="s">
        <v>61</v>
      </c>
      <c r="D409" s="53"/>
      <c r="E409" s="24">
        <v>12600</v>
      </c>
      <c r="F409" s="24">
        <v>12600</v>
      </c>
      <c r="G409" s="318">
        <f t="shared" si="11"/>
        <v>1</v>
      </c>
    </row>
    <row r="410" spans="1:7" ht="19.5" customHeight="1">
      <c r="A410" s="150">
        <v>852</v>
      </c>
      <c r="B410" s="191"/>
      <c r="C410" s="195" t="s">
        <v>52</v>
      </c>
      <c r="D410" s="370">
        <f>D411+D414</f>
        <v>15400000</v>
      </c>
      <c r="E410" s="370">
        <f>E411+E414</f>
        <v>16682952</v>
      </c>
      <c r="F410" s="370">
        <f>F411+F414</f>
        <v>16432099</v>
      </c>
      <c r="G410" s="151">
        <f t="shared" si="11"/>
        <v>0.9849635124527122</v>
      </c>
    </row>
    <row r="411" spans="1:7" ht="19.5" customHeight="1">
      <c r="A411" s="196"/>
      <c r="B411" s="197">
        <v>85201</v>
      </c>
      <c r="C411" s="42" t="s">
        <v>300</v>
      </c>
      <c r="D411" s="371">
        <f>SUM(D412:D413)</f>
        <v>7805000</v>
      </c>
      <c r="E411" s="42">
        <f>SUM(E412:E413)</f>
        <v>8622952</v>
      </c>
      <c r="F411" s="42">
        <f>SUM(F412:F413)</f>
        <v>8412099</v>
      </c>
      <c r="G411" s="184">
        <f t="shared" si="11"/>
        <v>0.9755474691265822</v>
      </c>
    </row>
    <row r="412" spans="1:7" ht="25.5" customHeight="1">
      <c r="A412" s="16"/>
      <c r="B412" s="13"/>
      <c r="C412" s="14" t="s">
        <v>11</v>
      </c>
      <c r="D412" s="51">
        <v>7805000</v>
      </c>
      <c r="E412" s="14">
        <v>8390099</v>
      </c>
      <c r="F412" s="14">
        <v>8390099</v>
      </c>
      <c r="G412" s="328">
        <f t="shared" si="11"/>
        <v>1</v>
      </c>
    </row>
    <row r="413" spans="1:7" ht="25.5" customHeight="1">
      <c r="A413" s="16"/>
      <c r="B413" s="15"/>
      <c r="C413" s="24" t="s">
        <v>201</v>
      </c>
      <c r="D413" s="53"/>
      <c r="E413" s="24">
        <v>232853</v>
      </c>
      <c r="F413" s="24">
        <v>22000</v>
      </c>
      <c r="G413" s="318">
        <f t="shared" si="11"/>
        <v>0.09448020854358759</v>
      </c>
    </row>
    <row r="414" spans="1:7" ht="19.5" customHeight="1">
      <c r="A414" s="56"/>
      <c r="B414" s="198">
        <v>85202</v>
      </c>
      <c r="C414" s="47" t="s">
        <v>260</v>
      </c>
      <c r="D414" s="320">
        <f>SUM(D415:D416)</f>
        <v>7595000</v>
      </c>
      <c r="E414" s="47">
        <f>SUM(E415:E416)</f>
        <v>8060000</v>
      </c>
      <c r="F414" s="47">
        <f>SUM(F415:F416)</f>
        <v>8020000</v>
      </c>
      <c r="G414" s="176">
        <f t="shared" si="11"/>
        <v>0.9950372208436724</v>
      </c>
    </row>
    <row r="415" spans="1:7" ht="19.5" customHeight="1">
      <c r="A415" s="16"/>
      <c r="B415" s="13"/>
      <c r="C415" s="14" t="s">
        <v>12</v>
      </c>
      <c r="D415" s="51">
        <v>7595000</v>
      </c>
      <c r="E415" s="14">
        <v>7960000</v>
      </c>
      <c r="F415" s="14">
        <v>7960000</v>
      </c>
      <c r="G415" s="328">
        <f t="shared" si="11"/>
        <v>1</v>
      </c>
    </row>
    <row r="416" spans="1:7" ht="25.5" customHeight="1">
      <c r="A416" s="17"/>
      <c r="B416" s="15"/>
      <c r="C416" s="24" t="s">
        <v>80</v>
      </c>
      <c r="D416" s="53"/>
      <c r="E416" s="24">
        <v>100000</v>
      </c>
      <c r="F416" s="24">
        <v>60000</v>
      </c>
      <c r="G416" s="318">
        <f>F416/E416</f>
        <v>0.6</v>
      </c>
    </row>
    <row r="417" spans="1:7" ht="19.5" customHeight="1">
      <c r="A417" s="150">
        <v>853</v>
      </c>
      <c r="B417" s="191"/>
      <c r="C417" s="195" t="s">
        <v>53</v>
      </c>
      <c r="D417" s="370"/>
      <c r="E417" s="195">
        <f>E418+E420</f>
        <v>228363</v>
      </c>
      <c r="F417" s="195">
        <f>F418+F420</f>
        <v>267670</v>
      </c>
      <c r="G417" s="151">
        <f>F417/E417</f>
        <v>1.1721250815587463</v>
      </c>
    </row>
    <row r="418" spans="1:8" s="77" customFormat="1" ht="19.5" customHeight="1">
      <c r="A418" s="192"/>
      <c r="B418" s="193">
        <v>85324</v>
      </c>
      <c r="C418" s="194" t="s">
        <v>109</v>
      </c>
      <c r="D418" s="97"/>
      <c r="E418" s="6">
        <f>E419</f>
        <v>150000</v>
      </c>
      <c r="F418" s="6">
        <f>F419</f>
        <v>189307</v>
      </c>
      <c r="G418" s="99">
        <f>F418/E418</f>
        <v>1.2620466666666668</v>
      </c>
      <c r="H418" s="222"/>
    </row>
    <row r="419" spans="1:7" ht="25.5" customHeight="1">
      <c r="A419" s="16"/>
      <c r="B419" s="332"/>
      <c r="C419" s="229" t="s">
        <v>202</v>
      </c>
      <c r="D419" s="74"/>
      <c r="E419" s="73">
        <v>150000</v>
      </c>
      <c r="F419" s="73">
        <v>189307</v>
      </c>
      <c r="G419" s="235">
        <f>F419/E419</f>
        <v>1.2620466666666668</v>
      </c>
    </row>
    <row r="420" spans="1:7" ht="18.75" customHeight="1">
      <c r="A420" s="56"/>
      <c r="B420" s="197">
        <v>85333</v>
      </c>
      <c r="C420" s="42" t="s">
        <v>14</v>
      </c>
      <c r="D420" s="371"/>
      <c r="E420" s="42">
        <f>E421</f>
        <v>78363</v>
      </c>
      <c r="F420" s="42">
        <f>F421</f>
        <v>78363</v>
      </c>
      <c r="G420" s="184">
        <f t="shared" si="11"/>
        <v>1</v>
      </c>
    </row>
    <row r="421" spans="1:7" ht="25.5" customHeight="1">
      <c r="A421" s="16"/>
      <c r="B421" s="15"/>
      <c r="C421" s="41" t="s">
        <v>118</v>
      </c>
      <c r="D421" s="372"/>
      <c r="E421" s="43">
        <v>78363</v>
      </c>
      <c r="F421" s="43">
        <v>78363</v>
      </c>
      <c r="G421" s="279">
        <f t="shared" si="11"/>
        <v>1</v>
      </c>
    </row>
    <row r="422" spans="1:7" ht="19.5" customHeight="1">
      <c r="A422" s="218">
        <v>854</v>
      </c>
      <c r="B422" s="337"/>
      <c r="C422" s="338" t="s">
        <v>184</v>
      </c>
      <c r="D422" s="366"/>
      <c r="E422" s="338">
        <f>E423+E425</f>
        <v>574814</v>
      </c>
      <c r="F422" s="338">
        <f>F423+F425</f>
        <v>568996</v>
      </c>
      <c r="G422" s="151">
        <f t="shared" si="11"/>
        <v>0.9898784650339066</v>
      </c>
    </row>
    <row r="423" spans="1:7" ht="19.5" customHeight="1">
      <c r="A423" s="192"/>
      <c r="B423" s="193">
        <v>85403</v>
      </c>
      <c r="C423" s="163" t="s">
        <v>312</v>
      </c>
      <c r="D423" s="355"/>
      <c r="E423" s="163">
        <f>E424</f>
        <v>26900</v>
      </c>
      <c r="F423" s="163">
        <f>F424</f>
        <v>21082</v>
      </c>
      <c r="G423" s="164">
        <f>F423/E423</f>
        <v>0.7837174721189591</v>
      </c>
    </row>
    <row r="424" spans="1:7" ht="25.5" customHeight="1">
      <c r="A424" s="16"/>
      <c r="B424" s="40"/>
      <c r="C424" s="41" t="s">
        <v>76</v>
      </c>
      <c r="D424" s="44"/>
      <c r="E424" s="41">
        <v>26900</v>
      </c>
      <c r="F424" s="41">
        <v>21082</v>
      </c>
      <c r="G424" s="165">
        <f>F424/E424</f>
        <v>0.7837174721189591</v>
      </c>
    </row>
    <row r="425" spans="1:7" ht="19.5" customHeight="1">
      <c r="A425" s="192"/>
      <c r="B425" s="193">
        <v>85415</v>
      </c>
      <c r="C425" s="163" t="s">
        <v>15</v>
      </c>
      <c r="D425" s="355"/>
      <c r="E425" s="163">
        <f>E426</f>
        <v>547914</v>
      </c>
      <c r="F425" s="163">
        <f>F426</f>
        <v>547914</v>
      </c>
      <c r="G425" s="164">
        <f t="shared" si="11"/>
        <v>1</v>
      </c>
    </row>
    <row r="426" spans="1:7" ht="19.5" customHeight="1">
      <c r="A426" s="16"/>
      <c r="B426" s="13"/>
      <c r="C426" s="230" t="s">
        <v>148</v>
      </c>
      <c r="D426" s="232"/>
      <c r="E426" s="230">
        <v>547914</v>
      </c>
      <c r="F426" s="230">
        <v>547914</v>
      </c>
      <c r="G426" s="317">
        <f t="shared" si="11"/>
        <v>1</v>
      </c>
    </row>
    <row r="427" spans="1:7" ht="19.5" customHeight="1">
      <c r="A427" s="511"/>
      <c r="B427" s="512"/>
      <c r="C427" s="506"/>
      <c r="D427" s="506"/>
      <c r="E427" s="506"/>
      <c r="F427" s="506"/>
      <c r="G427" s="507"/>
    </row>
    <row r="428" spans="1:7" ht="24.75" customHeight="1" thickBot="1">
      <c r="A428" s="18"/>
      <c r="B428" s="19"/>
      <c r="C428" s="411" t="s">
        <v>144</v>
      </c>
      <c r="D428" s="374">
        <f>D429+D432+D435+D442+D446</f>
        <v>20000</v>
      </c>
      <c r="E428" s="203">
        <f>E429+E432+E435+E442+E446</f>
        <v>456257</v>
      </c>
      <c r="F428" s="203">
        <f>F429+F432+F435+F442+F446</f>
        <v>448106</v>
      </c>
      <c r="G428" s="204">
        <f aca="true" t="shared" si="12" ref="G428:G489">F428/E428</f>
        <v>0.982135068612646</v>
      </c>
    </row>
    <row r="429" spans="1:7" ht="19.5" customHeight="1" thickTop="1">
      <c r="A429" s="119">
        <v>754</v>
      </c>
      <c r="B429" s="313"/>
      <c r="C429" s="314" t="s">
        <v>302</v>
      </c>
      <c r="D429" s="373"/>
      <c r="E429" s="306">
        <f>E430</f>
        <v>32500</v>
      </c>
      <c r="F429" s="306">
        <f>F430</f>
        <v>26500</v>
      </c>
      <c r="G429" s="315">
        <f t="shared" si="12"/>
        <v>0.8153846153846154</v>
      </c>
    </row>
    <row r="430" spans="1:7" ht="19.5" customHeight="1">
      <c r="A430" s="209"/>
      <c r="B430" s="46">
        <v>75411</v>
      </c>
      <c r="C430" s="302" t="s">
        <v>23</v>
      </c>
      <c r="D430" s="360"/>
      <c r="E430" s="45">
        <f>E431</f>
        <v>32500</v>
      </c>
      <c r="F430" s="45">
        <f>F431</f>
        <v>26500</v>
      </c>
      <c r="G430" s="168">
        <f t="shared" si="12"/>
        <v>0.8153846153846154</v>
      </c>
    </row>
    <row r="431" spans="1:7" ht="25.5" customHeight="1">
      <c r="A431" s="18"/>
      <c r="B431" s="19"/>
      <c r="C431" s="325" t="s">
        <v>203</v>
      </c>
      <c r="D431" s="44"/>
      <c r="E431" s="41">
        <v>32500</v>
      </c>
      <c r="F431" s="41">
        <v>26500</v>
      </c>
      <c r="G431" s="165">
        <f t="shared" si="12"/>
        <v>0.8153846153846154</v>
      </c>
    </row>
    <row r="432" spans="1:7" ht="19.5" customHeight="1">
      <c r="A432" s="200" t="s">
        <v>191</v>
      </c>
      <c r="B432" s="200"/>
      <c r="C432" s="102" t="s">
        <v>255</v>
      </c>
      <c r="D432" s="361"/>
      <c r="E432" s="201">
        <f>E433</f>
        <v>60000</v>
      </c>
      <c r="F432" s="201">
        <f>F433</f>
        <v>60000</v>
      </c>
      <c r="G432" s="171">
        <f t="shared" si="12"/>
        <v>1</v>
      </c>
    </row>
    <row r="433" spans="1:7" ht="19.5" customHeight="1">
      <c r="A433" s="20"/>
      <c r="B433" s="202" t="s">
        <v>253</v>
      </c>
      <c r="C433" s="410" t="s">
        <v>217</v>
      </c>
      <c r="D433" s="97"/>
      <c r="E433" s="6">
        <f>E434</f>
        <v>60000</v>
      </c>
      <c r="F433" s="6">
        <f>F434</f>
        <v>60000</v>
      </c>
      <c r="G433" s="99">
        <f t="shared" si="12"/>
        <v>1</v>
      </c>
    </row>
    <row r="434" spans="1:7" ht="25.5" customHeight="1">
      <c r="A434" s="20"/>
      <c r="B434" s="231"/>
      <c r="C434" s="402" t="s">
        <v>204</v>
      </c>
      <c r="D434" s="232"/>
      <c r="E434" s="369">
        <v>60000</v>
      </c>
      <c r="F434" s="369">
        <v>60000</v>
      </c>
      <c r="G434" s="427">
        <f t="shared" si="12"/>
        <v>1</v>
      </c>
    </row>
    <row r="435" spans="1:15" s="419" customFormat="1" ht="18.75" customHeight="1">
      <c r="A435" s="205" t="s">
        <v>119</v>
      </c>
      <c r="B435" s="428"/>
      <c r="C435" s="175" t="s">
        <v>52</v>
      </c>
      <c r="D435" s="206"/>
      <c r="E435" s="206">
        <f>E436+E438+E440</f>
        <v>66000</v>
      </c>
      <c r="F435" s="206">
        <f>F436+F438+F440</f>
        <v>68480</v>
      </c>
      <c r="G435" s="207">
        <f t="shared" si="12"/>
        <v>1.0375757575757576</v>
      </c>
      <c r="H435" s="222"/>
      <c r="I435" s="77"/>
      <c r="J435" s="77"/>
      <c r="K435" s="77"/>
      <c r="L435" s="77"/>
      <c r="M435" s="77"/>
      <c r="N435" s="77"/>
      <c r="O435" s="77"/>
    </row>
    <row r="436" spans="1:15" s="419" customFormat="1" ht="18.75" customHeight="1">
      <c r="A436" s="429"/>
      <c r="B436" s="430" t="s">
        <v>120</v>
      </c>
      <c r="C436" s="302" t="s">
        <v>13</v>
      </c>
      <c r="D436" s="45"/>
      <c r="E436" s="45">
        <f>E437</f>
        <v>36000</v>
      </c>
      <c r="F436" s="45">
        <f>F437</f>
        <v>35492</v>
      </c>
      <c r="G436" s="168">
        <f t="shared" si="12"/>
        <v>0.9858888888888889</v>
      </c>
      <c r="H436" s="222"/>
      <c r="I436" s="77"/>
      <c r="J436" s="77"/>
      <c r="K436" s="77"/>
      <c r="L436" s="77"/>
      <c r="M436" s="77"/>
      <c r="N436" s="77"/>
      <c r="O436" s="77"/>
    </row>
    <row r="437" spans="1:7" s="81" customFormat="1" ht="25.5" customHeight="1">
      <c r="A437" s="20"/>
      <c r="B437" s="231"/>
      <c r="C437" s="398" t="s">
        <v>206</v>
      </c>
      <c r="D437" s="14"/>
      <c r="E437" s="14">
        <v>36000</v>
      </c>
      <c r="F437" s="14">
        <v>35492</v>
      </c>
      <c r="G437" s="328">
        <f t="shared" si="12"/>
        <v>0.9858888888888889</v>
      </c>
    </row>
    <row r="438" spans="1:15" s="419" customFormat="1" ht="19.5" customHeight="1">
      <c r="A438" s="429"/>
      <c r="B438" s="430" t="s">
        <v>210</v>
      </c>
      <c r="C438" s="302" t="s">
        <v>307</v>
      </c>
      <c r="D438" s="45"/>
      <c r="E438" s="45"/>
      <c r="F438" s="45">
        <f>F439</f>
        <v>2988</v>
      </c>
      <c r="G438" s="168"/>
      <c r="H438" s="222"/>
      <c r="I438" s="77"/>
      <c r="J438" s="77"/>
      <c r="K438" s="77"/>
      <c r="L438" s="77"/>
      <c r="M438" s="77"/>
      <c r="N438" s="77"/>
      <c r="O438" s="77"/>
    </row>
    <row r="439" spans="1:7" s="81" customFormat="1" ht="19.5" customHeight="1">
      <c r="A439" s="20"/>
      <c r="B439" s="231"/>
      <c r="C439" s="398" t="s">
        <v>211</v>
      </c>
      <c r="D439" s="14"/>
      <c r="E439" s="14"/>
      <c r="F439" s="14">
        <v>2988</v>
      </c>
      <c r="G439" s="328"/>
    </row>
    <row r="440" spans="1:15" s="419" customFormat="1" ht="19.5" customHeight="1">
      <c r="A440" s="429"/>
      <c r="B440" s="430" t="s">
        <v>121</v>
      </c>
      <c r="C440" s="302" t="s">
        <v>217</v>
      </c>
      <c r="D440" s="45"/>
      <c r="E440" s="45">
        <f>E441</f>
        <v>30000</v>
      </c>
      <c r="F440" s="45">
        <f>F441</f>
        <v>30000</v>
      </c>
      <c r="G440" s="168">
        <f t="shared" si="12"/>
        <v>1</v>
      </c>
      <c r="H440" s="222"/>
      <c r="I440" s="77"/>
      <c r="J440" s="77"/>
      <c r="K440" s="77"/>
      <c r="L440" s="77"/>
      <c r="M440" s="77"/>
      <c r="N440" s="77"/>
      <c r="O440" s="77"/>
    </row>
    <row r="441" spans="1:7" s="81" customFormat="1" ht="25.5" customHeight="1">
      <c r="A441" s="20"/>
      <c r="B441" s="231"/>
      <c r="C441" s="398" t="s">
        <v>122</v>
      </c>
      <c r="D441" s="14"/>
      <c r="E441" s="14">
        <v>30000</v>
      </c>
      <c r="F441" s="14">
        <v>30000</v>
      </c>
      <c r="G441" s="328">
        <f t="shared" si="12"/>
        <v>1</v>
      </c>
    </row>
    <row r="442" spans="1:15" s="419" customFormat="1" ht="18.75" customHeight="1">
      <c r="A442" s="205" t="s">
        <v>123</v>
      </c>
      <c r="B442" s="428"/>
      <c r="C442" s="175" t="s">
        <v>184</v>
      </c>
      <c r="D442" s="206"/>
      <c r="E442" s="206">
        <f>E443</f>
        <v>201855</v>
      </c>
      <c r="F442" s="206">
        <f>F443</f>
        <v>197224</v>
      </c>
      <c r="G442" s="207">
        <f t="shared" si="12"/>
        <v>0.9770577890069604</v>
      </c>
      <c r="H442" s="222"/>
      <c r="I442" s="77"/>
      <c r="J442" s="77"/>
      <c r="K442" s="77"/>
      <c r="L442" s="77"/>
      <c r="M442" s="77"/>
      <c r="N442" s="77"/>
      <c r="O442" s="77"/>
    </row>
    <row r="443" spans="1:15" s="419" customFormat="1" ht="18.75" customHeight="1">
      <c r="A443" s="429"/>
      <c r="B443" s="430" t="s">
        <v>124</v>
      </c>
      <c r="C443" s="302" t="s">
        <v>15</v>
      </c>
      <c r="D443" s="45"/>
      <c r="E443" s="45">
        <f>E444</f>
        <v>201855</v>
      </c>
      <c r="F443" s="45">
        <f>SUM(F444:F445)</f>
        <v>197224</v>
      </c>
      <c r="G443" s="168">
        <f t="shared" si="12"/>
        <v>0.9770577890069604</v>
      </c>
      <c r="H443" s="222"/>
      <c r="I443" s="77"/>
      <c r="J443" s="77"/>
      <c r="K443" s="77"/>
      <c r="L443" s="77"/>
      <c r="M443" s="77"/>
      <c r="N443" s="77"/>
      <c r="O443" s="77"/>
    </row>
    <row r="444" spans="1:7" s="81" customFormat="1" ht="39" customHeight="1">
      <c r="A444" s="20"/>
      <c r="B444" s="231"/>
      <c r="C444" s="398" t="s">
        <v>130</v>
      </c>
      <c r="D444" s="14"/>
      <c r="E444" s="14">
        <v>201855</v>
      </c>
      <c r="F444" s="14">
        <v>197192</v>
      </c>
      <c r="G444" s="328">
        <f t="shared" si="12"/>
        <v>0.9768992593693493</v>
      </c>
    </row>
    <row r="445" spans="1:7" s="81" customFormat="1" ht="19.5" customHeight="1">
      <c r="A445" s="20"/>
      <c r="B445" s="435"/>
      <c r="C445" s="399" t="s">
        <v>229</v>
      </c>
      <c r="D445" s="24"/>
      <c r="E445" s="24"/>
      <c r="F445" s="24">
        <v>32</v>
      </c>
      <c r="G445" s="318"/>
    </row>
    <row r="446" spans="1:15" s="419" customFormat="1" ht="19.5" customHeight="1">
      <c r="A446" s="205" t="s">
        <v>141</v>
      </c>
      <c r="B446" s="428"/>
      <c r="C446" s="175" t="s">
        <v>101</v>
      </c>
      <c r="D446" s="206">
        <f>D447+D449</f>
        <v>20000</v>
      </c>
      <c r="E446" s="206">
        <f>E447+E449</f>
        <v>95902</v>
      </c>
      <c r="F446" s="206">
        <f>F447+F449</f>
        <v>95902</v>
      </c>
      <c r="G446" s="207">
        <f t="shared" si="12"/>
        <v>1</v>
      </c>
      <c r="H446" s="222"/>
      <c r="I446" s="77"/>
      <c r="J446" s="77"/>
      <c r="K446" s="77"/>
      <c r="L446" s="77"/>
      <c r="M446" s="77"/>
      <c r="N446" s="77"/>
      <c r="O446" s="77"/>
    </row>
    <row r="447" spans="1:15" s="419" customFormat="1" ht="19.5" customHeight="1">
      <c r="A447" s="429"/>
      <c r="B447" s="430" t="s">
        <v>102</v>
      </c>
      <c r="C447" s="302" t="s">
        <v>103</v>
      </c>
      <c r="D447" s="45">
        <f>D448</f>
        <v>20000</v>
      </c>
      <c r="E447" s="45">
        <f>E448</f>
        <v>20000</v>
      </c>
      <c r="F447" s="45">
        <f>F448</f>
        <v>20000</v>
      </c>
      <c r="G447" s="168">
        <f t="shared" si="12"/>
        <v>1</v>
      </c>
      <c r="H447" s="222"/>
      <c r="I447" s="77"/>
      <c r="J447" s="77"/>
      <c r="K447" s="77"/>
      <c r="L447" s="77"/>
      <c r="M447" s="77"/>
      <c r="N447" s="77"/>
      <c r="O447" s="77"/>
    </row>
    <row r="448" spans="1:7" s="81" customFormat="1" ht="25.5" customHeight="1">
      <c r="A448" s="20"/>
      <c r="B448" s="231"/>
      <c r="C448" s="325" t="s">
        <v>254</v>
      </c>
      <c r="D448" s="41">
        <v>20000</v>
      </c>
      <c r="E448" s="41">
        <v>20000</v>
      </c>
      <c r="F448" s="41">
        <v>20000</v>
      </c>
      <c r="G448" s="165">
        <f t="shared" si="12"/>
        <v>1</v>
      </c>
    </row>
    <row r="449" spans="1:15" s="419" customFormat="1" ht="19.5" customHeight="1">
      <c r="A449" s="429"/>
      <c r="B449" s="430" t="s">
        <v>131</v>
      </c>
      <c r="C449" s="302" t="s">
        <v>132</v>
      </c>
      <c r="D449" s="45"/>
      <c r="E449" s="45">
        <f>E450</f>
        <v>75902</v>
      </c>
      <c r="F449" s="45">
        <f>F450</f>
        <v>75902</v>
      </c>
      <c r="G449" s="168">
        <f t="shared" si="12"/>
        <v>1</v>
      </c>
      <c r="H449" s="222"/>
      <c r="I449" s="77"/>
      <c r="J449" s="77"/>
      <c r="K449" s="77"/>
      <c r="L449" s="77"/>
      <c r="M449" s="77"/>
      <c r="N449" s="77"/>
      <c r="O449" s="77"/>
    </row>
    <row r="450" spans="1:7" s="81" customFormat="1" ht="25.5" customHeight="1">
      <c r="A450" s="460"/>
      <c r="B450" s="482"/>
      <c r="C450" s="325" t="s">
        <v>205</v>
      </c>
      <c r="D450" s="41"/>
      <c r="E450" s="41">
        <v>75902</v>
      </c>
      <c r="F450" s="41">
        <v>75902</v>
      </c>
      <c r="G450" s="165">
        <f t="shared" si="12"/>
        <v>1</v>
      </c>
    </row>
    <row r="451" spans="1:7" ht="30" customHeight="1" thickBot="1">
      <c r="A451" s="18"/>
      <c r="B451" s="19"/>
      <c r="C451" s="411" t="s">
        <v>149</v>
      </c>
      <c r="D451" s="374">
        <f>D452+D455+D460+D465+D468+D474+D484</f>
        <v>19128905</v>
      </c>
      <c r="E451" s="203">
        <f>E452+E455+E460+E465+E468+E474+E484</f>
        <v>19729761</v>
      </c>
      <c r="F451" s="203">
        <f>F452+F455+F460+F465+F468+F474+F484</f>
        <v>19159801</v>
      </c>
      <c r="G451" s="204">
        <f t="shared" si="12"/>
        <v>0.9711116622243929</v>
      </c>
    </row>
    <row r="452" spans="1:8" s="81" customFormat="1" ht="19.5" customHeight="1" thickTop="1">
      <c r="A452" s="128">
        <v>700</v>
      </c>
      <c r="B452" s="93"/>
      <c r="C452" s="102" t="s">
        <v>314</v>
      </c>
      <c r="D452" s="361">
        <f aca="true" t="shared" si="13" ref="D452:F453">D453</f>
        <v>338200</v>
      </c>
      <c r="E452" s="201">
        <f t="shared" si="13"/>
        <v>553982</v>
      </c>
      <c r="F452" s="201">
        <f t="shared" si="13"/>
        <v>553982</v>
      </c>
      <c r="G452" s="171">
        <f t="shared" si="12"/>
        <v>1</v>
      </c>
      <c r="H452" s="114"/>
    </row>
    <row r="453" spans="1:16" s="81" customFormat="1" ht="19.5" customHeight="1">
      <c r="A453" s="21"/>
      <c r="B453" s="46">
        <v>70005</v>
      </c>
      <c r="C453" s="302" t="s">
        <v>16</v>
      </c>
      <c r="D453" s="360">
        <f t="shared" si="13"/>
        <v>338200</v>
      </c>
      <c r="E453" s="45">
        <f t="shared" si="13"/>
        <v>553982</v>
      </c>
      <c r="F453" s="45">
        <f t="shared" si="13"/>
        <v>553982</v>
      </c>
      <c r="G453" s="168">
        <f t="shared" si="12"/>
        <v>1</v>
      </c>
      <c r="H453" s="199"/>
      <c r="I453" s="208"/>
      <c r="J453" s="208"/>
      <c r="K453" s="208"/>
      <c r="L453" s="208"/>
      <c r="M453" s="208"/>
      <c r="N453" s="208"/>
      <c r="O453" s="208"/>
      <c r="P453" s="208"/>
    </row>
    <row r="454" spans="1:8" s="81" customFormat="1" ht="25.5" customHeight="1">
      <c r="A454" s="18"/>
      <c r="B454" s="19"/>
      <c r="C454" s="340" t="s">
        <v>207</v>
      </c>
      <c r="D454" s="44">
        <v>338200</v>
      </c>
      <c r="E454" s="41">
        <v>553982</v>
      </c>
      <c r="F454" s="41">
        <v>553982</v>
      </c>
      <c r="G454" s="165">
        <f t="shared" si="12"/>
        <v>1</v>
      </c>
      <c r="H454" s="114"/>
    </row>
    <row r="455" spans="1:8" s="81" customFormat="1" ht="19.5" customHeight="1">
      <c r="A455" s="119">
        <v>710</v>
      </c>
      <c r="B455" s="93"/>
      <c r="C455" s="102" t="s">
        <v>301</v>
      </c>
      <c r="D455" s="361">
        <f>D456+D458</f>
        <v>438760</v>
      </c>
      <c r="E455" s="201">
        <f>E456+E458</f>
        <v>512006</v>
      </c>
      <c r="F455" s="201">
        <f>F456+F458</f>
        <v>512003</v>
      </c>
      <c r="G455" s="171">
        <v>0.9999</v>
      </c>
      <c r="H455" s="114"/>
    </row>
    <row r="456" spans="1:8" s="81" customFormat="1" ht="19.5" customHeight="1">
      <c r="A456" s="21"/>
      <c r="B456" s="46">
        <v>71013</v>
      </c>
      <c r="C456" s="302" t="s">
        <v>17</v>
      </c>
      <c r="D456" s="360">
        <f>D457</f>
        <v>90000</v>
      </c>
      <c r="E456" s="45">
        <f>E457</f>
        <v>90000</v>
      </c>
      <c r="F456" s="45">
        <f>F457</f>
        <v>90000</v>
      </c>
      <c r="G456" s="168">
        <f t="shared" si="12"/>
        <v>1</v>
      </c>
      <c r="H456" s="114"/>
    </row>
    <row r="457" spans="1:8" s="81" customFormat="1" ht="19.5" customHeight="1">
      <c r="A457" s="21"/>
      <c r="B457" s="22"/>
      <c r="C457" s="414" t="s">
        <v>18</v>
      </c>
      <c r="D457" s="51">
        <v>90000</v>
      </c>
      <c r="E457" s="232">
        <v>90000</v>
      </c>
      <c r="F457" s="232">
        <v>90000</v>
      </c>
      <c r="G457" s="281">
        <f t="shared" si="12"/>
        <v>1</v>
      </c>
      <c r="H457" s="114"/>
    </row>
    <row r="458" spans="1:255" s="81" customFormat="1" ht="19.5" customHeight="1">
      <c r="A458" s="21"/>
      <c r="B458" s="46">
        <v>71015</v>
      </c>
      <c r="C458" s="302" t="s">
        <v>19</v>
      </c>
      <c r="D458" s="360">
        <f>SUM(D459:D459)</f>
        <v>348760</v>
      </c>
      <c r="E458" s="45">
        <f>SUM(E459:E459)</f>
        <v>422006</v>
      </c>
      <c r="F458" s="45">
        <f>F459</f>
        <v>422003</v>
      </c>
      <c r="G458" s="168">
        <v>0.9999</v>
      </c>
      <c r="H458" s="114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  <c r="DI458" s="80"/>
      <c r="DJ458" s="80"/>
      <c r="DK458" s="80"/>
      <c r="DL458" s="80"/>
      <c r="DM458" s="80"/>
      <c r="DN458" s="80"/>
      <c r="DO458" s="80"/>
      <c r="DP458" s="80"/>
      <c r="DQ458" s="80"/>
      <c r="DR458" s="80"/>
      <c r="DS458" s="80"/>
      <c r="DT458" s="80"/>
      <c r="DU458" s="80"/>
      <c r="DV458" s="80"/>
      <c r="DW458" s="80"/>
      <c r="DX458" s="80"/>
      <c r="DY458" s="80"/>
      <c r="DZ458" s="80"/>
      <c r="EA458" s="80"/>
      <c r="EB458" s="80"/>
      <c r="EC458" s="80"/>
      <c r="ED458" s="80"/>
      <c r="EE458" s="80"/>
      <c r="EF458" s="80"/>
      <c r="EG458" s="80"/>
      <c r="EH458" s="80"/>
      <c r="EI458" s="80"/>
      <c r="EJ458" s="80"/>
      <c r="EK458" s="80"/>
      <c r="EL458" s="80"/>
      <c r="EM458" s="80"/>
      <c r="EN458" s="80"/>
      <c r="EO458" s="80"/>
      <c r="EP458" s="80"/>
      <c r="EQ458" s="80"/>
      <c r="ER458" s="80"/>
      <c r="ES458" s="80"/>
      <c r="ET458" s="80"/>
      <c r="EU458" s="80"/>
      <c r="EV458" s="80"/>
      <c r="EW458" s="80"/>
      <c r="EX458" s="80"/>
      <c r="EY458" s="80"/>
      <c r="EZ458" s="80"/>
      <c r="FA458" s="80"/>
      <c r="FB458" s="80"/>
      <c r="FC458" s="80"/>
      <c r="FD458" s="80"/>
      <c r="FE458" s="80"/>
      <c r="FF458" s="80"/>
      <c r="FG458" s="80"/>
      <c r="FH458" s="80"/>
      <c r="FI458" s="80"/>
      <c r="FJ458" s="80"/>
      <c r="FK458" s="80"/>
      <c r="FL458" s="80"/>
      <c r="FM458" s="80"/>
      <c r="FN458" s="80"/>
      <c r="FO458" s="80"/>
      <c r="FP458" s="80"/>
      <c r="FQ458" s="80"/>
      <c r="FR458" s="80"/>
      <c r="FS458" s="80"/>
      <c r="FT458" s="80"/>
      <c r="FU458" s="80"/>
      <c r="FV458" s="80"/>
      <c r="FW458" s="80"/>
      <c r="FX458" s="80"/>
      <c r="FY458" s="80"/>
      <c r="FZ458" s="80"/>
      <c r="GA458" s="80"/>
      <c r="GB458" s="80"/>
      <c r="GC458" s="80"/>
      <c r="GD458" s="80"/>
      <c r="GE458" s="80"/>
      <c r="GF458" s="80"/>
      <c r="GG458" s="80"/>
      <c r="GH458" s="80"/>
      <c r="GI458" s="80"/>
      <c r="GJ458" s="80"/>
      <c r="GK458" s="80"/>
      <c r="GL458" s="80"/>
      <c r="GM458" s="80"/>
      <c r="GN458" s="80"/>
      <c r="GO458" s="80"/>
      <c r="GP458" s="80"/>
      <c r="GQ458" s="80"/>
      <c r="GR458" s="80"/>
      <c r="GS458" s="80"/>
      <c r="GT458" s="80"/>
      <c r="GU458" s="80"/>
      <c r="GV458" s="80"/>
      <c r="GW458" s="80"/>
      <c r="GX458" s="80"/>
      <c r="GY458" s="80"/>
      <c r="GZ458" s="80"/>
      <c r="HA458" s="80"/>
      <c r="HB458" s="80"/>
      <c r="HC458" s="80"/>
      <c r="HD458" s="80"/>
      <c r="HE458" s="80"/>
      <c r="HF458" s="80"/>
      <c r="HG458" s="80"/>
      <c r="HH458" s="80"/>
      <c r="HI458" s="80"/>
      <c r="HJ458" s="80"/>
      <c r="HK458" s="80"/>
      <c r="HL458" s="80"/>
      <c r="HM458" s="80"/>
      <c r="HN458" s="80"/>
      <c r="HO458" s="80"/>
      <c r="HP458" s="80"/>
      <c r="HQ458" s="80"/>
      <c r="HR458" s="80"/>
      <c r="HS458" s="80"/>
      <c r="HT458" s="80"/>
      <c r="HU458" s="80"/>
      <c r="HV458" s="80"/>
      <c r="HW458" s="80"/>
      <c r="HX458" s="80"/>
      <c r="HY458" s="80"/>
      <c r="HZ458" s="80"/>
      <c r="IA458" s="80"/>
      <c r="IB458" s="80"/>
      <c r="IC458" s="80"/>
      <c r="ID458" s="80"/>
      <c r="IE458" s="80"/>
      <c r="IF458" s="80"/>
      <c r="IG458" s="80"/>
      <c r="IH458" s="80"/>
      <c r="II458" s="80"/>
      <c r="IJ458" s="80"/>
      <c r="IK458" s="80"/>
      <c r="IL458" s="80"/>
      <c r="IM458" s="80"/>
      <c r="IN458" s="80"/>
      <c r="IO458" s="80"/>
      <c r="IP458" s="80"/>
      <c r="IQ458" s="80"/>
      <c r="IR458" s="80"/>
      <c r="IS458" s="80"/>
      <c r="IT458" s="80"/>
      <c r="IU458" s="80"/>
    </row>
    <row r="459" spans="1:255" s="81" customFormat="1" ht="25.5" customHeight="1">
      <c r="A459" s="18"/>
      <c r="B459" s="46"/>
      <c r="C459" s="340" t="s">
        <v>20</v>
      </c>
      <c r="D459" s="44">
        <v>348760</v>
      </c>
      <c r="E459" s="44">
        <v>422006</v>
      </c>
      <c r="F459" s="44">
        <v>422003</v>
      </c>
      <c r="G459" s="271">
        <v>0.9999</v>
      </c>
      <c r="H459" s="114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  <c r="DI459" s="80"/>
      <c r="DJ459" s="80"/>
      <c r="DK459" s="80"/>
      <c r="DL459" s="80"/>
      <c r="DM459" s="80"/>
      <c r="DN459" s="80"/>
      <c r="DO459" s="80"/>
      <c r="DP459" s="80"/>
      <c r="DQ459" s="80"/>
      <c r="DR459" s="80"/>
      <c r="DS459" s="80"/>
      <c r="DT459" s="80"/>
      <c r="DU459" s="80"/>
      <c r="DV459" s="80"/>
      <c r="DW459" s="80"/>
      <c r="DX459" s="80"/>
      <c r="DY459" s="80"/>
      <c r="DZ459" s="80"/>
      <c r="EA459" s="80"/>
      <c r="EB459" s="80"/>
      <c r="EC459" s="80"/>
      <c r="ED459" s="80"/>
      <c r="EE459" s="80"/>
      <c r="EF459" s="80"/>
      <c r="EG459" s="80"/>
      <c r="EH459" s="80"/>
      <c r="EI459" s="80"/>
      <c r="EJ459" s="80"/>
      <c r="EK459" s="80"/>
      <c r="EL459" s="80"/>
      <c r="EM459" s="80"/>
      <c r="EN459" s="80"/>
      <c r="EO459" s="80"/>
      <c r="EP459" s="80"/>
      <c r="EQ459" s="80"/>
      <c r="ER459" s="80"/>
      <c r="ES459" s="80"/>
      <c r="ET459" s="80"/>
      <c r="EU459" s="80"/>
      <c r="EV459" s="80"/>
      <c r="EW459" s="80"/>
      <c r="EX459" s="80"/>
      <c r="EY459" s="80"/>
      <c r="EZ459" s="80"/>
      <c r="FA459" s="80"/>
      <c r="FB459" s="80"/>
      <c r="FC459" s="80"/>
      <c r="FD459" s="80"/>
      <c r="FE459" s="80"/>
      <c r="FF459" s="80"/>
      <c r="FG459" s="80"/>
      <c r="FH459" s="80"/>
      <c r="FI459" s="80"/>
      <c r="FJ459" s="80"/>
      <c r="FK459" s="80"/>
      <c r="FL459" s="80"/>
      <c r="FM459" s="80"/>
      <c r="FN459" s="80"/>
      <c r="FO459" s="80"/>
      <c r="FP459" s="80"/>
      <c r="FQ459" s="80"/>
      <c r="FR459" s="80"/>
      <c r="FS459" s="80"/>
      <c r="FT459" s="80"/>
      <c r="FU459" s="80"/>
      <c r="FV459" s="80"/>
      <c r="FW459" s="80"/>
      <c r="FX459" s="80"/>
      <c r="FY459" s="80"/>
      <c r="FZ459" s="80"/>
      <c r="GA459" s="80"/>
      <c r="GB459" s="80"/>
      <c r="GC459" s="80"/>
      <c r="GD459" s="80"/>
      <c r="GE459" s="80"/>
      <c r="GF459" s="80"/>
      <c r="GG459" s="80"/>
      <c r="GH459" s="80"/>
      <c r="GI459" s="80"/>
      <c r="GJ459" s="80"/>
      <c r="GK459" s="80"/>
      <c r="GL459" s="80"/>
      <c r="GM459" s="80"/>
      <c r="GN459" s="80"/>
      <c r="GO459" s="80"/>
      <c r="GP459" s="80"/>
      <c r="GQ459" s="80"/>
      <c r="GR459" s="80"/>
      <c r="GS459" s="80"/>
      <c r="GT459" s="80"/>
      <c r="GU459" s="80"/>
      <c r="GV459" s="80"/>
      <c r="GW459" s="80"/>
      <c r="GX459" s="80"/>
      <c r="GY459" s="80"/>
      <c r="GZ459" s="80"/>
      <c r="HA459" s="80"/>
      <c r="HB459" s="80"/>
      <c r="HC459" s="80"/>
      <c r="HD459" s="80"/>
      <c r="HE459" s="80"/>
      <c r="HF459" s="80"/>
      <c r="HG459" s="80"/>
      <c r="HH459" s="80"/>
      <c r="HI459" s="80"/>
      <c r="HJ459" s="80"/>
      <c r="HK459" s="80"/>
      <c r="HL459" s="80"/>
      <c r="HM459" s="80"/>
      <c r="HN459" s="80"/>
      <c r="HO459" s="80"/>
      <c r="HP459" s="80"/>
      <c r="HQ459" s="80"/>
      <c r="HR459" s="80"/>
      <c r="HS459" s="80"/>
      <c r="HT459" s="80"/>
      <c r="HU459" s="80"/>
      <c r="HV459" s="80"/>
      <c r="HW459" s="80"/>
      <c r="HX459" s="80"/>
      <c r="HY459" s="80"/>
      <c r="HZ459" s="80"/>
      <c r="IA459" s="80"/>
      <c r="IB459" s="80"/>
      <c r="IC459" s="80"/>
      <c r="ID459" s="80"/>
      <c r="IE459" s="80"/>
      <c r="IF459" s="80"/>
      <c r="IG459" s="80"/>
      <c r="IH459" s="80"/>
      <c r="II459" s="80"/>
      <c r="IJ459" s="80"/>
      <c r="IK459" s="80"/>
      <c r="IL459" s="80"/>
      <c r="IM459" s="80"/>
      <c r="IN459" s="80"/>
      <c r="IO459" s="80"/>
      <c r="IP459" s="80"/>
      <c r="IQ459" s="80"/>
      <c r="IR459" s="80"/>
      <c r="IS459" s="80"/>
      <c r="IT459" s="80"/>
      <c r="IU459" s="80"/>
    </row>
    <row r="460" spans="1:255" s="81" customFormat="1" ht="19.5" customHeight="1">
      <c r="A460" s="119">
        <v>750</v>
      </c>
      <c r="B460" s="93"/>
      <c r="C460" s="102" t="s">
        <v>299</v>
      </c>
      <c r="D460" s="361">
        <f>D461+D463</f>
        <v>926945</v>
      </c>
      <c r="E460" s="201">
        <f>E461+E463</f>
        <v>943865</v>
      </c>
      <c r="F460" s="201">
        <f>F461+F463</f>
        <v>943865</v>
      </c>
      <c r="G460" s="171">
        <f t="shared" si="12"/>
        <v>1</v>
      </c>
      <c r="H460" s="114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  <c r="DI460" s="80"/>
      <c r="DJ460" s="80"/>
      <c r="DK460" s="80"/>
      <c r="DL460" s="80"/>
      <c r="DM460" s="80"/>
      <c r="DN460" s="80"/>
      <c r="DO460" s="80"/>
      <c r="DP460" s="80"/>
      <c r="DQ460" s="80"/>
      <c r="DR460" s="80"/>
      <c r="DS460" s="80"/>
      <c r="DT460" s="80"/>
      <c r="DU460" s="80"/>
      <c r="DV460" s="80"/>
      <c r="DW460" s="80"/>
      <c r="DX460" s="80"/>
      <c r="DY460" s="80"/>
      <c r="DZ460" s="80"/>
      <c r="EA460" s="80"/>
      <c r="EB460" s="80"/>
      <c r="EC460" s="80"/>
      <c r="ED460" s="80"/>
      <c r="EE460" s="80"/>
      <c r="EF460" s="80"/>
      <c r="EG460" s="80"/>
      <c r="EH460" s="80"/>
      <c r="EI460" s="80"/>
      <c r="EJ460" s="80"/>
      <c r="EK460" s="80"/>
      <c r="EL460" s="80"/>
      <c r="EM460" s="80"/>
      <c r="EN460" s="80"/>
      <c r="EO460" s="80"/>
      <c r="EP460" s="80"/>
      <c r="EQ460" s="80"/>
      <c r="ER460" s="80"/>
      <c r="ES460" s="80"/>
      <c r="ET460" s="80"/>
      <c r="EU460" s="80"/>
      <c r="EV460" s="80"/>
      <c r="EW460" s="80"/>
      <c r="EX460" s="80"/>
      <c r="EY460" s="80"/>
      <c r="EZ460" s="80"/>
      <c r="FA460" s="80"/>
      <c r="FB460" s="80"/>
      <c r="FC460" s="80"/>
      <c r="FD460" s="80"/>
      <c r="FE460" s="80"/>
      <c r="FF460" s="80"/>
      <c r="FG460" s="80"/>
      <c r="FH460" s="80"/>
      <c r="FI460" s="80"/>
      <c r="FJ460" s="80"/>
      <c r="FK460" s="80"/>
      <c r="FL460" s="80"/>
      <c r="FM460" s="80"/>
      <c r="FN460" s="80"/>
      <c r="FO460" s="80"/>
      <c r="FP460" s="80"/>
      <c r="FQ460" s="80"/>
      <c r="FR460" s="80"/>
      <c r="FS460" s="80"/>
      <c r="FT460" s="80"/>
      <c r="FU460" s="80"/>
      <c r="FV460" s="80"/>
      <c r="FW460" s="80"/>
      <c r="FX460" s="80"/>
      <c r="FY460" s="80"/>
      <c r="FZ460" s="80"/>
      <c r="GA460" s="80"/>
      <c r="GB460" s="80"/>
      <c r="GC460" s="80"/>
      <c r="GD460" s="80"/>
      <c r="GE460" s="80"/>
      <c r="GF460" s="80"/>
      <c r="GG460" s="80"/>
      <c r="GH460" s="80"/>
      <c r="GI460" s="80"/>
      <c r="GJ460" s="80"/>
      <c r="GK460" s="80"/>
      <c r="GL460" s="80"/>
      <c r="GM460" s="80"/>
      <c r="GN460" s="80"/>
      <c r="GO460" s="80"/>
      <c r="GP460" s="80"/>
      <c r="GQ460" s="80"/>
      <c r="GR460" s="80"/>
      <c r="GS460" s="80"/>
      <c r="GT460" s="80"/>
      <c r="GU460" s="80"/>
      <c r="GV460" s="80"/>
      <c r="GW460" s="80"/>
      <c r="GX460" s="80"/>
      <c r="GY460" s="80"/>
      <c r="GZ460" s="80"/>
      <c r="HA460" s="80"/>
      <c r="HB460" s="80"/>
      <c r="HC460" s="80"/>
      <c r="HD460" s="80"/>
      <c r="HE460" s="80"/>
      <c r="HF460" s="80"/>
      <c r="HG460" s="80"/>
      <c r="HH460" s="80"/>
      <c r="HI460" s="80"/>
      <c r="HJ460" s="80"/>
      <c r="HK460" s="80"/>
      <c r="HL460" s="80"/>
      <c r="HM460" s="80"/>
      <c r="HN460" s="80"/>
      <c r="HO460" s="80"/>
      <c r="HP460" s="80"/>
      <c r="HQ460" s="80"/>
      <c r="HR460" s="80"/>
      <c r="HS460" s="80"/>
      <c r="HT460" s="80"/>
      <c r="HU460" s="80"/>
      <c r="HV460" s="80"/>
      <c r="HW460" s="80"/>
      <c r="HX460" s="80"/>
      <c r="HY460" s="80"/>
      <c r="HZ460" s="80"/>
      <c r="IA460" s="80"/>
      <c r="IB460" s="80"/>
      <c r="IC460" s="80"/>
      <c r="ID460" s="80"/>
      <c r="IE460" s="80"/>
      <c r="IF460" s="80"/>
      <c r="IG460" s="80"/>
      <c r="IH460" s="80"/>
      <c r="II460" s="80"/>
      <c r="IJ460" s="80"/>
      <c r="IK460" s="80"/>
      <c r="IL460" s="80"/>
      <c r="IM460" s="80"/>
      <c r="IN460" s="80"/>
      <c r="IO460" s="80"/>
      <c r="IP460" s="80"/>
      <c r="IQ460" s="80"/>
      <c r="IR460" s="80"/>
      <c r="IS460" s="80"/>
      <c r="IT460" s="80"/>
      <c r="IU460" s="80"/>
    </row>
    <row r="461" spans="1:255" s="81" customFormat="1" ht="19.5" customHeight="1">
      <c r="A461" s="209"/>
      <c r="B461" s="46">
        <v>75011</v>
      </c>
      <c r="C461" s="302" t="s">
        <v>4</v>
      </c>
      <c r="D461" s="360">
        <f>D462</f>
        <v>809945</v>
      </c>
      <c r="E461" s="45">
        <f>E462</f>
        <v>826865</v>
      </c>
      <c r="F461" s="45">
        <f>F462</f>
        <v>826865</v>
      </c>
      <c r="G461" s="168">
        <f t="shared" si="12"/>
        <v>1</v>
      </c>
      <c r="H461" s="114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  <c r="DI461" s="80"/>
      <c r="DJ461" s="80"/>
      <c r="DK461" s="80"/>
      <c r="DL461" s="80"/>
      <c r="DM461" s="80"/>
      <c r="DN461" s="80"/>
      <c r="DO461" s="80"/>
      <c r="DP461" s="80"/>
      <c r="DQ461" s="80"/>
      <c r="DR461" s="80"/>
      <c r="DS461" s="80"/>
      <c r="DT461" s="80"/>
      <c r="DU461" s="80"/>
      <c r="DV461" s="80"/>
      <c r="DW461" s="80"/>
      <c r="DX461" s="80"/>
      <c r="DY461" s="80"/>
      <c r="DZ461" s="80"/>
      <c r="EA461" s="80"/>
      <c r="EB461" s="80"/>
      <c r="EC461" s="80"/>
      <c r="ED461" s="80"/>
      <c r="EE461" s="80"/>
      <c r="EF461" s="80"/>
      <c r="EG461" s="80"/>
      <c r="EH461" s="80"/>
      <c r="EI461" s="80"/>
      <c r="EJ461" s="80"/>
      <c r="EK461" s="80"/>
      <c r="EL461" s="80"/>
      <c r="EM461" s="80"/>
      <c r="EN461" s="80"/>
      <c r="EO461" s="80"/>
      <c r="EP461" s="80"/>
      <c r="EQ461" s="80"/>
      <c r="ER461" s="80"/>
      <c r="ES461" s="80"/>
      <c r="ET461" s="80"/>
      <c r="EU461" s="80"/>
      <c r="EV461" s="80"/>
      <c r="EW461" s="80"/>
      <c r="EX461" s="80"/>
      <c r="EY461" s="80"/>
      <c r="EZ461" s="80"/>
      <c r="FA461" s="80"/>
      <c r="FB461" s="80"/>
      <c r="FC461" s="80"/>
      <c r="FD461" s="80"/>
      <c r="FE461" s="80"/>
      <c r="FF461" s="80"/>
      <c r="FG461" s="80"/>
      <c r="FH461" s="80"/>
      <c r="FI461" s="80"/>
      <c r="FJ461" s="80"/>
      <c r="FK461" s="80"/>
      <c r="FL461" s="80"/>
      <c r="FM461" s="80"/>
      <c r="FN461" s="80"/>
      <c r="FO461" s="80"/>
      <c r="FP461" s="80"/>
      <c r="FQ461" s="80"/>
      <c r="FR461" s="80"/>
      <c r="FS461" s="80"/>
      <c r="FT461" s="80"/>
      <c r="FU461" s="80"/>
      <c r="FV461" s="80"/>
      <c r="FW461" s="80"/>
      <c r="FX461" s="80"/>
      <c r="FY461" s="80"/>
      <c r="FZ461" s="80"/>
      <c r="GA461" s="80"/>
      <c r="GB461" s="80"/>
      <c r="GC461" s="80"/>
      <c r="GD461" s="80"/>
      <c r="GE461" s="80"/>
      <c r="GF461" s="80"/>
      <c r="GG461" s="80"/>
      <c r="GH461" s="80"/>
      <c r="GI461" s="80"/>
      <c r="GJ461" s="80"/>
      <c r="GK461" s="80"/>
      <c r="GL461" s="80"/>
      <c r="GM461" s="80"/>
      <c r="GN461" s="80"/>
      <c r="GO461" s="80"/>
      <c r="GP461" s="80"/>
      <c r="GQ461" s="80"/>
      <c r="GR461" s="80"/>
      <c r="GS461" s="80"/>
      <c r="GT461" s="80"/>
      <c r="GU461" s="80"/>
      <c r="GV461" s="80"/>
      <c r="GW461" s="80"/>
      <c r="GX461" s="80"/>
      <c r="GY461" s="80"/>
      <c r="GZ461" s="80"/>
      <c r="HA461" s="80"/>
      <c r="HB461" s="80"/>
      <c r="HC461" s="80"/>
      <c r="HD461" s="80"/>
      <c r="HE461" s="80"/>
      <c r="HF461" s="80"/>
      <c r="HG461" s="80"/>
      <c r="HH461" s="80"/>
      <c r="HI461" s="80"/>
      <c r="HJ461" s="80"/>
      <c r="HK461" s="80"/>
      <c r="HL461" s="80"/>
      <c r="HM461" s="80"/>
      <c r="HN461" s="80"/>
      <c r="HO461" s="80"/>
      <c r="HP461" s="80"/>
      <c r="HQ461" s="80"/>
      <c r="HR461" s="80"/>
      <c r="HS461" s="80"/>
      <c r="HT461" s="80"/>
      <c r="HU461" s="80"/>
      <c r="HV461" s="80"/>
      <c r="HW461" s="80"/>
      <c r="HX461" s="80"/>
      <c r="HY461" s="80"/>
      <c r="HZ461" s="80"/>
      <c r="IA461" s="80"/>
      <c r="IB461" s="80"/>
      <c r="IC461" s="80"/>
      <c r="ID461" s="80"/>
      <c r="IE461" s="80"/>
      <c r="IF461" s="80"/>
      <c r="IG461" s="80"/>
      <c r="IH461" s="80"/>
      <c r="II461" s="80"/>
      <c r="IJ461" s="80"/>
      <c r="IK461" s="80"/>
      <c r="IL461" s="80"/>
      <c r="IM461" s="80"/>
      <c r="IN461" s="80"/>
      <c r="IO461" s="80"/>
      <c r="IP461" s="80"/>
      <c r="IQ461" s="80"/>
      <c r="IR461" s="80"/>
      <c r="IS461" s="80"/>
      <c r="IT461" s="80"/>
      <c r="IU461" s="80"/>
    </row>
    <row r="462" spans="1:255" s="81" customFormat="1" ht="25.5" customHeight="1">
      <c r="A462" s="21"/>
      <c r="B462" s="19"/>
      <c r="C462" s="413" t="s">
        <v>89</v>
      </c>
      <c r="D462" s="53">
        <v>809945</v>
      </c>
      <c r="E462" s="53">
        <v>826865</v>
      </c>
      <c r="F462" s="53">
        <v>826865</v>
      </c>
      <c r="G462" s="280">
        <f t="shared" si="12"/>
        <v>1</v>
      </c>
      <c r="H462" s="114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  <c r="DK462" s="80"/>
      <c r="DL462" s="80"/>
      <c r="DM462" s="80"/>
      <c r="DN462" s="80"/>
      <c r="DO462" s="80"/>
      <c r="DP462" s="80"/>
      <c r="DQ462" s="80"/>
      <c r="DR462" s="80"/>
      <c r="DS462" s="80"/>
      <c r="DT462" s="80"/>
      <c r="DU462" s="80"/>
      <c r="DV462" s="80"/>
      <c r="DW462" s="80"/>
      <c r="DX462" s="80"/>
      <c r="DY462" s="80"/>
      <c r="DZ462" s="80"/>
      <c r="EA462" s="80"/>
      <c r="EB462" s="80"/>
      <c r="EC462" s="80"/>
      <c r="ED462" s="80"/>
      <c r="EE462" s="80"/>
      <c r="EF462" s="80"/>
      <c r="EG462" s="80"/>
      <c r="EH462" s="80"/>
      <c r="EI462" s="80"/>
      <c r="EJ462" s="80"/>
      <c r="EK462" s="80"/>
      <c r="EL462" s="80"/>
      <c r="EM462" s="80"/>
      <c r="EN462" s="80"/>
      <c r="EO462" s="80"/>
      <c r="EP462" s="80"/>
      <c r="EQ462" s="80"/>
      <c r="ER462" s="80"/>
      <c r="ES462" s="80"/>
      <c r="ET462" s="80"/>
      <c r="EU462" s="80"/>
      <c r="EV462" s="80"/>
      <c r="EW462" s="80"/>
      <c r="EX462" s="80"/>
      <c r="EY462" s="80"/>
      <c r="EZ462" s="80"/>
      <c r="FA462" s="80"/>
      <c r="FB462" s="80"/>
      <c r="FC462" s="80"/>
      <c r="FD462" s="80"/>
      <c r="FE462" s="80"/>
      <c r="FF462" s="80"/>
      <c r="FG462" s="80"/>
      <c r="FH462" s="80"/>
      <c r="FI462" s="80"/>
      <c r="FJ462" s="80"/>
      <c r="FK462" s="80"/>
      <c r="FL462" s="80"/>
      <c r="FM462" s="80"/>
      <c r="FN462" s="80"/>
      <c r="FO462" s="80"/>
      <c r="FP462" s="80"/>
      <c r="FQ462" s="80"/>
      <c r="FR462" s="80"/>
      <c r="FS462" s="80"/>
      <c r="FT462" s="80"/>
      <c r="FU462" s="80"/>
      <c r="FV462" s="80"/>
      <c r="FW462" s="80"/>
      <c r="FX462" s="80"/>
      <c r="FY462" s="80"/>
      <c r="FZ462" s="80"/>
      <c r="GA462" s="80"/>
      <c r="GB462" s="80"/>
      <c r="GC462" s="80"/>
      <c r="GD462" s="80"/>
      <c r="GE462" s="80"/>
      <c r="GF462" s="80"/>
      <c r="GG462" s="80"/>
      <c r="GH462" s="80"/>
      <c r="GI462" s="80"/>
      <c r="GJ462" s="80"/>
      <c r="GK462" s="80"/>
      <c r="GL462" s="80"/>
      <c r="GM462" s="80"/>
      <c r="GN462" s="80"/>
      <c r="GO462" s="80"/>
      <c r="GP462" s="80"/>
      <c r="GQ462" s="80"/>
      <c r="GR462" s="80"/>
      <c r="GS462" s="80"/>
      <c r="GT462" s="80"/>
      <c r="GU462" s="80"/>
      <c r="GV462" s="80"/>
      <c r="GW462" s="80"/>
      <c r="GX462" s="80"/>
      <c r="GY462" s="80"/>
      <c r="GZ462" s="80"/>
      <c r="HA462" s="80"/>
      <c r="HB462" s="80"/>
      <c r="HC462" s="80"/>
      <c r="HD462" s="80"/>
      <c r="HE462" s="80"/>
      <c r="HF462" s="80"/>
      <c r="HG462" s="80"/>
      <c r="HH462" s="80"/>
      <c r="HI462" s="80"/>
      <c r="HJ462" s="80"/>
      <c r="HK462" s="80"/>
      <c r="HL462" s="80"/>
      <c r="HM462" s="80"/>
      <c r="HN462" s="80"/>
      <c r="HO462" s="80"/>
      <c r="HP462" s="80"/>
      <c r="HQ462" s="80"/>
      <c r="HR462" s="80"/>
      <c r="HS462" s="80"/>
      <c r="HT462" s="80"/>
      <c r="HU462" s="80"/>
      <c r="HV462" s="80"/>
      <c r="HW462" s="80"/>
      <c r="HX462" s="80"/>
      <c r="HY462" s="80"/>
      <c r="HZ462" s="80"/>
      <c r="IA462" s="80"/>
      <c r="IB462" s="80"/>
      <c r="IC462" s="80"/>
      <c r="ID462" s="80"/>
      <c r="IE462" s="80"/>
      <c r="IF462" s="80"/>
      <c r="IG462" s="80"/>
      <c r="IH462" s="80"/>
      <c r="II462" s="80"/>
      <c r="IJ462" s="80"/>
      <c r="IK462" s="80"/>
      <c r="IL462" s="80"/>
      <c r="IM462" s="80"/>
      <c r="IN462" s="80"/>
      <c r="IO462" s="80"/>
      <c r="IP462" s="80"/>
      <c r="IQ462" s="80"/>
      <c r="IR462" s="80"/>
      <c r="IS462" s="80"/>
      <c r="IT462" s="80"/>
      <c r="IU462" s="80"/>
    </row>
    <row r="463" spans="1:255" s="81" customFormat="1" ht="19.5" customHeight="1">
      <c r="A463" s="21"/>
      <c r="B463" s="75">
        <v>75045</v>
      </c>
      <c r="C463" s="410" t="s">
        <v>21</v>
      </c>
      <c r="D463" s="166">
        <f>D464</f>
        <v>117000</v>
      </c>
      <c r="E463" s="194">
        <f>E464</f>
        <v>117000</v>
      </c>
      <c r="F463" s="194">
        <f>F464</f>
        <v>117000</v>
      </c>
      <c r="G463" s="187">
        <f t="shared" si="12"/>
        <v>1</v>
      </c>
      <c r="H463" s="114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  <c r="DI463" s="80"/>
      <c r="DJ463" s="80"/>
      <c r="DK463" s="80"/>
      <c r="DL463" s="80"/>
      <c r="DM463" s="80"/>
      <c r="DN463" s="80"/>
      <c r="DO463" s="80"/>
      <c r="DP463" s="80"/>
      <c r="DQ463" s="80"/>
      <c r="DR463" s="80"/>
      <c r="DS463" s="80"/>
      <c r="DT463" s="80"/>
      <c r="DU463" s="80"/>
      <c r="DV463" s="80"/>
      <c r="DW463" s="80"/>
      <c r="DX463" s="80"/>
      <c r="DY463" s="80"/>
      <c r="DZ463" s="80"/>
      <c r="EA463" s="80"/>
      <c r="EB463" s="80"/>
      <c r="EC463" s="80"/>
      <c r="ED463" s="80"/>
      <c r="EE463" s="80"/>
      <c r="EF463" s="80"/>
      <c r="EG463" s="80"/>
      <c r="EH463" s="80"/>
      <c r="EI463" s="80"/>
      <c r="EJ463" s="80"/>
      <c r="EK463" s="80"/>
      <c r="EL463" s="80"/>
      <c r="EM463" s="80"/>
      <c r="EN463" s="80"/>
      <c r="EO463" s="80"/>
      <c r="EP463" s="80"/>
      <c r="EQ463" s="80"/>
      <c r="ER463" s="80"/>
      <c r="ES463" s="80"/>
      <c r="ET463" s="80"/>
      <c r="EU463" s="80"/>
      <c r="EV463" s="80"/>
      <c r="EW463" s="80"/>
      <c r="EX463" s="80"/>
      <c r="EY463" s="80"/>
      <c r="EZ463" s="80"/>
      <c r="FA463" s="80"/>
      <c r="FB463" s="80"/>
      <c r="FC463" s="80"/>
      <c r="FD463" s="80"/>
      <c r="FE463" s="80"/>
      <c r="FF463" s="80"/>
      <c r="FG463" s="80"/>
      <c r="FH463" s="80"/>
      <c r="FI463" s="80"/>
      <c r="FJ463" s="80"/>
      <c r="FK463" s="80"/>
      <c r="FL463" s="80"/>
      <c r="FM463" s="80"/>
      <c r="FN463" s="80"/>
      <c r="FO463" s="80"/>
      <c r="FP463" s="80"/>
      <c r="FQ463" s="80"/>
      <c r="FR463" s="80"/>
      <c r="FS463" s="80"/>
      <c r="FT463" s="80"/>
      <c r="FU463" s="80"/>
      <c r="FV463" s="80"/>
      <c r="FW463" s="80"/>
      <c r="FX463" s="80"/>
      <c r="FY463" s="80"/>
      <c r="FZ463" s="80"/>
      <c r="GA463" s="80"/>
      <c r="GB463" s="80"/>
      <c r="GC463" s="80"/>
      <c r="GD463" s="80"/>
      <c r="GE463" s="80"/>
      <c r="GF463" s="80"/>
      <c r="GG463" s="80"/>
      <c r="GH463" s="80"/>
      <c r="GI463" s="80"/>
      <c r="GJ463" s="80"/>
      <c r="GK463" s="80"/>
      <c r="GL463" s="80"/>
      <c r="GM463" s="80"/>
      <c r="GN463" s="80"/>
      <c r="GO463" s="80"/>
      <c r="GP463" s="80"/>
      <c r="GQ463" s="80"/>
      <c r="GR463" s="80"/>
      <c r="GS463" s="80"/>
      <c r="GT463" s="80"/>
      <c r="GU463" s="80"/>
      <c r="GV463" s="80"/>
      <c r="GW463" s="80"/>
      <c r="GX463" s="80"/>
      <c r="GY463" s="80"/>
      <c r="GZ463" s="80"/>
      <c r="HA463" s="80"/>
      <c r="HB463" s="80"/>
      <c r="HC463" s="80"/>
      <c r="HD463" s="80"/>
      <c r="HE463" s="80"/>
      <c r="HF463" s="80"/>
      <c r="HG463" s="80"/>
      <c r="HH463" s="80"/>
      <c r="HI463" s="80"/>
      <c r="HJ463" s="80"/>
      <c r="HK463" s="80"/>
      <c r="HL463" s="80"/>
      <c r="HM463" s="80"/>
      <c r="HN463" s="80"/>
      <c r="HO463" s="80"/>
      <c r="HP463" s="80"/>
      <c r="HQ463" s="80"/>
      <c r="HR463" s="80"/>
      <c r="HS463" s="80"/>
      <c r="HT463" s="80"/>
      <c r="HU463" s="80"/>
      <c r="HV463" s="80"/>
      <c r="HW463" s="80"/>
      <c r="HX463" s="80"/>
      <c r="HY463" s="80"/>
      <c r="HZ463" s="80"/>
      <c r="IA463" s="80"/>
      <c r="IB463" s="80"/>
      <c r="IC463" s="80"/>
      <c r="ID463" s="80"/>
      <c r="IE463" s="80"/>
      <c r="IF463" s="80"/>
      <c r="IG463" s="80"/>
      <c r="IH463" s="80"/>
      <c r="II463" s="80"/>
      <c r="IJ463" s="80"/>
      <c r="IK463" s="80"/>
      <c r="IL463" s="80"/>
      <c r="IM463" s="80"/>
      <c r="IN463" s="80"/>
      <c r="IO463" s="80"/>
      <c r="IP463" s="80"/>
      <c r="IQ463" s="80"/>
      <c r="IR463" s="80"/>
      <c r="IS463" s="80"/>
      <c r="IT463" s="80"/>
      <c r="IU463" s="80"/>
    </row>
    <row r="464" spans="1:7" ht="19.5" customHeight="1">
      <c r="A464" s="18"/>
      <c r="B464" s="19"/>
      <c r="C464" s="340" t="s">
        <v>22</v>
      </c>
      <c r="D464" s="44">
        <v>117000</v>
      </c>
      <c r="E464" s="44">
        <v>117000</v>
      </c>
      <c r="F464" s="44">
        <v>117000</v>
      </c>
      <c r="G464" s="271">
        <f t="shared" si="12"/>
        <v>1</v>
      </c>
    </row>
    <row r="465" spans="1:7" ht="19.5" customHeight="1">
      <c r="A465" s="119">
        <v>754</v>
      </c>
      <c r="B465" s="93"/>
      <c r="C465" s="102" t="s">
        <v>302</v>
      </c>
      <c r="D465" s="361">
        <f aca="true" t="shared" si="14" ref="D465:F466">D466</f>
        <v>11746000</v>
      </c>
      <c r="E465" s="201">
        <f t="shared" si="14"/>
        <v>11938000</v>
      </c>
      <c r="F465" s="201">
        <f t="shared" si="14"/>
        <v>11938000</v>
      </c>
      <c r="G465" s="171">
        <f t="shared" si="12"/>
        <v>1</v>
      </c>
    </row>
    <row r="466" spans="1:7" ht="19.5" customHeight="1">
      <c r="A466" s="21"/>
      <c r="B466" s="75">
        <v>75411</v>
      </c>
      <c r="C466" s="410" t="s">
        <v>23</v>
      </c>
      <c r="D466" s="166">
        <f t="shared" si="14"/>
        <v>11746000</v>
      </c>
      <c r="E466" s="194">
        <f t="shared" si="14"/>
        <v>11938000</v>
      </c>
      <c r="F466" s="194">
        <f t="shared" si="14"/>
        <v>11938000</v>
      </c>
      <c r="G466" s="187">
        <f t="shared" si="12"/>
        <v>1</v>
      </c>
    </row>
    <row r="467" spans="1:7" ht="25.5" customHeight="1">
      <c r="A467" s="18"/>
      <c r="B467" s="46"/>
      <c r="C467" s="413" t="s">
        <v>77</v>
      </c>
      <c r="D467" s="44">
        <v>11746000</v>
      </c>
      <c r="E467" s="41">
        <v>11938000</v>
      </c>
      <c r="F467" s="44">
        <v>11938000</v>
      </c>
      <c r="G467" s="271">
        <f t="shared" si="12"/>
        <v>1</v>
      </c>
    </row>
    <row r="468" spans="1:7" ht="19.5" customHeight="1">
      <c r="A468" s="119">
        <v>851</v>
      </c>
      <c r="B468" s="93"/>
      <c r="C468" s="102" t="s">
        <v>258</v>
      </c>
      <c r="D468" s="361">
        <f>D471</f>
        <v>2903000</v>
      </c>
      <c r="E468" s="201">
        <f>E469+E471</f>
        <v>3019064</v>
      </c>
      <c r="F468" s="201">
        <f>F469+F471</f>
        <v>2465683</v>
      </c>
      <c r="G468" s="171">
        <f t="shared" si="12"/>
        <v>0.8167044487960506</v>
      </c>
    </row>
    <row r="469" spans="1:15" s="440" customFormat="1" ht="19.5" customHeight="1">
      <c r="A469" s="436"/>
      <c r="B469" s="153">
        <v>85141</v>
      </c>
      <c r="C469" s="443" t="s">
        <v>115</v>
      </c>
      <c r="D469" s="444"/>
      <c r="E469" s="445">
        <f>E470</f>
        <v>116064</v>
      </c>
      <c r="F469" s="445">
        <f>F470</f>
        <v>116064</v>
      </c>
      <c r="G469" s="446">
        <f t="shared" si="12"/>
        <v>1</v>
      </c>
      <c r="H469" s="438"/>
      <c r="I469" s="439"/>
      <c r="J469" s="439"/>
      <c r="K469" s="439"/>
      <c r="L469" s="439"/>
      <c r="M469" s="439"/>
      <c r="N469" s="439"/>
      <c r="O469" s="439"/>
    </row>
    <row r="470" spans="1:15" s="440" customFormat="1" ht="25.5" customHeight="1">
      <c r="A470" s="441"/>
      <c r="B470" s="157"/>
      <c r="C470" s="447" t="s">
        <v>116</v>
      </c>
      <c r="D470" s="448"/>
      <c r="E470" s="449">
        <v>116064</v>
      </c>
      <c r="F470" s="449">
        <v>116064</v>
      </c>
      <c r="G470" s="450">
        <f t="shared" si="12"/>
        <v>1</v>
      </c>
      <c r="H470" s="438"/>
      <c r="I470" s="439"/>
      <c r="J470" s="439"/>
      <c r="K470" s="439"/>
      <c r="L470" s="439"/>
      <c r="M470" s="439"/>
      <c r="N470" s="439"/>
      <c r="O470" s="439"/>
    </row>
    <row r="471" spans="1:7" ht="25.5" customHeight="1">
      <c r="A471" s="162"/>
      <c r="B471" s="75">
        <v>85156</v>
      </c>
      <c r="C471" s="410" t="s">
        <v>105</v>
      </c>
      <c r="D471" s="166">
        <f>SUM(D472:D473)</f>
        <v>2903000</v>
      </c>
      <c r="E471" s="194">
        <f>SUM(E472:E473)</f>
        <v>2903000</v>
      </c>
      <c r="F471" s="194">
        <f>SUM(F472:F473)</f>
        <v>2349619</v>
      </c>
      <c r="G471" s="187">
        <f t="shared" si="12"/>
        <v>0.8093761625904237</v>
      </c>
    </row>
    <row r="472" spans="1:7" ht="25.5" customHeight="1">
      <c r="A472" s="21"/>
      <c r="B472" s="22"/>
      <c r="C472" s="414" t="s">
        <v>106</v>
      </c>
      <c r="D472" s="52">
        <v>118000</v>
      </c>
      <c r="E472" s="23">
        <v>118000</v>
      </c>
      <c r="F472" s="52">
        <v>109228</v>
      </c>
      <c r="G472" s="282">
        <f t="shared" si="12"/>
        <v>0.9256610169491526</v>
      </c>
    </row>
    <row r="473" spans="1:8" s="81" customFormat="1" ht="25.5" customHeight="1">
      <c r="A473" s="18"/>
      <c r="B473" s="19"/>
      <c r="C473" s="399" t="s">
        <v>133</v>
      </c>
      <c r="D473" s="431">
        <v>2785000</v>
      </c>
      <c r="E473" s="432">
        <v>2785000</v>
      </c>
      <c r="F473" s="431">
        <v>2240391</v>
      </c>
      <c r="G473" s="433">
        <f t="shared" si="12"/>
        <v>0.8044491921005386</v>
      </c>
      <c r="H473" s="114"/>
    </row>
    <row r="474" spans="1:7" ht="19.5" customHeight="1">
      <c r="A474" s="119">
        <v>852</v>
      </c>
      <c r="B474" s="93"/>
      <c r="C474" s="102" t="s">
        <v>52</v>
      </c>
      <c r="D474" s="361">
        <f>D475+D478+D480+D482</f>
        <v>2267000</v>
      </c>
      <c r="E474" s="201">
        <f>E475+E478+E480+E482</f>
        <v>2180434</v>
      </c>
      <c r="F474" s="201">
        <f>F475+F478+F480+F482</f>
        <v>2164506</v>
      </c>
      <c r="G474" s="171">
        <f t="shared" si="12"/>
        <v>0.9926950322733914</v>
      </c>
    </row>
    <row r="475" spans="1:7" ht="19.5" customHeight="1">
      <c r="A475" s="21"/>
      <c r="B475" s="136">
        <v>85203</v>
      </c>
      <c r="C475" s="39" t="s">
        <v>24</v>
      </c>
      <c r="D475" s="371">
        <f>SUM(D476:D477)</f>
        <v>1967000</v>
      </c>
      <c r="E475" s="42">
        <f>SUM(E476:E477)</f>
        <v>2044000</v>
      </c>
      <c r="F475" s="42">
        <f>SUM(F476:F477)</f>
        <v>2044000</v>
      </c>
      <c r="G475" s="184">
        <f t="shared" si="12"/>
        <v>1</v>
      </c>
    </row>
    <row r="476" spans="1:8" s="81" customFormat="1" ht="25.5" customHeight="1">
      <c r="A476" s="21"/>
      <c r="B476" s="8"/>
      <c r="C476" s="398" t="s">
        <v>140</v>
      </c>
      <c r="D476" s="51">
        <v>1967000</v>
      </c>
      <c r="E476" s="14">
        <v>1994000</v>
      </c>
      <c r="F476" s="51">
        <v>1994000</v>
      </c>
      <c r="G476" s="283">
        <f t="shared" si="12"/>
        <v>1</v>
      </c>
      <c r="H476" s="114"/>
    </row>
    <row r="477" spans="1:8" s="81" customFormat="1" ht="25.5" customHeight="1">
      <c r="A477" s="21"/>
      <c r="B477" s="5"/>
      <c r="C477" s="399" t="s">
        <v>134</v>
      </c>
      <c r="D477" s="53"/>
      <c r="E477" s="24">
        <v>50000</v>
      </c>
      <c r="F477" s="53">
        <v>50000</v>
      </c>
      <c r="G477" s="280">
        <f t="shared" si="12"/>
        <v>1</v>
      </c>
      <c r="H477" s="114"/>
    </row>
    <row r="478" spans="1:7" ht="25.5" customHeight="1">
      <c r="A478" s="21"/>
      <c r="B478" s="31">
        <v>85212</v>
      </c>
      <c r="C478" s="410" t="s">
        <v>197</v>
      </c>
      <c r="D478" s="166"/>
      <c r="E478" s="194">
        <f>SUM(E479:E479)</f>
        <v>32789</v>
      </c>
      <c r="F478" s="194">
        <f>F479</f>
        <v>18829</v>
      </c>
      <c r="G478" s="187">
        <f>F478/E478</f>
        <v>0.574247461038763</v>
      </c>
    </row>
    <row r="479" spans="1:7" ht="19.5" customHeight="1">
      <c r="A479" s="21"/>
      <c r="B479" s="37"/>
      <c r="C479" s="340" t="s">
        <v>135</v>
      </c>
      <c r="D479" s="44"/>
      <c r="E479" s="41">
        <v>32789</v>
      </c>
      <c r="F479" s="44">
        <v>18829</v>
      </c>
      <c r="G479" s="271">
        <f>F479/E479</f>
        <v>0.574247461038763</v>
      </c>
    </row>
    <row r="480" spans="1:7" ht="19.5" customHeight="1">
      <c r="A480" s="21"/>
      <c r="B480" s="136">
        <v>85216</v>
      </c>
      <c r="C480" s="302" t="s">
        <v>6</v>
      </c>
      <c r="D480" s="360">
        <f>SUM(D481:D481)</f>
        <v>44000</v>
      </c>
      <c r="E480" s="45">
        <f>SUM(E481:E481)</f>
        <v>11211</v>
      </c>
      <c r="F480" s="45">
        <f>F481</f>
        <v>11211</v>
      </c>
      <c r="G480" s="187">
        <f t="shared" si="12"/>
        <v>1</v>
      </c>
    </row>
    <row r="481" spans="1:7" ht="19.5" customHeight="1">
      <c r="A481" s="21"/>
      <c r="B481" s="5"/>
      <c r="C481" s="413" t="s">
        <v>25</v>
      </c>
      <c r="D481" s="53">
        <v>44000</v>
      </c>
      <c r="E481" s="24">
        <v>11211</v>
      </c>
      <c r="F481" s="53">
        <v>11211</v>
      </c>
      <c r="G481" s="280">
        <f t="shared" si="12"/>
        <v>1</v>
      </c>
    </row>
    <row r="482" spans="1:255" s="81" customFormat="1" ht="19.5" customHeight="1">
      <c r="A482" s="21"/>
      <c r="B482" s="75">
        <v>85231</v>
      </c>
      <c r="C482" s="410" t="s">
        <v>26</v>
      </c>
      <c r="D482" s="166">
        <f>D483</f>
        <v>256000</v>
      </c>
      <c r="E482" s="194">
        <f>E483</f>
        <v>92434</v>
      </c>
      <c r="F482" s="194">
        <f>F483</f>
        <v>90466</v>
      </c>
      <c r="G482" s="187">
        <f>F482/E482</f>
        <v>0.9787091330030075</v>
      </c>
      <c r="H482" s="114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  <c r="DI482" s="80"/>
      <c r="DJ482" s="80"/>
      <c r="DK482" s="80"/>
      <c r="DL482" s="80"/>
      <c r="DM482" s="80"/>
      <c r="DN482" s="80"/>
      <c r="DO482" s="80"/>
      <c r="DP482" s="80"/>
      <c r="DQ482" s="80"/>
      <c r="DR482" s="80"/>
      <c r="DS482" s="80"/>
      <c r="DT482" s="80"/>
      <c r="DU482" s="80"/>
      <c r="DV482" s="80"/>
      <c r="DW482" s="80"/>
      <c r="DX482" s="80"/>
      <c r="DY482" s="80"/>
      <c r="DZ482" s="80"/>
      <c r="EA482" s="80"/>
      <c r="EB482" s="80"/>
      <c r="EC482" s="80"/>
      <c r="ED482" s="80"/>
      <c r="EE482" s="80"/>
      <c r="EF482" s="80"/>
      <c r="EG482" s="80"/>
      <c r="EH482" s="80"/>
      <c r="EI482" s="80"/>
      <c r="EJ482" s="80"/>
      <c r="EK482" s="80"/>
      <c r="EL482" s="80"/>
      <c r="EM482" s="80"/>
      <c r="EN482" s="80"/>
      <c r="EO482" s="80"/>
      <c r="EP482" s="80"/>
      <c r="EQ482" s="80"/>
      <c r="ER482" s="80"/>
      <c r="ES482" s="80"/>
      <c r="ET482" s="80"/>
      <c r="EU482" s="80"/>
      <c r="EV482" s="80"/>
      <c r="EW482" s="80"/>
      <c r="EX482" s="80"/>
      <c r="EY482" s="80"/>
      <c r="EZ482" s="80"/>
      <c r="FA482" s="80"/>
      <c r="FB482" s="80"/>
      <c r="FC482" s="80"/>
      <c r="FD482" s="80"/>
      <c r="FE482" s="80"/>
      <c r="FF482" s="80"/>
      <c r="FG482" s="80"/>
      <c r="FH482" s="80"/>
      <c r="FI482" s="80"/>
      <c r="FJ482" s="80"/>
      <c r="FK482" s="80"/>
      <c r="FL482" s="80"/>
      <c r="FM482" s="80"/>
      <c r="FN482" s="80"/>
      <c r="FO482" s="80"/>
      <c r="FP482" s="80"/>
      <c r="FQ482" s="80"/>
      <c r="FR482" s="80"/>
      <c r="FS482" s="80"/>
      <c r="FT482" s="80"/>
      <c r="FU482" s="80"/>
      <c r="FV482" s="80"/>
      <c r="FW482" s="80"/>
      <c r="FX482" s="80"/>
      <c r="FY482" s="80"/>
      <c r="FZ482" s="80"/>
      <c r="GA482" s="80"/>
      <c r="GB482" s="80"/>
      <c r="GC482" s="80"/>
      <c r="GD482" s="80"/>
      <c r="GE482" s="80"/>
      <c r="GF482" s="80"/>
      <c r="GG482" s="80"/>
      <c r="GH482" s="80"/>
      <c r="GI482" s="80"/>
      <c r="GJ482" s="80"/>
      <c r="GK482" s="80"/>
      <c r="GL482" s="80"/>
      <c r="GM482" s="80"/>
      <c r="GN482" s="80"/>
      <c r="GO482" s="80"/>
      <c r="GP482" s="80"/>
      <c r="GQ482" s="80"/>
      <c r="GR482" s="80"/>
      <c r="GS482" s="80"/>
      <c r="GT482" s="80"/>
      <c r="GU482" s="80"/>
      <c r="GV482" s="80"/>
      <c r="GW482" s="80"/>
      <c r="GX482" s="80"/>
      <c r="GY482" s="80"/>
      <c r="GZ482" s="80"/>
      <c r="HA482" s="80"/>
      <c r="HB482" s="80"/>
      <c r="HC482" s="80"/>
      <c r="HD482" s="80"/>
      <c r="HE482" s="80"/>
      <c r="HF482" s="80"/>
      <c r="HG482" s="80"/>
      <c r="HH482" s="80"/>
      <c r="HI482" s="80"/>
      <c r="HJ482" s="80"/>
      <c r="HK482" s="80"/>
      <c r="HL482" s="80"/>
      <c r="HM482" s="80"/>
      <c r="HN482" s="80"/>
      <c r="HO482" s="80"/>
      <c r="HP482" s="80"/>
      <c r="HQ482" s="80"/>
      <c r="HR482" s="80"/>
      <c r="HS482" s="80"/>
      <c r="HT482" s="80"/>
      <c r="HU482" s="80"/>
      <c r="HV482" s="80"/>
      <c r="HW482" s="80"/>
      <c r="HX482" s="80"/>
      <c r="HY482" s="80"/>
      <c r="HZ482" s="80"/>
      <c r="IA482" s="80"/>
      <c r="IB482" s="80"/>
      <c r="IC482" s="80"/>
      <c r="ID482" s="80"/>
      <c r="IE482" s="80"/>
      <c r="IF482" s="80"/>
      <c r="IG482" s="80"/>
      <c r="IH482" s="80"/>
      <c r="II482" s="80"/>
      <c r="IJ482" s="80"/>
      <c r="IK482" s="80"/>
      <c r="IL482" s="80"/>
      <c r="IM482" s="80"/>
      <c r="IN482" s="80"/>
      <c r="IO482" s="80"/>
      <c r="IP482" s="80"/>
      <c r="IQ482" s="80"/>
      <c r="IR482" s="80"/>
      <c r="IS482" s="80"/>
      <c r="IT482" s="80"/>
      <c r="IU482" s="80"/>
    </row>
    <row r="483" spans="1:255" s="81" customFormat="1" ht="25.5" customHeight="1">
      <c r="A483" s="18"/>
      <c r="B483" s="19"/>
      <c r="C483" s="413" t="s">
        <v>28</v>
      </c>
      <c r="D483" s="53">
        <v>256000</v>
      </c>
      <c r="E483" s="24">
        <v>92434</v>
      </c>
      <c r="F483" s="53">
        <v>90466</v>
      </c>
      <c r="G483" s="280">
        <f>F483/E483</f>
        <v>0.9787091330030075</v>
      </c>
      <c r="H483" s="114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  <c r="DI483" s="80"/>
      <c r="DJ483" s="80"/>
      <c r="DK483" s="80"/>
      <c r="DL483" s="80"/>
      <c r="DM483" s="80"/>
      <c r="DN483" s="80"/>
      <c r="DO483" s="80"/>
      <c r="DP483" s="80"/>
      <c r="DQ483" s="80"/>
      <c r="DR483" s="80"/>
      <c r="DS483" s="80"/>
      <c r="DT483" s="80"/>
      <c r="DU483" s="80"/>
      <c r="DV483" s="80"/>
      <c r="DW483" s="80"/>
      <c r="DX483" s="80"/>
      <c r="DY483" s="80"/>
      <c r="DZ483" s="80"/>
      <c r="EA483" s="80"/>
      <c r="EB483" s="80"/>
      <c r="EC483" s="80"/>
      <c r="ED483" s="80"/>
      <c r="EE483" s="80"/>
      <c r="EF483" s="80"/>
      <c r="EG483" s="80"/>
      <c r="EH483" s="80"/>
      <c r="EI483" s="80"/>
      <c r="EJ483" s="80"/>
      <c r="EK483" s="80"/>
      <c r="EL483" s="80"/>
      <c r="EM483" s="80"/>
      <c r="EN483" s="80"/>
      <c r="EO483" s="80"/>
      <c r="EP483" s="80"/>
      <c r="EQ483" s="80"/>
      <c r="ER483" s="80"/>
      <c r="ES483" s="80"/>
      <c r="ET483" s="80"/>
      <c r="EU483" s="80"/>
      <c r="EV483" s="80"/>
      <c r="EW483" s="80"/>
      <c r="EX483" s="80"/>
      <c r="EY483" s="80"/>
      <c r="EZ483" s="80"/>
      <c r="FA483" s="80"/>
      <c r="FB483" s="80"/>
      <c r="FC483" s="80"/>
      <c r="FD483" s="80"/>
      <c r="FE483" s="80"/>
      <c r="FF483" s="80"/>
      <c r="FG483" s="80"/>
      <c r="FH483" s="80"/>
      <c r="FI483" s="80"/>
      <c r="FJ483" s="80"/>
      <c r="FK483" s="80"/>
      <c r="FL483" s="80"/>
      <c r="FM483" s="80"/>
      <c r="FN483" s="80"/>
      <c r="FO483" s="80"/>
      <c r="FP483" s="80"/>
      <c r="FQ483" s="80"/>
      <c r="FR483" s="80"/>
      <c r="FS483" s="80"/>
      <c r="FT483" s="80"/>
      <c r="FU483" s="80"/>
      <c r="FV483" s="80"/>
      <c r="FW483" s="80"/>
      <c r="FX483" s="80"/>
      <c r="FY483" s="80"/>
      <c r="FZ483" s="80"/>
      <c r="GA483" s="80"/>
      <c r="GB483" s="80"/>
      <c r="GC483" s="80"/>
      <c r="GD483" s="80"/>
      <c r="GE483" s="80"/>
      <c r="GF483" s="80"/>
      <c r="GG483" s="80"/>
      <c r="GH483" s="80"/>
      <c r="GI483" s="80"/>
      <c r="GJ483" s="80"/>
      <c r="GK483" s="80"/>
      <c r="GL483" s="80"/>
      <c r="GM483" s="80"/>
      <c r="GN483" s="80"/>
      <c r="GO483" s="80"/>
      <c r="GP483" s="80"/>
      <c r="GQ483" s="80"/>
      <c r="GR483" s="80"/>
      <c r="GS483" s="80"/>
      <c r="GT483" s="80"/>
      <c r="GU483" s="80"/>
      <c r="GV483" s="80"/>
      <c r="GW483" s="80"/>
      <c r="GX483" s="80"/>
      <c r="GY483" s="80"/>
      <c r="GZ483" s="80"/>
      <c r="HA483" s="80"/>
      <c r="HB483" s="80"/>
      <c r="HC483" s="80"/>
      <c r="HD483" s="80"/>
      <c r="HE483" s="80"/>
      <c r="HF483" s="80"/>
      <c r="HG483" s="80"/>
      <c r="HH483" s="80"/>
      <c r="HI483" s="80"/>
      <c r="HJ483" s="80"/>
      <c r="HK483" s="80"/>
      <c r="HL483" s="80"/>
      <c r="HM483" s="80"/>
      <c r="HN483" s="80"/>
      <c r="HO483" s="80"/>
      <c r="HP483" s="80"/>
      <c r="HQ483" s="80"/>
      <c r="HR483" s="80"/>
      <c r="HS483" s="80"/>
      <c r="HT483" s="80"/>
      <c r="HU483" s="80"/>
      <c r="HV483" s="80"/>
      <c r="HW483" s="80"/>
      <c r="HX483" s="80"/>
      <c r="HY483" s="80"/>
      <c r="HZ483" s="80"/>
      <c r="IA483" s="80"/>
      <c r="IB483" s="80"/>
      <c r="IC483" s="80"/>
      <c r="ID483" s="80"/>
      <c r="IE483" s="80"/>
      <c r="IF483" s="80"/>
      <c r="IG483" s="80"/>
      <c r="IH483" s="80"/>
      <c r="II483" s="80"/>
      <c r="IJ483" s="80"/>
      <c r="IK483" s="80"/>
      <c r="IL483" s="80"/>
      <c r="IM483" s="80"/>
      <c r="IN483" s="80"/>
      <c r="IO483" s="80"/>
      <c r="IP483" s="80"/>
      <c r="IQ483" s="80"/>
      <c r="IR483" s="80"/>
      <c r="IS483" s="80"/>
      <c r="IT483" s="80"/>
      <c r="IU483" s="80"/>
    </row>
    <row r="484" spans="1:7" ht="19.5" customHeight="1">
      <c r="A484" s="119">
        <v>853</v>
      </c>
      <c r="B484" s="93"/>
      <c r="C484" s="102" t="s">
        <v>53</v>
      </c>
      <c r="D484" s="361">
        <f>D485+D488</f>
        <v>509000</v>
      </c>
      <c r="E484" s="201">
        <f>E485+E488</f>
        <v>582410</v>
      </c>
      <c r="F484" s="201">
        <f>F485+F488</f>
        <v>581762</v>
      </c>
      <c r="G484" s="171">
        <f>F484/E484</f>
        <v>0.9988873817413849</v>
      </c>
    </row>
    <row r="485" spans="1:7" ht="19.5" customHeight="1">
      <c r="A485" s="21"/>
      <c r="B485" s="75">
        <v>85321</v>
      </c>
      <c r="C485" s="410" t="s">
        <v>107</v>
      </c>
      <c r="D485" s="166">
        <f>D486+D487</f>
        <v>509000</v>
      </c>
      <c r="E485" s="194">
        <f>E486+E487</f>
        <v>509000</v>
      </c>
      <c r="F485" s="194">
        <f>SUM(F486:F487)</f>
        <v>508748</v>
      </c>
      <c r="G485" s="187">
        <f t="shared" si="12"/>
        <v>0.9995049115913556</v>
      </c>
    </row>
    <row r="486" spans="1:7" ht="25.5" customHeight="1">
      <c r="A486" s="21"/>
      <c r="B486" s="216"/>
      <c r="C486" s="415" t="s">
        <v>136</v>
      </c>
      <c r="D486" s="51">
        <v>501000</v>
      </c>
      <c r="E486" s="51">
        <v>501000</v>
      </c>
      <c r="F486" s="51">
        <v>501000</v>
      </c>
      <c r="G486" s="283">
        <f t="shared" si="12"/>
        <v>1</v>
      </c>
    </row>
    <row r="487" spans="1:7" ht="25.5" customHeight="1">
      <c r="A487" s="21"/>
      <c r="B487" s="19"/>
      <c r="C487" s="412" t="s">
        <v>208</v>
      </c>
      <c r="D487" s="490">
        <v>8000</v>
      </c>
      <c r="E487" s="475">
        <v>8000</v>
      </c>
      <c r="F487" s="490">
        <v>7748</v>
      </c>
      <c r="G487" s="491">
        <f t="shared" si="12"/>
        <v>0.9685</v>
      </c>
    </row>
    <row r="488" spans="1:8" s="68" customFormat="1" ht="19.5" customHeight="1">
      <c r="A488" s="212"/>
      <c r="B488" s="213">
        <v>85334</v>
      </c>
      <c r="C488" s="213" t="s">
        <v>150</v>
      </c>
      <c r="D488" s="375"/>
      <c r="E488" s="233">
        <f>E489</f>
        <v>73410</v>
      </c>
      <c r="F488" s="233">
        <f>F489</f>
        <v>73014</v>
      </c>
      <c r="G488" s="531">
        <f t="shared" si="12"/>
        <v>0.9946056395586432</v>
      </c>
      <c r="H488" s="214"/>
    </row>
    <row r="489" spans="1:8" s="27" customFormat="1" ht="19.5" customHeight="1">
      <c r="A489" s="61"/>
      <c r="B489" s="62"/>
      <c r="C489" s="62" t="s">
        <v>185</v>
      </c>
      <c r="D489" s="376"/>
      <c r="E489" s="26">
        <v>73410</v>
      </c>
      <c r="F489" s="26">
        <v>73014</v>
      </c>
      <c r="G489" s="491">
        <f t="shared" si="12"/>
        <v>0.9946056395586432</v>
      </c>
      <c r="H489" s="36"/>
    </row>
    <row r="490" spans="2:8" s="27" customFormat="1" ht="12.75">
      <c r="B490"/>
      <c r="E490"/>
      <c r="F490"/>
      <c r="G490" s="284"/>
      <c r="H490" s="36"/>
    </row>
    <row r="492" spans="3:5" ht="12.75">
      <c r="C492" s="533" t="s">
        <v>125</v>
      </c>
      <c r="E492" s="534" t="s">
        <v>127</v>
      </c>
    </row>
    <row r="493" ht="12.75">
      <c r="E493" s="534" t="s">
        <v>128</v>
      </c>
    </row>
    <row r="494" spans="3:5" ht="12.75">
      <c r="C494" s="533" t="s">
        <v>126</v>
      </c>
      <c r="E494" s="534" t="s">
        <v>129</v>
      </c>
    </row>
  </sheetData>
  <mergeCells count="4">
    <mergeCell ref="D6:D7"/>
    <mergeCell ref="G6:G7"/>
    <mergeCell ref="E6:E7"/>
    <mergeCell ref="F6:F7"/>
  </mergeCells>
  <printOptions horizontalCentered="1"/>
  <pageMargins left="0.5905511811023623" right="0.5905511811023623" top="0.6692913385826772" bottom="0.6692913385826772" header="0.5118110236220472" footer="0.5118110236220472"/>
  <pageSetup firstPageNumber="3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2005-03-21T13:26:33Z</cp:lastPrinted>
  <dcterms:created xsi:type="dcterms:W3CDTF">1999-10-22T05:56:32Z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