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55" windowHeight="3120" tabRatio="369" activeTab="0"/>
  </bookViews>
  <sheets>
    <sheet name="uchwała" sheetId="1" r:id="rId1"/>
  </sheets>
  <definedNames>
    <definedName name="_xlnm.Print_Titles" localSheetId="0">'uchwała'!$8:$8</definedName>
  </definedNames>
  <calcPr fullCalcOnLoad="1"/>
</workbook>
</file>

<file path=xl/sharedStrings.xml><?xml version="1.0" encoding="utf-8"?>
<sst xmlns="http://schemas.openxmlformats.org/spreadsheetml/2006/main" count="214" uniqueCount="148">
  <si>
    <t>Administracja publiczna</t>
  </si>
  <si>
    <t>Urzędy wojewódzkie</t>
  </si>
  <si>
    <t>Bezpieczeństwo publiczne i ochrona przeciwpożarowa</t>
  </si>
  <si>
    <t>Opieka społeczna</t>
  </si>
  <si>
    <t xml:space="preserve">Ośrodki wsparcia </t>
  </si>
  <si>
    <t>Zasiłki rodzinne, pielęgnacyjne i wychowawcze</t>
  </si>
  <si>
    <t>dotacja celowa z budżetu państwa na utrzymanie Miejskiego Ośrodka Pomocy Rodzinie</t>
  </si>
  <si>
    <t xml:space="preserve">Usługi opiekuńcze i specjalistyczne usługi opiekuńcze </t>
  </si>
  <si>
    <t>Gospodarka komunalna i ochrona środowiska</t>
  </si>
  <si>
    <t>Oświetlenie ulic, placów i dróg</t>
  </si>
  <si>
    <t xml:space="preserve">dotacja celowa z budżetu państwa na oświetlenie dróg publicznych </t>
  </si>
  <si>
    <t xml:space="preserve">dotacja celowa z budżetu państwa na inwestycje w zakresie oświetlenia dróg </t>
  </si>
  <si>
    <t>010</t>
  </si>
  <si>
    <t>Rolnictwo i łowiectwo</t>
  </si>
  <si>
    <t>01021</t>
  </si>
  <si>
    <t>Inspekcja Weterynaryjna</t>
  </si>
  <si>
    <t xml:space="preserve">Gospodarka mieszkaniowa </t>
  </si>
  <si>
    <t>Gospodarka gruntami i nieruchomościami</t>
  </si>
  <si>
    <t>Działalność usługowa</t>
  </si>
  <si>
    <t>Prace geodezyjne i kartograficzne (nieinwestycyjne)</t>
  </si>
  <si>
    <t xml:space="preserve">dotacja celowa z budżetu państwa na modernizację ewidencji gruntów </t>
  </si>
  <si>
    <t>Nadzór budowlany</t>
  </si>
  <si>
    <t>dotacja celowa z budżetu państwa na utrzymanie Powiatowego Inspektoratu Nadzoru Budowlanego</t>
  </si>
  <si>
    <t>dotacja celowa z budżetu państwa na realizację zadań z zakresu administracji rządowej</t>
  </si>
  <si>
    <t>Komisje poborowe</t>
  </si>
  <si>
    <t>dotacja celowa z budżetu państwa na przeprowadzenie poboru do wojska</t>
  </si>
  <si>
    <t>Komendy powiatowe Państwowej Straży Pożarnej</t>
  </si>
  <si>
    <t>dotacja celowa z budżetu państwa na utrzymanie Komendy Miejskiej Państwowej Straży Pożarnej</t>
  </si>
  <si>
    <t>Ochrona zdrowia</t>
  </si>
  <si>
    <t xml:space="preserve">dotacja celowa z budżetu państwa na składki na ubezpieczenie zdrowotne za dzieci i uczniów nie pozostających na utrzymaniu osoby ubezpieczonej </t>
  </si>
  <si>
    <t>dotacja celowa z budżetu państwa na składki na ubezpieczenie zdrowotne za bezrobotnych bez prawa do zasiłku</t>
  </si>
  <si>
    <t>Ośrodki wsparcia</t>
  </si>
  <si>
    <t>dotacja celowa z budżetu państwa na zasiłki dla pracowników Straży Pożarnej</t>
  </si>
  <si>
    <t>Powiatowe urzędy pracy</t>
  </si>
  <si>
    <t>dotacja celowa z budżetu państwa na utrzymanie Miejskiego Urzędu Pracy</t>
  </si>
  <si>
    <t>w złotych</t>
  </si>
  <si>
    <t>Zadania zlecone ogółem</t>
  </si>
  <si>
    <t>z tego:</t>
  </si>
  <si>
    <t>Zadania ustawowo zlecone gminie</t>
  </si>
  <si>
    <t xml:space="preserve">Treść   </t>
  </si>
  <si>
    <t>Dział</t>
  </si>
  <si>
    <t>wynagrodzenia osobowe</t>
  </si>
  <si>
    <t>wydatki rzeczowe</t>
  </si>
  <si>
    <t>pochodne od wynagrodzeń</t>
  </si>
  <si>
    <t>świadczenia społeczne</t>
  </si>
  <si>
    <t xml:space="preserve">usługi opiekuńcze </t>
  </si>
  <si>
    <t>gospodarka nieruchomościami</t>
  </si>
  <si>
    <t>modernizacja ewidencji gruntów w obrębach przyłączonych do miasta Lublina</t>
  </si>
  <si>
    <t>dotacja na prowadzenie Środowiskowego Domu Samopomocy "Roztocze" przy ul. Wallenroda</t>
  </si>
  <si>
    <t>świadczenia społeczne dla pracowników Straży Pożarnej</t>
  </si>
  <si>
    <t>opłaty podopiecznych za świadczone usługi</t>
  </si>
  <si>
    <t>opłaty za badania</t>
  </si>
  <si>
    <t>opłaty za zarząd i wieczyste użytkowanie nieruchomości Skarbu Państwa</t>
  </si>
  <si>
    <t>Ośrodki pomocy społecznej</t>
  </si>
  <si>
    <t>Plan finansowy zadań z zakresu administracji rządowej i innych zadań zleconych ustawami</t>
  </si>
  <si>
    <t xml:space="preserve"> oraz plan dochodów, które podlegają przekazaniu do budżetu państwa</t>
  </si>
  <si>
    <t>opłaty za nowe dowody osobiste</t>
  </si>
  <si>
    <t>dotacja celowa z budżetu państwa na prowadzenie środowiskowych domów samopomocy</t>
  </si>
  <si>
    <t>Pomoc dla uchodźców</t>
  </si>
  <si>
    <t>dotacja celowa z budżetu państwa na pomoc dla cudzoziemców posiadających status uchodźców</t>
  </si>
  <si>
    <t>wydatki związane z pomocą cudzoziemcom posiadającym status uchodźców</t>
  </si>
  <si>
    <t>wpływy z czynności kontrolno-rozpoznawczych</t>
  </si>
  <si>
    <t>składki na ubezpieczenie zdrowotne osób korzystających ze świadczeń pomocy społecznej</t>
  </si>
  <si>
    <t>Zasiłki i pomoc w naturze oraz składki na ubezpieczenia społeczne</t>
  </si>
  <si>
    <t xml:space="preserve"> związanych z realizacją powyższych zadań na 2003 rok</t>
  </si>
  <si>
    <t>(nazwa działu, rozdziału, zadania, paragrafu)</t>
  </si>
  <si>
    <t xml:space="preserve">Dotacje celowe otrzymane z budżetu państwa na realizację zadań bieżących z zakresu administracji rządowej oraz innych zadań zleconych gminie ustawami </t>
  </si>
  <si>
    <t>Dochody budżetu państwa związane z realizacją zadań zlecanych jednostkom samorządu terytorialnego</t>
  </si>
  <si>
    <t xml:space="preserve">Dotacje celowe otrzymane z budżetu państwa na inwestycje i zakupy inwestycyjne z zakresu administracji rządowej oraz innych zadań zleconych gminom ustawami </t>
  </si>
  <si>
    <t>Dotacje celowe otrzymane z budżetu państwa na zadania bieżące z zakresu administracji rządowej oraz inne zadania zlecone ustawami realizowane przez powiat</t>
  </si>
  <si>
    <t>Dotacje celowe otrzymane z budżetu państwa na inwestycje i zakupy inwestycyjne z zakresu administracji rządowej oraz inne zadania zlecone ustawami realizowane przez powiat</t>
  </si>
  <si>
    <t>Obrona cywilna</t>
  </si>
  <si>
    <t>dotacja celowa z budżetu państwa na finansowanie zadań z zakresu obrony cywilnej</t>
  </si>
  <si>
    <t xml:space="preserve">opłaty za pobyt </t>
  </si>
  <si>
    <t>gmina</t>
  </si>
  <si>
    <t>Rozdz.
§</t>
  </si>
  <si>
    <t xml:space="preserve">dotacja celowa z budżetu państwa na realizację bieżących zadań zleconych z ustawy "kompetencyjnej" </t>
  </si>
  <si>
    <t>wydatki z zakresu obrony cywilnej</t>
  </si>
  <si>
    <t>dotacja na prowadzenie Ośrodka Wsparcia przy ul. Bronowickiej</t>
  </si>
  <si>
    <t>wydatki na inwestycje w zakresie oświetlenia dróg krajowych, wojewódzkich i powiatowych</t>
  </si>
  <si>
    <t>wydatki związane z opłacaniem składek na ubezpieczenie zdrowotne osób bezrobotnych bez prawa do zasiłku</t>
  </si>
  <si>
    <t>wydatki związane z opłacaniem składek na ubezpieczenie zdrowotne uczniów oraz wychowanków placówek opiekuńczo - wychowawczych</t>
  </si>
  <si>
    <t xml:space="preserve">dotacja celowa z budżetu państwa na zasiłki i pomoc w naturze oraz na składki na ubezpieczenia społeczne </t>
  </si>
  <si>
    <t>dotacja celowa z budżetu państwa na prowadzenie Ośrodka Wsparcia przy ul. Bronowickiej</t>
  </si>
  <si>
    <t>dotacja celowa na utrzymanie Miejskiego Inspektoratu Weterynarii</t>
  </si>
  <si>
    <t xml:space="preserve">dotacja celowa z budżetu państwa na składki na ubezpieczenie zdrowotne opłacane za osoby pobierające świadczenia z pomocy społecznej </t>
  </si>
  <si>
    <t>dotacja celowa z budżetu państwa na sfinansowanie kosztów prowadzenia i aktualizowania rejestru wyborców</t>
  </si>
  <si>
    <t>koszty prowadzenia i aktualizowania rejestru wyborców</t>
  </si>
  <si>
    <t>Wydatki, które nie wygasają z upływem roku budżetowego</t>
  </si>
  <si>
    <t>dotacja celowa z budżetu państwa dla Miejskiego Inspektoratu Weterynarii na pokrycie kosztów rocznych przeglądów prac restrukturyzacyjnych w zakładach deklarujacych dostosowanie do wymogów Unii Europejskiej</t>
  </si>
  <si>
    <t>211</t>
  </si>
  <si>
    <t>wydatki Miejskiego Inspektoratu Weterynarii związane z rocznymi przeglądami prac restrukturyzacyjnych w zakładach deklarujących dostosowanie się do wymogów Unii Europejskiej</t>
  </si>
  <si>
    <t>Plan dochodów na 2003 rok wg uchwały budżetowej</t>
  </si>
  <si>
    <t>Pomoc dla repatriantów</t>
  </si>
  <si>
    <t>dotacja celowa z budżetu państwa na pomoc repatriantom</t>
  </si>
  <si>
    <t>wydatki związane z pomocą udzielaną repatriantom</t>
  </si>
  <si>
    <t>Oświata i wychowanie</t>
  </si>
  <si>
    <t>Szkoły podstawowe</t>
  </si>
  <si>
    <t>dotacja celowa z budżetu państwa na sfinansowanie części wyprawki szkolnej</t>
  </si>
  <si>
    <t>wydatki związane z finansowaniem części wyprawki szkolnej</t>
  </si>
  <si>
    <t>Plan wydatków na 2003 rok wg uchwały budżetowej</t>
  </si>
  <si>
    <t>%                      10:9</t>
  </si>
  <si>
    <t>%                      6:5</t>
  </si>
  <si>
    <t>Referenda ogólnokrajowe i konstytucyjne</t>
  </si>
  <si>
    <t>Pozostała działalność</t>
  </si>
  <si>
    <t>Dotacje celowe otrzymane z budżetu państwa na realizację zadań bieżących z zakresu administracji rządowej oraz innych zadań zleconych gminie ustawami</t>
  </si>
  <si>
    <t xml:space="preserve">wydatki związane z finansowaniem części wyprawki szkolnej </t>
  </si>
  <si>
    <t>Załącznik Nr 14</t>
  </si>
  <si>
    <t>Dotacje celowe otrzymane z budżetu państwa na inwestycje i zakupy inwestycyjne z zakresu administracji rządowej oraz innych zadań zleconych gminom ustawami</t>
  </si>
  <si>
    <t>dotacja celowa z budżetu państwa na zakupy inwestycyjne dla Środowiskowego Domu Samopomocy przy al. Spółdzielczości Pracy</t>
  </si>
  <si>
    <t>koszty przygotowania i przeprowadzania referendum akcesyjnego</t>
  </si>
  <si>
    <t>zwrot nienależnie pobranych zasiłków w latach ubiegłych</t>
  </si>
  <si>
    <t>Składki na ubezpieczenie zdrowotne oraz świadczenia dla osób nieobjętych obowiązkiem ubezpieczenia zdrowotnego</t>
  </si>
  <si>
    <t>Zespoły do spraw orzekania o niepełnosprawności</t>
  </si>
  <si>
    <t>Urzędy naczelnych organów władzy państwowej, kontroli 
i ochrony prawa oraz sądownictwa</t>
  </si>
  <si>
    <t xml:space="preserve">Urzędy naczelnych organów władzy państwowej, kontroli 
i ochrony prawa </t>
  </si>
  <si>
    <t>dotacja celowa z budżetu państwa na utrzymanie Środowiskowego Domu Samopomocy przy ul. Gospodarczej</t>
  </si>
  <si>
    <t>dotacja celowa z budżetu państwa na zakupy inwestycyjne dla Ośrodka Wsparcia przy ul. Bronowickiej</t>
  </si>
  <si>
    <t>dotacja celowa z budżetu państwa na prowadzenie Środowiskowego Domu Samopomocy przy al. Spółdzielczości Pracy</t>
  </si>
  <si>
    <t>dotacja na zakupy inwestycyjne dla Środowiskowego Domu Samopomocy przy al. Spółdzielczości Pracy</t>
  </si>
  <si>
    <t>wydatki związane z oświetleniem dróg krajowych, wojewódzkich                   i powiatowych</t>
  </si>
  <si>
    <t>Dotacje celowe otrzymane z budżetu państwa na zadania bieżące             z zakresu administracji rządowej oraz inne zadania zlecone ustawami realizowane przez powiat</t>
  </si>
  <si>
    <t>Dotacje celowe otrzymane z budżetu państwa na zadania bieżące            z zakresu administracji rządowej oraz inne zadania zlecone ustawami realizowane przez powiat</t>
  </si>
  <si>
    <t>dotacja na prowadzenie Środowiskowego Domu Samopomocy                 przy ul. Abramowickiej "Misericordia"</t>
  </si>
  <si>
    <t>Dotacje celowe otrzymane z budżetu państwa na zadania bieżące              z zakresu administracji rządowej oraz inne zadania zlecone ustawami realizowane przez powiat</t>
  </si>
  <si>
    <t>Dotacje celowe otrzymane z budżetu państwa na zadania bieżące               z zakresu administracji rządowej oraz inne zadania zlecone ustawami realizowane przez powiat</t>
  </si>
  <si>
    <t>dotacja celowa z budżetu państwa na sfinansowanie przygotowania            i przeprowadzenia referendum akcesyjnego</t>
  </si>
  <si>
    <t>dotacja celowa z budżetu państwa na zasiłki rodzinne, pielęgnacyjne            i wychowawcze</t>
  </si>
  <si>
    <t>dotacja celowa z budżetu państwa na finansowanie zadań bieżących                 z zakresu gospodarki nieruchomościami</t>
  </si>
  <si>
    <t>dotacja na zakupy inwestycyjne dla Ośrodka Wsparcia                                                                  przy ul. Bronowickiej</t>
  </si>
  <si>
    <t>dotacja na prowadzenie Środowiskowego Domu Samopomocy                                                         przy al. Spółdzielczości Pracy</t>
  </si>
  <si>
    <t xml:space="preserve">utrzymanie Środowiskowego Domu Samopomocy                                                           przy ul. Gospodarczej, w tym: </t>
  </si>
  <si>
    <t>dotacja celowa z budżetu państwa na usługi opiekuńcze                                                                       i specjalistyczne</t>
  </si>
  <si>
    <t>Dotacje celowe z budżetu państwa na finansowanie zadań                                                                      z zakresu administracji rządowej wykonywanych przez powiat</t>
  </si>
  <si>
    <t>sfinansowanie wydatków związanych z przygotowaniem                                                                             i przeprowadzeniem poboru do wojska</t>
  </si>
  <si>
    <t>Plan dochodów         po zmianach</t>
  </si>
  <si>
    <t xml:space="preserve">Plan wydatków                                            po zmianach </t>
  </si>
  <si>
    <t>Dotacje celowe z budżetu państwa na finansowanie zadań                                                       z zakresu administracji rządowej wykonywanych przez powiat</t>
  </si>
  <si>
    <t>dotacja celowa z budżetu państwa na utrzymanie zespołu ds. orzekania 
o niepełnosprawności</t>
  </si>
  <si>
    <t>dotacja celowa z budżetu państwa na zakupy inwestycyjne dla zespołu 
ds. orzekania o niepełnosprawności</t>
  </si>
  <si>
    <t>wydatki związane z utrzymaniem zespołu do spraw orzekania 
o niepełnosprawności</t>
  </si>
  <si>
    <t xml:space="preserve">wydatki na zakupy inwestycyjne dla zespołu do spraw orzekania 
o niepełnosprawności  </t>
  </si>
  <si>
    <t>Dotacje celowe otrzymane z budżetu państwa na zadania bieżące 
z zakresu administracji rządowej oraz inne zadania zlecone ustawami realizowane przez powiat</t>
  </si>
  <si>
    <t>Wykonanie na                   30 czerwca 
2003 roku</t>
  </si>
  <si>
    <t>Wykonanie na                30 czerwca 
2003 roku</t>
  </si>
  <si>
    <t>Składki na ubezpieczenie zdrowotne opłacane za osoby pobierające niektóre świadczenia z pomocy społecznej</t>
  </si>
  <si>
    <t>PREZYDENT MIASTA LUBLIN</t>
  </si>
  <si>
    <t>Andrzej Pruszkowski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</si>
</sst>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</numFmts>
  <fonts count="1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i/>
      <sz val="11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u val="single"/>
      <sz val="10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double"/>
      <right style="double"/>
      <top style="double"/>
      <bottom style="double"/>
    </border>
    <border>
      <left style="thin"/>
      <right style="thin"/>
      <top style="dotted"/>
      <bottom style="thin"/>
    </border>
    <border>
      <left style="thin"/>
      <right style="thin"/>
      <top style="thin"/>
      <bottom style="dashDot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ashDot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ashDot"/>
      <bottom style="dashDot"/>
    </border>
    <border>
      <left style="thin"/>
      <right style="medium"/>
      <top style="dashDot"/>
      <bottom style="dashDot"/>
    </border>
    <border>
      <left>
        <color indexed="63"/>
      </left>
      <right style="thin"/>
      <top style="dashDot"/>
      <bottom style="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1" fillId="2" borderId="4" xfId="0" applyFont="1" applyFill="1" applyBorder="1" applyAlignment="1">
      <alignment/>
    </xf>
    <xf numFmtId="0" fontId="1" fillId="3" borderId="6" xfId="0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7" xfId="0" applyFont="1" applyFill="1" applyBorder="1" applyAlignment="1">
      <alignment wrapText="1"/>
    </xf>
    <xf numFmtId="3" fontId="1" fillId="3" borderId="7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wrapText="1"/>
    </xf>
    <xf numFmtId="3" fontId="1" fillId="2" borderId="6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8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1" fillId="3" borderId="7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3" fontId="1" fillId="2" borderId="7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3" fontId="2" fillId="0" borderId="7" xfId="0" applyNumberFormat="1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49" fontId="1" fillId="3" borderId="6" xfId="0" applyNumberFormat="1" applyFont="1" applyFill="1" applyBorder="1" applyAlignment="1">
      <alignment horizontal="right"/>
    </xf>
    <xf numFmtId="3" fontId="1" fillId="3" borderId="7" xfId="0" applyNumberFormat="1" applyFont="1" applyFill="1" applyBorder="1" applyAlignment="1">
      <alignment wrapText="1"/>
    </xf>
    <xf numFmtId="49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/>
    </xf>
    <xf numFmtId="0" fontId="1" fillId="3" borderId="6" xfId="0" applyFont="1" applyFill="1" applyBorder="1" applyAlignment="1">
      <alignment wrapText="1"/>
    </xf>
    <xf numFmtId="3" fontId="1" fillId="3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3" fontId="1" fillId="2" borderId="6" xfId="0" applyNumberFormat="1" applyFont="1" applyFill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8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2" borderId="4" xfId="0" applyFont="1" applyFill="1" applyBorder="1" applyAlignment="1">
      <alignment/>
    </xf>
    <xf numFmtId="0" fontId="2" fillId="0" borderId="7" xfId="0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3" fontId="0" fillId="2" borderId="9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wrapText="1"/>
    </xf>
    <xf numFmtId="3" fontId="0" fillId="0" borderId="0" xfId="0" applyNumberFormat="1" applyAlignment="1">
      <alignment/>
    </xf>
    <xf numFmtId="3" fontId="0" fillId="0" borderId="9" xfId="0" applyNumberFormat="1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2" fillId="0" borderId="0" xfId="0" applyFont="1" applyAlignment="1">
      <alignment/>
    </xf>
    <xf numFmtId="3" fontId="2" fillId="0" borderId="4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" fillId="2" borderId="8" xfId="0" applyFont="1" applyFill="1" applyBorder="1" applyAlignment="1">
      <alignment horizontal="right"/>
    </xf>
    <xf numFmtId="3" fontId="0" fillId="2" borderId="7" xfId="0" applyNumberFormat="1" applyFont="1" applyFill="1" applyBorder="1" applyAlignment="1">
      <alignment horizontal="right"/>
    </xf>
    <xf numFmtId="0" fontId="0" fillId="0" borderId="8" xfId="0" applyFont="1" applyBorder="1" applyAlignment="1">
      <alignment/>
    </xf>
    <xf numFmtId="0" fontId="0" fillId="2" borderId="11" xfId="0" applyFont="1" applyFill="1" applyBorder="1" applyAlignment="1">
      <alignment wrapText="1"/>
    </xf>
    <xf numFmtId="0" fontId="6" fillId="0" borderId="12" xfId="0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0" fontId="7" fillId="2" borderId="14" xfId="0" applyFont="1" applyFill="1" applyBorder="1" applyAlignment="1">
      <alignment horizontal="left" wrapText="1"/>
    </xf>
    <xf numFmtId="3" fontId="7" fillId="2" borderId="15" xfId="0" applyNumberFormat="1" applyFont="1" applyFill="1" applyBorder="1" applyAlignment="1">
      <alignment horizontal="right" wrapText="1"/>
    </xf>
    <xf numFmtId="3" fontId="7" fillId="0" borderId="15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3" fontId="0" fillId="0" borderId="16" xfId="0" applyNumberFormat="1" applyFont="1" applyBorder="1" applyAlignment="1">
      <alignment wrapText="1"/>
    </xf>
    <xf numFmtId="0" fontId="0" fillId="2" borderId="10" xfId="0" applyFont="1" applyFill="1" applyBorder="1" applyAlignment="1">
      <alignment wrapText="1"/>
    </xf>
    <xf numFmtId="49" fontId="0" fillId="0" borderId="7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" fontId="2" fillId="0" borderId="9" xfId="0" applyNumberFormat="1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3" fontId="9" fillId="0" borderId="18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0" fillId="2" borderId="7" xfId="0" applyFont="1" applyFill="1" applyBorder="1" applyAlignment="1">
      <alignment horizontal="right"/>
    </xf>
    <xf numFmtId="3" fontId="10" fillId="2" borderId="18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3" fontId="10" fillId="0" borderId="7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3" fontId="10" fillId="0" borderId="7" xfId="0" applyNumberFormat="1" applyFont="1" applyBorder="1" applyAlignment="1">
      <alignment wrapText="1"/>
    </xf>
    <xf numFmtId="3" fontId="0" fillId="0" borderId="11" xfId="0" applyNumberFormat="1" applyFont="1" applyBorder="1" applyAlignment="1">
      <alignment/>
    </xf>
    <xf numFmtId="3" fontId="10" fillId="0" borderId="18" xfId="0" applyNumberFormat="1" applyFont="1" applyBorder="1" applyAlignment="1">
      <alignment wrapText="1"/>
    </xf>
    <xf numFmtId="0" fontId="0" fillId="2" borderId="10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0" fillId="2" borderId="7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/>
    </xf>
    <xf numFmtId="0" fontId="1" fillId="3" borderId="21" xfId="0" applyFont="1" applyFill="1" applyBorder="1" applyAlignment="1">
      <alignment wrapText="1"/>
    </xf>
    <xf numFmtId="0" fontId="0" fillId="2" borderId="8" xfId="0" applyFont="1" applyFill="1" applyBorder="1" applyAlignment="1">
      <alignment horizontal="right"/>
    </xf>
    <xf numFmtId="0" fontId="1" fillId="2" borderId="22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2" borderId="23" xfId="0" applyFont="1" applyFill="1" applyBorder="1" applyAlignment="1">
      <alignment horizontal="left" wrapText="1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wrapText="1"/>
    </xf>
    <xf numFmtId="3" fontId="0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wrapText="1"/>
    </xf>
    <xf numFmtId="0" fontId="0" fillId="0" borderId="20" xfId="0" applyFont="1" applyBorder="1" applyAlignment="1">
      <alignment wrapText="1"/>
    </xf>
    <xf numFmtId="3" fontId="2" fillId="0" borderId="7" xfId="0" applyNumberFormat="1" applyFont="1" applyBorder="1" applyAlignment="1">
      <alignment wrapText="1"/>
    </xf>
    <xf numFmtId="0" fontId="0" fillId="0" borderId="5" xfId="0" applyFont="1" applyBorder="1" applyAlignment="1">
      <alignment/>
    </xf>
    <xf numFmtId="49" fontId="0" fillId="2" borderId="4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wrapText="1"/>
    </xf>
    <xf numFmtId="0" fontId="0" fillId="2" borderId="0" xfId="0" applyFont="1" applyFill="1" applyAlignment="1">
      <alignment/>
    </xf>
    <xf numFmtId="49" fontId="0" fillId="2" borderId="8" xfId="0" applyNumberFormat="1" applyFont="1" applyFill="1" applyBorder="1" applyAlignment="1">
      <alignment horizontal="right"/>
    </xf>
    <xf numFmtId="3" fontId="0" fillId="2" borderId="9" xfId="0" applyNumberFormat="1" applyFont="1" applyFill="1" applyBorder="1" applyAlignment="1">
      <alignment wrapText="1"/>
    </xf>
    <xf numFmtId="3" fontId="10" fillId="2" borderId="7" xfId="0" applyNumberFormat="1" applyFont="1" applyFill="1" applyBorder="1" applyAlignment="1">
      <alignment wrapText="1"/>
    </xf>
    <xf numFmtId="49" fontId="0" fillId="2" borderId="7" xfId="0" applyNumberFormat="1" applyFont="1" applyFill="1" applyBorder="1" applyAlignment="1">
      <alignment horizontal="right"/>
    </xf>
    <xf numFmtId="3" fontId="0" fillId="2" borderId="7" xfId="0" applyNumberFormat="1" applyFont="1" applyFill="1" applyBorder="1" applyAlignment="1">
      <alignment wrapText="1"/>
    </xf>
    <xf numFmtId="49" fontId="1" fillId="2" borderId="7" xfId="0" applyNumberFormat="1" applyFont="1" applyFill="1" applyBorder="1" applyAlignment="1" quotePrefix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7" fillId="0" borderId="24" xfId="0" applyNumberFormat="1" applyFont="1" applyBorder="1" applyAlignment="1">
      <alignment wrapText="1"/>
    </xf>
    <xf numFmtId="10" fontId="6" fillId="0" borderId="13" xfId="0" applyNumberFormat="1" applyFont="1" applyBorder="1" applyAlignment="1">
      <alignment horizontal="right"/>
    </xf>
    <xf numFmtId="10" fontId="0" fillId="0" borderId="4" xfId="0" applyNumberFormat="1" applyFont="1" applyBorder="1" applyAlignment="1">
      <alignment horizontal="right"/>
    </xf>
    <xf numFmtId="10" fontId="7" fillId="2" borderId="15" xfId="0" applyNumberFormat="1" applyFont="1" applyFill="1" applyBorder="1" applyAlignment="1">
      <alignment horizontal="right" wrapText="1"/>
    </xf>
    <xf numFmtId="10" fontId="1" fillId="3" borderId="7" xfId="0" applyNumberFormat="1" applyFont="1" applyFill="1" applyBorder="1" applyAlignment="1">
      <alignment horizontal="right"/>
    </xf>
    <xf numFmtId="10" fontId="1" fillId="2" borderId="6" xfId="0" applyNumberFormat="1" applyFont="1" applyFill="1" applyBorder="1" applyAlignment="1">
      <alignment horizontal="right"/>
    </xf>
    <xf numFmtId="10" fontId="0" fillId="2" borderId="9" xfId="0" applyNumberFormat="1" applyFont="1" applyFill="1" applyBorder="1" applyAlignment="1">
      <alignment horizontal="right"/>
    </xf>
    <xf numFmtId="10" fontId="10" fillId="2" borderId="7" xfId="0" applyNumberFormat="1" applyFont="1" applyFill="1" applyBorder="1" applyAlignment="1">
      <alignment horizontal="right"/>
    </xf>
    <xf numFmtId="10" fontId="0" fillId="2" borderId="10" xfId="0" applyNumberFormat="1" applyFont="1" applyFill="1" applyBorder="1" applyAlignment="1">
      <alignment horizontal="right"/>
    </xf>
    <xf numFmtId="10" fontId="10" fillId="2" borderId="18" xfId="0" applyNumberFormat="1" applyFont="1" applyFill="1" applyBorder="1" applyAlignment="1">
      <alignment horizontal="right"/>
    </xf>
    <xf numFmtId="10" fontId="0" fillId="2" borderId="4" xfId="0" applyNumberFormat="1" applyFont="1" applyFill="1" applyBorder="1" applyAlignment="1">
      <alignment/>
    </xf>
    <xf numFmtId="10" fontId="0" fillId="2" borderId="11" xfId="0" applyNumberFormat="1" applyFont="1" applyFill="1" applyBorder="1" applyAlignment="1">
      <alignment/>
    </xf>
    <xf numFmtId="10" fontId="0" fillId="2" borderId="7" xfId="0" applyNumberFormat="1" applyFont="1" applyFill="1" applyBorder="1" applyAlignment="1">
      <alignment/>
    </xf>
    <xf numFmtId="10" fontId="1" fillId="2" borderId="7" xfId="0" applyNumberFormat="1" applyFont="1" applyFill="1" applyBorder="1" applyAlignment="1">
      <alignment horizontal="right"/>
    </xf>
    <xf numFmtId="10" fontId="0" fillId="0" borderId="7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10" fillId="0" borderId="18" xfId="0" applyNumberFormat="1" applyFont="1" applyBorder="1" applyAlignment="1">
      <alignment/>
    </xf>
    <xf numFmtId="10" fontId="0" fillId="0" borderId="19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10" fontId="2" fillId="0" borderId="7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10" fontId="0" fillId="2" borderId="7" xfId="0" applyNumberFormat="1" applyFont="1" applyFill="1" applyBorder="1" applyAlignment="1">
      <alignment horizontal="right"/>
    </xf>
    <xf numFmtId="10" fontId="0" fillId="0" borderId="20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0" fontId="10" fillId="0" borderId="7" xfId="0" applyNumberFormat="1" applyFont="1" applyBorder="1" applyAlignment="1">
      <alignment/>
    </xf>
    <xf numFmtId="10" fontId="0" fillId="0" borderId="4" xfId="0" applyNumberFormat="1" applyFont="1" applyBorder="1" applyAlignment="1">
      <alignment/>
    </xf>
    <xf numFmtId="10" fontId="7" fillId="0" borderId="24" xfId="0" applyNumberFormat="1" applyFont="1" applyBorder="1" applyAlignment="1">
      <alignment wrapText="1"/>
    </xf>
    <xf numFmtId="10" fontId="1" fillId="3" borderId="7" xfId="0" applyNumberFormat="1" applyFont="1" applyFill="1" applyBorder="1" applyAlignment="1">
      <alignment wrapText="1"/>
    </xf>
    <xf numFmtId="10" fontId="1" fillId="0" borderId="7" xfId="0" applyNumberFormat="1" applyFont="1" applyBorder="1" applyAlignment="1">
      <alignment wrapText="1"/>
    </xf>
    <xf numFmtId="10" fontId="0" fillId="0" borderId="10" xfId="0" applyNumberFormat="1" applyFont="1" applyBorder="1" applyAlignment="1">
      <alignment wrapText="1"/>
    </xf>
    <xf numFmtId="10" fontId="10" fillId="0" borderId="7" xfId="0" applyNumberFormat="1" applyFont="1" applyBorder="1" applyAlignment="1">
      <alignment wrapText="1"/>
    </xf>
    <xf numFmtId="10" fontId="1" fillId="3" borderId="6" xfId="0" applyNumberFormat="1" applyFont="1" applyFill="1" applyBorder="1" applyAlignment="1">
      <alignment wrapText="1"/>
    </xf>
    <xf numFmtId="10" fontId="1" fillId="0" borderId="6" xfId="0" applyNumberFormat="1" applyFont="1" applyBorder="1" applyAlignment="1">
      <alignment wrapText="1"/>
    </xf>
    <xf numFmtId="10" fontId="0" fillId="0" borderId="11" xfId="0" applyNumberFormat="1" applyFont="1" applyBorder="1" applyAlignment="1">
      <alignment wrapText="1"/>
    </xf>
    <xf numFmtId="10" fontId="10" fillId="0" borderId="18" xfId="0" applyNumberFormat="1" applyFont="1" applyBorder="1" applyAlignment="1">
      <alignment wrapText="1"/>
    </xf>
    <xf numFmtId="10" fontId="0" fillId="0" borderId="9" xfId="0" applyNumberFormat="1" applyFont="1" applyBorder="1" applyAlignment="1">
      <alignment wrapText="1"/>
    </xf>
    <xf numFmtId="10" fontId="2" fillId="0" borderId="7" xfId="0" applyNumberFormat="1" applyFont="1" applyBorder="1" applyAlignment="1">
      <alignment wrapText="1"/>
    </xf>
    <xf numFmtId="10" fontId="0" fillId="0" borderId="16" xfId="0" applyNumberFormat="1" applyFont="1" applyBorder="1" applyAlignment="1">
      <alignment wrapText="1"/>
    </xf>
    <xf numFmtId="10" fontId="9" fillId="0" borderId="18" xfId="0" applyNumberFormat="1" applyFont="1" applyBorder="1" applyAlignment="1">
      <alignment wrapText="1"/>
    </xf>
    <xf numFmtId="10" fontId="1" fillId="2" borderId="6" xfId="0" applyNumberFormat="1" applyFont="1" applyFill="1" applyBorder="1" applyAlignment="1">
      <alignment/>
    </xf>
    <xf numFmtId="10" fontId="2" fillId="0" borderId="9" xfId="0" applyNumberFormat="1" applyFont="1" applyBorder="1" applyAlignment="1">
      <alignment/>
    </xf>
    <xf numFmtId="10" fontId="1" fillId="0" borderId="6" xfId="0" applyNumberFormat="1" applyFont="1" applyBorder="1" applyAlignment="1">
      <alignment/>
    </xf>
    <xf numFmtId="10" fontId="7" fillId="0" borderId="15" xfId="0" applyNumberFormat="1" applyFont="1" applyBorder="1" applyAlignment="1">
      <alignment wrapText="1"/>
    </xf>
    <xf numFmtId="10" fontId="1" fillId="2" borderId="7" xfId="0" applyNumberFormat="1" applyFont="1" applyFill="1" applyBorder="1" applyAlignment="1">
      <alignment wrapText="1"/>
    </xf>
    <xf numFmtId="10" fontId="0" fillId="2" borderId="9" xfId="0" applyNumberFormat="1" applyFont="1" applyFill="1" applyBorder="1" applyAlignment="1">
      <alignment wrapText="1"/>
    </xf>
    <xf numFmtId="10" fontId="10" fillId="2" borderId="7" xfId="0" applyNumberFormat="1" applyFont="1" applyFill="1" applyBorder="1" applyAlignment="1">
      <alignment wrapText="1"/>
    </xf>
    <xf numFmtId="10" fontId="0" fillId="2" borderId="7" xfId="0" applyNumberFormat="1" applyFont="1" applyFill="1" applyBorder="1" applyAlignment="1">
      <alignment wrapText="1"/>
    </xf>
    <xf numFmtId="0" fontId="2" fillId="0" borderId="8" xfId="0" applyFont="1" applyBorder="1" applyAlignment="1">
      <alignment/>
    </xf>
    <xf numFmtId="0" fontId="0" fillId="0" borderId="4" xfId="0" applyFont="1" applyBorder="1" applyAlignment="1">
      <alignment horizontal="left" wrapText="1"/>
    </xf>
    <xf numFmtId="3" fontId="0" fillId="2" borderId="4" xfId="0" applyNumberFormat="1" applyFont="1" applyFill="1" applyBorder="1" applyAlignment="1">
      <alignment horizontal="right"/>
    </xf>
    <xf numFmtId="3" fontId="0" fillId="2" borderId="18" xfId="0" applyNumberFormat="1" applyFont="1" applyFill="1" applyBorder="1" applyAlignment="1">
      <alignment horizontal="right"/>
    </xf>
    <xf numFmtId="0" fontId="2" fillId="0" borderId="18" xfId="0" applyFont="1" applyBorder="1" applyAlignment="1">
      <alignment wrapText="1"/>
    </xf>
    <xf numFmtId="0" fontId="0" fillId="2" borderId="8" xfId="0" applyFont="1" applyFill="1" applyBorder="1" applyAlignment="1">
      <alignment/>
    </xf>
    <xf numFmtId="0" fontId="1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10" fontId="0" fillId="0" borderId="6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10" fontId="0" fillId="0" borderId="8" xfId="0" applyNumberFormat="1" applyFont="1" applyBorder="1" applyAlignment="1">
      <alignment/>
    </xf>
    <xf numFmtId="10" fontId="10" fillId="2" borderId="9" xfId="0" applyNumberFormat="1" applyFont="1" applyFill="1" applyBorder="1" applyAlignment="1">
      <alignment horizontal="right"/>
    </xf>
    <xf numFmtId="10" fontId="10" fillId="2" borderId="4" xfId="0" applyNumberFormat="1" applyFont="1" applyFill="1" applyBorder="1" applyAlignment="1">
      <alignment horizontal="right"/>
    </xf>
    <xf numFmtId="10" fontId="1" fillId="0" borderId="6" xfId="0" applyNumberFormat="1" applyFont="1" applyBorder="1" applyAlignment="1">
      <alignment/>
    </xf>
    <xf numFmtId="3" fontId="6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7" fillId="2" borderId="27" xfId="0" applyNumberFormat="1" applyFont="1" applyFill="1" applyBorder="1" applyAlignment="1">
      <alignment horizontal="right" wrapText="1"/>
    </xf>
    <xf numFmtId="3" fontId="1" fillId="3" borderId="28" xfId="0" applyNumberFormat="1" applyFont="1" applyFill="1" applyBorder="1" applyAlignment="1">
      <alignment horizontal="right"/>
    </xf>
    <xf numFmtId="3" fontId="1" fillId="2" borderId="29" xfId="0" applyNumberFormat="1" applyFont="1" applyFill="1" applyBorder="1" applyAlignment="1">
      <alignment horizontal="right"/>
    </xf>
    <xf numFmtId="3" fontId="0" fillId="2" borderId="30" xfId="0" applyNumberFormat="1" applyFont="1" applyFill="1" applyBorder="1" applyAlignment="1">
      <alignment horizontal="right"/>
    </xf>
    <xf numFmtId="3" fontId="10" fillId="2" borderId="28" xfId="0" applyNumberFormat="1" applyFont="1" applyFill="1" applyBorder="1" applyAlignment="1">
      <alignment horizontal="right"/>
    </xf>
    <xf numFmtId="3" fontId="0" fillId="2" borderId="31" xfId="0" applyNumberFormat="1" applyFont="1" applyFill="1" applyBorder="1" applyAlignment="1">
      <alignment horizontal="right"/>
    </xf>
    <xf numFmtId="3" fontId="10" fillId="2" borderId="32" xfId="0" applyNumberFormat="1" applyFont="1" applyFill="1" applyBorder="1" applyAlignment="1">
      <alignment horizontal="right"/>
    </xf>
    <xf numFmtId="3" fontId="0" fillId="2" borderId="26" xfId="0" applyNumberFormat="1" applyFont="1" applyFill="1" applyBorder="1" applyAlignment="1">
      <alignment/>
    </xf>
    <xf numFmtId="3" fontId="0" fillId="2" borderId="33" xfId="0" applyNumberFormat="1" applyFont="1" applyFill="1" applyBorder="1" applyAlignment="1">
      <alignment/>
    </xf>
    <xf numFmtId="3" fontId="0" fillId="2" borderId="28" xfId="0" applyNumberFormat="1" applyFont="1" applyFill="1" applyBorder="1" applyAlignment="1">
      <alignment/>
    </xf>
    <xf numFmtId="3" fontId="0" fillId="2" borderId="29" xfId="0" applyNumberFormat="1" applyFont="1" applyFill="1" applyBorder="1" applyAlignment="1">
      <alignment horizontal="right"/>
    </xf>
    <xf numFmtId="3" fontId="0" fillId="2" borderId="28" xfId="0" applyNumberFormat="1" applyFont="1" applyFill="1" applyBorder="1" applyAlignment="1">
      <alignment horizontal="right"/>
    </xf>
    <xf numFmtId="3" fontId="0" fillId="2" borderId="26" xfId="0" applyNumberFormat="1" applyFont="1" applyFill="1" applyBorder="1" applyAlignment="1">
      <alignment horizontal="right"/>
    </xf>
    <xf numFmtId="3" fontId="0" fillId="2" borderId="32" xfId="0" applyNumberFormat="1" applyFont="1" applyFill="1" applyBorder="1" applyAlignment="1">
      <alignment horizontal="right"/>
    </xf>
    <xf numFmtId="3" fontId="1" fillId="2" borderId="28" xfId="0" applyNumberFormat="1" applyFont="1" applyFill="1" applyBorder="1" applyAlignment="1">
      <alignment horizontal="right"/>
    </xf>
    <xf numFmtId="3" fontId="0" fillId="0" borderId="2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1" fillId="3" borderId="28" xfId="0" applyNumberFormat="1" applyFont="1" applyFill="1" applyBorder="1" applyAlignment="1">
      <alignment wrapText="1"/>
    </xf>
    <xf numFmtId="3" fontId="1" fillId="0" borderId="28" xfId="0" applyNumberFormat="1" applyFont="1" applyBorder="1" applyAlignment="1">
      <alignment wrapText="1"/>
    </xf>
    <xf numFmtId="3" fontId="0" fillId="0" borderId="31" xfId="0" applyNumberFormat="1" applyFont="1" applyBorder="1" applyAlignment="1">
      <alignment wrapText="1"/>
    </xf>
    <xf numFmtId="3" fontId="10" fillId="0" borderId="28" xfId="0" applyNumberFormat="1" applyFont="1" applyBorder="1" applyAlignment="1">
      <alignment wrapText="1"/>
    </xf>
    <xf numFmtId="3" fontId="1" fillId="3" borderId="29" xfId="0" applyNumberFormat="1" applyFont="1" applyFill="1" applyBorder="1" applyAlignment="1">
      <alignment wrapText="1"/>
    </xf>
    <xf numFmtId="3" fontId="1" fillId="0" borderId="29" xfId="0" applyNumberFormat="1" applyFont="1" applyBorder="1" applyAlignment="1">
      <alignment wrapText="1"/>
    </xf>
    <xf numFmtId="3" fontId="0" fillId="0" borderId="33" xfId="0" applyNumberFormat="1" applyFont="1" applyBorder="1" applyAlignment="1">
      <alignment wrapText="1"/>
    </xf>
    <xf numFmtId="3" fontId="10" fillId="0" borderId="32" xfId="0" applyNumberFormat="1" applyFont="1" applyBorder="1" applyAlignment="1">
      <alignment wrapText="1"/>
    </xf>
    <xf numFmtId="3" fontId="0" fillId="0" borderId="30" xfId="0" applyNumberFormat="1" applyFont="1" applyBorder="1" applyAlignment="1">
      <alignment wrapText="1"/>
    </xf>
    <xf numFmtId="3" fontId="2" fillId="0" borderId="28" xfId="0" applyNumberFormat="1" applyFont="1" applyBorder="1" applyAlignment="1">
      <alignment wrapText="1"/>
    </xf>
    <xf numFmtId="3" fontId="0" fillId="0" borderId="37" xfId="0" applyNumberFormat="1" applyFont="1" applyBorder="1" applyAlignment="1">
      <alignment wrapText="1"/>
    </xf>
    <xf numFmtId="3" fontId="9" fillId="0" borderId="32" xfId="0" applyNumberFormat="1" applyFont="1" applyBorder="1" applyAlignment="1">
      <alignment wrapText="1"/>
    </xf>
    <xf numFmtId="3" fontId="1" fillId="2" borderId="29" xfId="0" applyNumberFormat="1" applyFont="1" applyFill="1" applyBorder="1" applyAlignment="1">
      <alignment/>
    </xf>
    <xf numFmtId="3" fontId="1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0" fillId="0" borderId="26" xfId="0" applyFont="1" applyBorder="1" applyAlignment="1">
      <alignment/>
    </xf>
    <xf numFmtId="3" fontId="7" fillId="0" borderId="27" xfId="0" applyNumberFormat="1" applyFont="1" applyBorder="1" applyAlignment="1">
      <alignment wrapText="1"/>
    </xf>
    <xf numFmtId="3" fontId="1" fillId="2" borderId="28" xfId="0" applyNumberFormat="1" applyFont="1" applyFill="1" applyBorder="1" applyAlignment="1">
      <alignment wrapText="1"/>
    </xf>
    <xf numFmtId="3" fontId="0" fillId="2" borderId="30" xfId="0" applyNumberFormat="1" applyFont="1" applyFill="1" applyBorder="1" applyAlignment="1">
      <alignment wrapText="1"/>
    </xf>
    <xf numFmtId="3" fontId="10" fillId="2" borderId="28" xfId="0" applyNumberFormat="1" applyFont="1" applyFill="1" applyBorder="1" applyAlignment="1">
      <alignment wrapText="1"/>
    </xf>
    <xf numFmtId="3" fontId="0" fillId="2" borderId="28" xfId="0" applyNumberFormat="1" applyFont="1" applyFill="1" applyBorder="1" applyAlignment="1">
      <alignment wrapText="1"/>
    </xf>
    <xf numFmtId="10" fontId="6" fillId="0" borderId="38" xfId="0" applyNumberFormat="1" applyFont="1" applyBorder="1" applyAlignment="1">
      <alignment horizontal="right"/>
    </xf>
    <xf numFmtId="10" fontId="0" fillId="0" borderId="39" xfId="0" applyNumberFormat="1" applyFont="1" applyBorder="1" applyAlignment="1">
      <alignment horizontal="right"/>
    </xf>
    <xf numFmtId="10" fontId="7" fillId="2" borderId="40" xfId="0" applyNumberFormat="1" applyFont="1" applyFill="1" applyBorder="1" applyAlignment="1">
      <alignment horizontal="right" wrapText="1"/>
    </xf>
    <xf numFmtId="10" fontId="1" fillId="3" borderId="41" xfId="0" applyNumberFormat="1" applyFont="1" applyFill="1" applyBorder="1" applyAlignment="1">
      <alignment horizontal="right"/>
    </xf>
    <xf numFmtId="10" fontId="1" fillId="2" borderId="42" xfId="0" applyNumberFormat="1" applyFont="1" applyFill="1" applyBorder="1" applyAlignment="1">
      <alignment horizontal="right"/>
    </xf>
    <xf numFmtId="10" fontId="0" fillId="2" borderId="43" xfId="0" applyNumberFormat="1" applyFont="1" applyFill="1" applyBorder="1" applyAlignment="1">
      <alignment horizontal="right"/>
    </xf>
    <xf numFmtId="10" fontId="10" fillId="2" borderId="41" xfId="0" applyNumberFormat="1" applyFont="1" applyFill="1" applyBorder="1" applyAlignment="1">
      <alignment horizontal="right"/>
    </xf>
    <xf numFmtId="10" fontId="0" fillId="2" borderId="44" xfId="0" applyNumberFormat="1" applyFont="1" applyFill="1" applyBorder="1" applyAlignment="1">
      <alignment horizontal="right"/>
    </xf>
    <xf numFmtId="10" fontId="10" fillId="2" borderId="45" xfId="0" applyNumberFormat="1" applyFont="1" applyFill="1" applyBorder="1" applyAlignment="1">
      <alignment horizontal="right"/>
    </xf>
    <xf numFmtId="10" fontId="0" fillId="2" borderId="39" xfId="0" applyNumberFormat="1" applyFont="1" applyFill="1" applyBorder="1" applyAlignment="1">
      <alignment/>
    </xf>
    <xf numFmtId="10" fontId="0" fillId="2" borderId="46" xfId="0" applyNumberFormat="1" applyFont="1" applyFill="1" applyBorder="1" applyAlignment="1">
      <alignment/>
    </xf>
    <xf numFmtId="10" fontId="0" fillId="2" borderId="41" xfId="0" applyNumberFormat="1" applyFont="1" applyFill="1" applyBorder="1" applyAlignment="1">
      <alignment/>
    </xf>
    <xf numFmtId="10" fontId="0" fillId="2" borderId="47" xfId="0" applyNumberFormat="1" applyFont="1" applyFill="1" applyBorder="1" applyAlignment="1">
      <alignment horizontal="right"/>
    </xf>
    <xf numFmtId="10" fontId="0" fillId="2" borderId="45" xfId="0" applyNumberFormat="1" applyFont="1" applyFill="1" applyBorder="1" applyAlignment="1">
      <alignment horizontal="right"/>
    </xf>
    <xf numFmtId="10" fontId="0" fillId="2" borderId="42" xfId="0" applyNumberFormat="1" applyFont="1" applyFill="1" applyBorder="1" applyAlignment="1">
      <alignment horizontal="right"/>
    </xf>
    <xf numFmtId="10" fontId="1" fillId="2" borderId="41" xfId="0" applyNumberFormat="1" applyFont="1" applyFill="1" applyBorder="1" applyAlignment="1">
      <alignment horizontal="right"/>
    </xf>
    <xf numFmtId="10" fontId="0" fillId="0" borderId="41" xfId="0" applyNumberFormat="1" applyFont="1" applyBorder="1" applyAlignment="1">
      <alignment/>
    </xf>
    <xf numFmtId="10" fontId="0" fillId="0" borderId="43" xfId="0" applyNumberFormat="1" applyFont="1" applyBorder="1" applyAlignment="1">
      <alignment/>
    </xf>
    <xf numFmtId="10" fontId="10" fillId="0" borderId="41" xfId="0" applyNumberFormat="1" applyFont="1" applyBorder="1" applyAlignment="1">
      <alignment/>
    </xf>
    <xf numFmtId="10" fontId="0" fillId="0" borderId="44" xfId="0" applyNumberFormat="1" applyFont="1" applyBorder="1" applyAlignment="1">
      <alignment/>
    </xf>
    <xf numFmtId="10" fontId="10" fillId="0" borderId="45" xfId="0" applyNumberFormat="1" applyFont="1" applyBorder="1" applyAlignment="1">
      <alignment/>
    </xf>
    <xf numFmtId="10" fontId="0" fillId="0" borderId="48" xfId="0" applyNumberFormat="1" applyFont="1" applyBorder="1" applyAlignment="1">
      <alignment/>
    </xf>
    <xf numFmtId="10" fontId="2" fillId="0" borderId="39" xfId="0" applyNumberFormat="1" applyFont="1" applyBorder="1" applyAlignment="1">
      <alignment/>
    </xf>
    <xf numFmtId="10" fontId="2" fillId="0" borderId="46" xfId="0" applyNumberFormat="1" applyFont="1" applyBorder="1" applyAlignment="1">
      <alignment/>
    </xf>
    <xf numFmtId="10" fontId="2" fillId="0" borderId="41" xfId="0" applyNumberFormat="1" applyFont="1" applyBorder="1" applyAlignment="1">
      <alignment/>
    </xf>
    <xf numFmtId="10" fontId="0" fillId="0" borderId="47" xfId="0" applyNumberFormat="1" applyFont="1" applyBorder="1" applyAlignment="1">
      <alignment/>
    </xf>
    <xf numFmtId="10" fontId="0" fillId="0" borderId="42" xfId="0" applyNumberFormat="1" applyFont="1" applyBorder="1" applyAlignment="1">
      <alignment/>
    </xf>
    <xf numFmtId="10" fontId="1" fillId="0" borderId="41" xfId="0" applyNumberFormat="1" applyFont="1" applyBorder="1" applyAlignment="1">
      <alignment/>
    </xf>
    <xf numFmtId="10" fontId="0" fillId="2" borderId="41" xfId="0" applyNumberFormat="1" applyFont="1" applyFill="1" applyBorder="1" applyAlignment="1">
      <alignment horizontal="right"/>
    </xf>
    <xf numFmtId="10" fontId="0" fillId="0" borderId="49" xfId="0" applyNumberFormat="1" applyFont="1" applyBorder="1" applyAlignment="1">
      <alignment/>
    </xf>
    <xf numFmtId="10" fontId="0" fillId="0" borderId="46" xfId="0" applyNumberFormat="1" applyFont="1" applyBorder="1" applyAlignment="1">
      <alignment/>
    </xf>
    <xf numFmtId="10" fontId="0" fillId="0" borderId="39" xfId="0" applyNumberFormat="1" applyFont="1" applyBorder="1" applyAlignment="1">
      <alignment/>
    </xf>
    <xf numFmtId="10" fontId="7" fillId="0" borderId="50" xfId="0" applyNumberFormat="1" applyFont="1" applyBorder="1" applyAlignment="1">
      <alignment wrapText="1"/>
    </xf>
    <xf numFmtId="10" fontId="1" fillId="3" borderId="41" xfId="0" applyNumberFormat="1" applyFont="1" applyFill="1" applyBorder="1" applyAlignment="1">
      <alignment wrapText="1"/>
    </xf>
    <xf numFmtId="10" fontId="1" fillId="0" borderId="41" xfId="0" applyNumberFormat="1" applyFont="1" applyBorder="1" applyAlignment="1">
      <alignment wrapText="1"/>
    </xf>
    <xf numFmtId="10" fontId="0" fillId="0" borderId="44" xfId="0" applyNumberFormat="1" applyFont="1" applyBorder="1" applyAlignment="1">
      <alignment wrapText="1"/>
    </xf>
    <xf numFmtId="10" fontId="10" fillId="0" borderId="41" xfId="0" applyNumberFormat="1" applyFont="1" applyBorder="1" applyAlignment="1">
      <alignment wrapText="1"/>
    </xf>
    <xf numFmtId="10" fontId="1" fillId="3" borderId="42" xfId="0" applyNumberFormat="1" applyFont="1" applyFill="1" applyBorder="1" applyAlignment="1">
      <alignment wrapText="1"/>
    </xf>
    <xf numFmtId="10" fontId="1" fillId="0" borderId="42" xfId="0" applyNumberFormat="1" applyFont="1" applyBorder="1" applyAlignment="1">
      <alignment wrapText="1"/>
    </xf>
    <xf numFmtId="10" fontId="0" fillId="0" borderId="46" xfId="0" applyNumberFormat="1" applyFont="1" applyBorder="1" applyAlignment="1">
      <alignment wrapText="1"/>
    </xf>
    <xf numFmtId="10" fontId="10" fillId="0" borderId="45" xfId="0" applyNumberFormat="1" applyFont="1" applyBorder="1" applyAlignment="1">
      <alignment wrapText="1"/>
    </xf>
    <xf numFmtId="10" fontId="0" fillId="0" borderId="43" xfId="0" applyNumberFormat="1" applyFont="1" applyBorder="1" applyAlignment="1">
      <alignment wrapText="1"/>
    </xf>
    <xf numFmtId="10" fontId="2" fillId="0" borderId="41" xfId="0" applyNumberFormat="1" applyFont="1" applyBorder="1" applyAlignment="1">
      <alignment wrapText="1"/>
    </xf>
    <xf numFmtId="10" fontId="0" fillId="0" borderId="51" xfId="0" applyNumberFormat="1" applyFont="1" applyBorder="1" applyAlignment="1">
      <alignment wrapText="1"/>
    </xf>
    <xf numFmtId="10" fontId="9" fillId="0" borderId="45" xfId="0" applyNumberFormat="1" applyFont="1" applyBorder="1" applyAlignment="1">
      <alignment wrapText="1"/>
    </xf>
    <xf numFmtId="10" fontId="1" fillId="2" borderId="42" xfId="0" applyNumberFormat="1" applyFont="1" applyFill="1" applyBorder="1" applyAlignment="1">
      <alignment/>
    </xf>
    <xf numFmtId="10" fontId="1" fillId="0" borderId="42" xfId="0" applyNumberFormat="1" applyFont="1" applyBorder="1" applyAlignment="1">
      <alignment/>
    </xf>
    <xf numFmtId="10" fontId="2" fillId="0" borderId="43" xfId="0" applyNumberFormat="1" applyFont="1" applyBorder="1" applyAlignment="1">
      <alignment/>
    </xf>
    <xf numFmtId="10" fontId="1" fillId="0" borderId="42" xfId="0" applyNumberFormat="1" applyFont="1" applyBorder="1" applyAlignment="1">
      <alignment/>
    </xf>
    <xf numFmtId="10" fontId="7" fillId="0" borderId="40" xfId="0" applyNumberFormat="1" applyFont="1" applyBorder="1" applyAlignment="1">
      <alignment wrapText="1"/>
    </xf>
    <xf numFmtId="10" fontId="1" fillId="2" borderId="41" xfId="0" applyNumberFormat="1" applyFont="1" applyFill="1" applyBorder="1" applyAlignment="1">
      <alignment wrapText="1"/>
    </xf>
    <xf numFmtId="10" fontId="0" fillId="2" borderId="43" xfId="0" applyNumberFormat="1" applyFont="1" applyFill="1" applyBorder="1" applyAlignment="1">
      <alignment wrapText="1"/>
    </xf>
    <xf numFmtId="10" fontId="10" fillId="2" borderId="41" xfId="0" applyNumberFormat="1" applyFont="1" applyFill="1" applyBorder="1" applyAlignment="1">
      <alignment wrapText="1"/>
    </xf>
    <xf numFmtId="10" fontId="0" fillId="2" borderId="41" xfId="0" applyNumberFormat="1" applyFont="1" applyFill="1" applyBorder="1" applyAlignment="1">
      <alignment wrapText="1"/>
    </xf>
    <xf numFmtId="10" fontId="0" fillId="0" borderId="45" xfId="0" applyNumberFormat="1" applyFont="1" applyBorder="1" applyAlignment="1">
      <alignment/>
    </xf>
    <xf numFmtId="0" fontId="3" fillId="0" borderId="4" xfId="0" applyFont="1" applyBorder="1" applyAlignment="1">
      <alignment/>
    </xf>
    <xf numFmtId="10" fontId="1" fillId="2" borderId="43" xfId="0" applyNumberFormat="1" applyFont="1" applyFill="1" applyBorder="1" applyAlignment="1">
      <alignment horizontal="right"/>
    </xf>
    <xf numFmtId="10" fontId="11" fillId="2" borderId="7" xfId="0" applyNumberFormat="1" applyFont="1" applyFill="1" applyBorder="1" applyAlignment="1">
      <alignment horizontal="right"/>
    </xf>
    <xf numFmtId="0" fontId="0" fillId="0" borderId="8" xfId="0" applyFont="1" applyBorder="1" applyAlignment="1">
      <alignment wrapText="1"/>
    </xf>
    <xf numFmtId="3" fontId="1" fillId="3" borderId="6" xfId="0" applyNumberFormat="1" applyFont="1" applyFill="1" applyBorder="1" applyAlignment="1">
      <alignment horizontal="right"/>
    </xf>
    <xf numFmtId="10" fontId="1" fillId="3" borderId="42" xfId="0" applyNumberFormat="1" applyFont="1" applyFill="1" applyBorder="1" applyAlignment="1">
      <alignment horizontal="right"/>
    </xf>
    <xf numFmtId="3" fontId="1" fillId="3" borderId="29" xfId="0" applyNumberFormat="1" applyFont="1" applyFill="1" applyBorder="1" applyAlignment="1">
      <alignment horizontal="right"/>
    </xf>
    <xf numFmtId="10" fontId="1" fillId="3" borderId="6" xfId="0" applyNumberFormat="1" applyFont="1" applyFill="1" applyBorder="1" applyAlignment="1">
      <alignment horizontal="right"/>
    </xf>
    <xf numFmtId="0" fontId="0" fillId="0" borderId="52" xfId="0" applyBorder="1" applyAlignment="1">
      <alignment/>
    </xf>
    <xf numFmtId="0" fontId="10" fillId="2" borderId="4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4" xfId="0" applyFont="1" applyBorder="1" applyAlignment="1">
      <alignment/>
    </xf>
    <xf numFmtId="0" fontId="0" fillId="2" borderId="4" xfId="0" applyFont="1" applyFill="1" applyBorder="1" applyAlignment="1">
      <alignment wrapText="1"/>
    </xf>
    <xf numFmtId="10" fontId="0" fillId="2" borderId="39" xfId="0" applyNumberFormat="1" applyFont="1" applyFill="1" applyBorder="1" applyAlignment="1">
      <alignment horizontal="right"/>
    </xf>
    <xf numFmtId="10" fontId="0" fillId="2" borderId="4" xfId="0" applyNumberFormat="1" applyFont="1" applyFill="1" applyBorder="1" applyAlignment="1">
      <alignment horizontal="right"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3" xfId="0" applyBorder="1" applyAlignment="1">
      <alignment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3" fillId="0" borderId="24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3" fillId="0" borderId="15" xfId="0" applyFont="1" applyBorder="1" applyAlignment="1">
      <alignment wrapText="1"/>
    </xf>
    <xf numFmtId="49" fontId="2" fillId="2" borderId="7" xfId="0" applyNumberFormat="1" applyFont="1" applyFill="1" applyBorder="1" applyAlignment="1">
      <alignment horizontal="right"/>
    </xf>
    <xf numFmtId="0" fontId="0" fillId="0" borderId="19" xfId="0" applyFont="1" applyBorder="1" applyAlignment="1">
      <alignment wrapText="1"/>
    </xf>
    <xf numFmtId="0" fontId="2" fillId="0" borderId="53" xfId="0" applyFont="1" applyBorder="1" applyAlignment="1">
      <alignment/>
    </xf>
    <xf numFmtId="3" fontId="2" fillId="2" borderId="7" xfId="0" applyNumberFormat="1" applyFont="1" applyFill="1" applyBorder="1" applyAlignment="1">
      <alignment horizontal="right"/>
    </xf>
    <xf numFmtId="10" fontId="2" fillId="2" borderId="41" xfId="0" applyNumberFormat="1" applyFont="1" applyFill="1" applyBorder="1" applyAlignment="1">
      <alignment horizontal="right"/>
    </xf>
    <xf numFmtId="3" fontId="2" fillId="2" borderId="28" xfId="0" applyNumberFormat="1" applyFont="1" applyFill="1" applyBorder="1" applyAlignment="1">
      <alignment horizontal="right"/>
    </xf>
    <xf numFmtId="10" fontId="2" fillId="2" borderId="7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/>
    </xf>
    <xf numFmtId="10" fontId="0" fillId="2" borderId="44" xfId="0" applyNumberFormat="1" applyFont="1" applyFill="1" applyBorder="1" applyAlignment="1">
      <alignment/>
    </xf>
    <xf numFmtId="3" fontId="0" fillId="2" borderId="31" xfId="0" applyNumberFormat="1" applyFont="1" applyFill="1" applyBorder="1" applyAlignment="1">
      <alignment/>
    </xf>
    <xf numFmtId="10" fontId="0" fillId="2" borderId="10" xfId="0" applyNumberFormat="1" applyFont="1" applyFill="1" applyBorder="1" applyAlignment="1">
      <alignment/>
    </xf>
    <xf numFmtId="0" fontId="0" fillId="0" borderId="53" xfId="0" applyFont="1" applyBorder="1" applyAlignment="1">
      <alignment/>
    </xf>
    <xf numFmtId="0" fontId="10" fillId="0" borderId="53" xfId="0" applyFont="1" applyBorder="1" applyAlignment="1">
      <alignment wrapText="1"/>
    </xf>
    <xf numFmtId="0" fontId="0" fillId="0" borderId="52" xfId="0" applyFont="1" applyBorder="1" applyAlignment="1">
      <alignment/>
    </xf>
    <xf numFmtId="0" fontId="0" fillId="0" borderId="52" xfId="0" applyFont="1" applyBorder="1" applyAlignment="1">
      <alignment wrapText="1"/>
    </xf>
    <xf numFmtId="3" fontId="0" fillId="0" borderId="52" xfId="0" applyNumberFormat="1" applyFont="1" applyBorder="1" applyAlignment="1">
      <alignment/>
    </xf>
    <xf numFmtId="10" fontId="0" fillId="0" borderId="52" xfId="0" applyNumberFormat="1" applyFont="1" applyBorder="1" applyAlignment="1">
      <alignment/>
    </xf>
    <xf numFmtId="0" fontId="0" fillId="2" borderId="52" xfId="0" applyFont="1" applyFill="1" applyBorder="1" applyAlignment="1">
      <alignment horizontal="right"/>
    </xf>
    <xf numFmtId="0" fontId="0" fillId="2" borderId="52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2" fillId="0" borderId="7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0" fillId="0" borderId="6" xfId="0" applyFont="1" applyBorder="1" applyAlignment="1">
      <alignment horizontal="left" wrapText="1"/>
    </xf>
    <xf numFmtId="3" fontId="0" fillId="0" borderId="6" xfId="0" applyNumberFormat="1" applyFont="1" applyBorder="1" applyAlignment="1">
      <alignment wrapText="1"/>
    </xf>
    <xf numFmtId="10" fontId="0" fillId="0" borderId="42" xfId="0" applyNumberFormat="1" applyFont="1" applyBorder="1" applyAlignment="1">
      <alignment wrapText="1"/>
    </xf>
    <xf numFmtId="3" fontId="0" fillId="0" borderId="29" xfId="0" applyNumberFormat="1" applyFont="1" applyBorder="1" applyAlignment="1">
      <alignment wrapText="1"/>
    </xf>
    <xf numFmtId="10" fontId="0" fillId="0" borderId="6" xfId="0" applyNumberFormat="1" applyFont="1" applyBorder="1" applyAlignment="1">
      <alignment wrapText="1"/>
    </xf>
    <xf numFmtId="0" fontId="0" fillId="2" borderId="9" xfId="0" applyFont="1" applyFill="1" applyBorder="1" applyAlignment="1">
      <alignment/>
    </xf>
    <xf numFmtId="0" fontId="0" fillId="0" borderId="8" xfId="0" applyFont="1" applyBorder="1" applyAlignment="1">
      <alignment horizontal="right"/>
    </xf>
    <xf numFmtId="0" fontId="10" fillId="0" borderId="4" xfId="0" applyFont="1" applyBorder="1" applyAlignment="1">
      <alignment wrapText="1"/>
    </xf>
    <xf numFmtId="0" fontId="1" fillId="0" borderId="53" xfId="0" applyFont="1" applyBorder="1" applyAlignment="1">
      <alignment/>
    </xf>
    <xf numFmtId="49" fontId="0" fillId="0" borderId="7" xfId="0" applyNumberFormat="1" applyFont="1" applyBorder="1" applyAlignment="1">
      <alignment horizontal="right"/>
    </xf>
    <xf numFmtId="0" fontId="0" fillId="2" borderId="55" xfId="0" applyFont="1" applyFill="1" applyBorder="1" applyAlignment="1">
      <alignment wrapText="1"/>
    </xf>
    <xf numFmtId="3" fontId="0" fillId="0" borderId="55" xfId="0" applyNumberFormat="1" applyFont="1" applyBorder="1" applyAlignment="1">
      <alignment/>
    </xf>
    <xf numFmtId="10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10" fontId="0" fillId="0" borderId="55" xfId="0" applyNumberFormat="1" applyFont="1" applyBorder="1" applyAlignment="1">
      <alignment/>
    </xf>
    <xf numFmtId="10" fontId="0" fillId="0" borderId="6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tabSelected="1" zoomScale="75" zoomScaleNormal="75" zoomScaleSheetLayoutView="65" workbookViewId="0" topLeftCell="D197">
      <selection activeCell="J211" sqref="J211"/>
    </sheetView>
  </sheetViews>
  <sheetFormatPr defaultColWidth="9.00390625" defaultRowHeight="12.75"/>
  <cols>
    <col min="1" max="1" width="6.125" style="1" customWidth="1"/>
    <col min="2" max="2" width="8.00390625" style="1" customWidth="1"/>
    <col min="3" max="3" width="59.875" style="1" customWidth="1"/>
    <col min="4" max="6" width="17.25390625" style="1" customWidth="1"/>
    <col min="7" max="7" width="11.125" style="1" customWidth="1"/>
    <col min="8" max="8" width="17.25390625" style="1" customWidth="1"/>
    <col min="9" max="9" width="16.25390625" style="1" customWidth="1"/>
    <col min="10" max="10" width="15.625" style="1" customWidth="1"/>
    <col min="11" max="11" width="11.125" style="1" customWidth="1"/>
    <col min="12" max="13" width="12.75390625" style="0" bestFit="1" customWidth="1"/>
  </cols>
  <sheetData>
    <row r="1" spans="3:5" ht="18" customHeight="1">
      <c r="C1" s="2"/>
      <c r="D1" s="151"/>
      <c r="E1" s="151"/>
    </row>
    <row r="2" spans="1:11" ht="19.5" customHeight="1">
      <c r="A2" s="153" t="s">
        <v>54</v>
      </c>
      <c r="B2" s="76"/>
      <c r="C2" s="76"/>
      <c r="D2" s="129"/>
      <c r="E2" s="129"/>
      <c r="J2" s="397" t="s">
        <v>107</v>
      </c>
      <c r="K2" s="397"/>
    </row>
    <row r="3" spans="1:5" ht="19.5" customHeight="1">
      <c r="A3" s="153" t="s">
        <v>55</v>
      </c>
      <c r="B3" s="76"/>
      <c r="C3" s="76"/>
      <c r="D3" s="129"/>
      <c r="E3" s="129"/>
    </row>
    <row r="4" spans="1:5" ht="19.5" customHeight="1">
      <c r="A4" s="153" t="s">
        <v>64</v>
      </c>
      <c r="B4" s="76"/>
      <c r="C4" s="76"/>
      <c r="D4" s="129"/>
      <c r="E4" s="129"/>
    </row>
    <row r="5" spans="4:11" ht="21.75" customHeight="1" thickBot="1">
      <c r="D5" s="3"/>
      <c r="E5" s="3"/>
      <c r="F5" s="3"/>
      <c r="G5" s="154"/>
      <c r="H5" s="3"/>
      <c r="I5" s="3"/>
      <c r="J5" s="3"/>
      <c r="K5" s="154" t="s">
        <v>35</v>
      </c>
    </row>
    <row r="6" spans="1:11" ht="15" customHeight="1" thickTop="1">
      <c r="A6" s="4"/>
      <c r="B6" s="4"/>
      <c r="C6" s="5" t="s">
        <v>39</v>
      </c>
      <c r="D6" s="398" t="s">
        <v>92</v>
      </c>
      <c r="E6" s="398" t="s">
        <v>135</v>
      </c>
      <c r="F6" s="398" t="s">
        <v>143</v>
      </c>
      <c r="G6" s="398" t="s">
        <v>102</v>
      </c>
      <c r="H6" s="398" t="s">
        <v>100</v>
      </c>
      <c r="I6" s="398" t="s">
        <v>136</v>
      </c>
      <c r="J6" s="398" t="s">
        <v>144</v>
      </c>
      <c r="K6" s="398" t="s">
        <v>101</v>
      </c>
    </row>
    <row r="7" spans="1:11" ht="43.5" customHeight="1" thickBot="1">
      <c r="A7" s="6" t="s">
        <v>40</v>
      </c>
      <c r="B7" s="7" t="s">
        <v>75</v>
      </c>
      <c r="C7" s="8" t="s">
        <v>65</v>
      </c>
      <c r="D7" s="399"/>
      <c r="E7" s="399"/>
      <c r="F7" s="399"/>
      <c r="G7" s="399"/>
      <c r="H7" s="399"/>
      <c r="I7" s="399"/>
      <c r="J7" s="399" t="s">
        <v>74</v>
      </c>
      <c r="K7" s="399"/>
    </row>
    <row r="8" spans="1:13" ht="14.25" customHeight="1" thickBot="1" thickTop="1">
      <c r="A8" s="100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  <c r="J8" s="100">
        <v>10</v>
      </c>
      <c r="K8" s="100">
        <v>11</v>
      </c>
      <c r="L8" s="69"/>
      <c r="M8" s="69"/>
    </row>
    <row r="9" spans="1:11" ht="21" customHeight="1" thickBot="1" thickTop="1">
      <c r="A9" s="9"/>
      <c r="B9" s="9"/>
      <c r="C9" s="81" t="s">
        <v>36</v>
      </c>
      <c r="D9" s="82">
        <f>D11+D105</f>
        <v>62499979</v>
      </c>
      <c r="E9" s="82">
        <f>E11+E105</f>
        <v>62983519</v>
      </c>
      <c r="F9" s="82">
        <f>F11+F105</f>
        <v>35037766</v>
      </c>
      <c r="G9" s="273">
        <f>F9/E9</f>
        <v>0.5563005458618469</v>
      </c>
      <c r="H9" s="219">
        <f>H11+H105</f>
        <v>53973979</v>
      </c>
      <c r="I9" s="82">
        <f>I11+I105</f>
        <v>54512519</v>
      </c>
      <c r="J9" s="82">
        <f>J11+J105</f>
        <v>28516238</v>
      </c>
      <c r="K9" s="156">
        <f>J9/I9</f>
        <v>0.523113562225954</v>
      </c>
    </row>
    <row r="10" spans="1:11" ht="11.25" customHeight="1">
      <c r="A10" s="10"/>
      <c r="B10" s="10"/>
      <c r="C10" s="11" t="s">
        <v>37</v>
      </c>
      <c r="D10" s="12"/>
      <c r="E10" s="12"/>
      <c r="F10" s="12"/>
      <c r="G10" s="274"/>
      <c r="H10" s="220"/>
      <c r="I10" s="12"/>
      <c r="J10" s="12"/>
      <c r="K10" s="157"/>
    </row>
    <row r="11" spans="1:13" ht="18" customHeight="1" thickBot="1">
      <c r="A11" s="13"/>
      <c r="B11" s="13"/>
      <c r="C11" s="83" t="s">
        <v>38</v>
      </c>
      <c r="D11" s="84">
        <f>D12+D30+D41+D97+D21</f>
        <v>33968195</v>
      </c>
      <c r="E11" s="84">
        <f>E12+E30+E41+E97+E21+E36</f>
        <v>34883495</v>
      </c>
      <c r="F11" s="84">
        <f>F12+F30+F41+F97+F21+F36</f>
        <v>18448600</v>
      </c>
      <c r="G11" s="275">
        <f aca="true" t="shared" si="0" ref="G11:G89">F11/E11</f>
        <v>0.5288632919379208</v>
      </c>
      <c r="H11" s="221">
        <f>H12+H30+H41+H97+H21</f>
        <v>33306195</v>
      </c>
      <c r="I11" s="84">
        <f>I12+I30+I41+I97+I21+I40</f>
        <v>34221495</v>
      </c>
      <c r="J11" s="84">
        <f>J12+J30+J41+J97+J21+J40</f>
        <v>17764740</v>
      </c>
      <c r="K11" s="158">
        <f>J11/I11</f>
        <v>0.5191105765542973</v>
      </c>
      <c r="L11" s="69"/>
      <c r="M11" s="69"/>
    </row>
    <row r="12" spans="1:13" ht="19.5" customHeight="1" thickTop="1">
      <c r="A12" s="14">
        <v>750</v>
      </c>
      <c r="B12" s="15"/>
      <c r="C12" s="17" t="s">
        <v>0</v>
      </c>
      <c r="D12" s="18">
        <f>D13</f>
        <v>2049165</v>
      </c>
      <c r="E12" s="18">
        <f>E13</f>
        <v>2049165</v>
      </c>
      <c r="F12" s="18">
        <f>F13</f>
        <v>1340152</v>
      </c>
      <c r="G12" s="276">
        <f t="shared" si="0"/>
        <v>0.653999067913028</v>
      </c>
      <c r="H12" s="222">
        <f>H13</f>
        <v>1463165</v>
      </c>
      <c r="I12" s="18">
        <f>I13</f>
        <v>1463165</v>
      </c>
      <c r="J12" s="18">
        <f>J13</f>
        <v>1329303</v>
      </c>
      <c r="K12" s="159">
        <f>J12/I12</f>
        <v>0.9085120270099408</v>
      </c>
      <c r="L12" s="69"/>
      <c r="M12" s="69"/>
    </row>
    <row r="13" spans="1:11" ht="19.5" customHeight="1">
      <c r="A13" s="19"/>
      <c r="B13" s="20">
        <v>75011</v>
      </c>
      <c r="C13" s="21" t="s">
        <v>1</v>
      </c>
      <c r="D13" s="22">
        <f>D14+D16</f>
        <v>2049165</v>
      </c>
      <c r="E13" s="22">
        <f>E14+E16</f>
        <v>2049165</v>
      </c>
      <c r="F13" s="22">
        <f>F14+F16</f>
        <v>1340152</v>
      </c>
      <c r="G13" s="277">
        <f t="shared" si="0"/>
        <v>0.653999067913028</v>
      </c>
      <c r="H13" s="223">
        <f>H18+H19+H20</f>
        <v>1463165</v>
      </c>
      <c r="I13" s="22">
        <f>I18+I19+I20</f>
        <v>1463165</v>
      </c>
      <c r="J13" s="22">
        <f>J18+J19+J20</f>
        <v>1329303</v>
      </c>
      <c r="K13" s="160">
        <f>J13/I13</f>
        <v>0.9085120270099408</v>
      </c>
    </row>
    <row r="14" spans="1:11" ht="27" customHeight="1">
      <c r="A14" s="23"/>
      <c r="B14" s="24"/>
      <c r="C14" s="68" t="s">
        <v>76</v>
      </c>
      <c r="D14" s="67">
        <f>D15</f>
        <v>1463165</v>
      </c>
      <c r="E14" s="67">
        <f>E15</f>
        <v>1463165</v>
      </c>
      <c r="F14" s="67">
        <f>F15</f>
        <v>843658</v>
      </c>
      <c r="G14" s="278">
        <f t="shared" si="0"/>
        <v>0.5765979913406896</v>
      </c>
      <c r="H14" s="224"/>
      <c r="I14" s="67"/>
      <c r="J14" s="67"/>
      <c r="K14" s="161"/>
    </row>
    <row r="15" spans="1:11" s="74" customFormat="1" ht="38.25">
      <c r="A15" s="23"/>
      <c r="B15" s="346">
        <v>201</v>
      </c>
      <c r="C15" s="347" t="s">
        <v>66</v>
      </c>
      <c r="D15" s="102">
        <v>1463165</v>
      </c>
      <c r="E15" s="102">
        <v>1463165</v>
      </c>
      <c r="F15" s="102">
        <v>843658</v>
      </c>
      <c r="G15" s="279">
        <f t="shared" si="0"/>
        <v>0.5765979913406896</v>
      </c>
      <c r="H15" s="225"/>
      <c r="I15" s="102"/>
      <c r="J15" s="102"/>
      <c r="K15" s="162"/>
    </row>
    <row r="16" spans="1:11" ht="18" customHeight="1">
      <c r="A16" s="58"/>
      <c r="B16" s="58"/>
      <c r="C16" s="66" t="s">
        <v>56</v>
      </c>
      <c r="D16" s="101">
        <f>D17</f>
        <v>586000</v>
      </c>
      <c r="E16" s="101">
        <f>E17</f>
        <v>586000</v>
      </c>
      <c r="F16" s="101">
        <f>F17</f>
        <v>496494</v>
      </c>
      <c r="G16" s="280">
        <f t="shared" si="0"/>
        <v>0.847259385665529</v>
      </c>
      <c r="H16" s="226"/>
      <c r="I16" s="101"/>
      <c r="J16" s="101"/>
      <c r="K16" s="163"/>
    </row>
    <row r="17" spans="1:11" s="74" customFormat="1" ht="25.5">
      <c r="A17" s="58"/>
      <c r="B17" s="63">
        <v>235</v>
      </c>
      <c r="C17" s="208" t="s">
        <v>67</v>
      </c>
      <c r="D17" s="107">
        <v>586000</v>
      </c>
      <c r="E17" s="107">
        <v>586000</v>
      </c>
      <c r="F17" s="107">
        <v>496494</v>
      </c>
      <c r="G17" s="281">
        <f t="shared" si="0"/>
        <v>0.847259385665529</v>
      </c>
      <c r="H17" s="227"/>
      <c r="I17" s="107"/>
      <c r="J17" s="107"/>
      <c r="K17" s="164"/>
    </row>
    <row r="18" spans="1:11" s="1" customFormat="1" ht="18" customHeight="1">
      <c r="A18" s="62"/>
      <c r="B18" s="62"/>
      <c r="C18" s="62" t="s">
        <v>41</v>
      </c>
      <c r="D18" s="108"/>
      <c r="E18" s="108"/>
      <c r="F18" s="108"/>
      <c r="G18" s="282"/>
      <c r="H18" s="228">
        <f>1094080+91000</f>
        <v>1185080</v>
      </c>
      <c r="I18" s="108">
        <f>1094080+91000</f>
        <v>1185080</v>
      </c>
      <c r="J18" s="108">
        <v>1096442</v>
      </c>
      <c r="K18" s="165">
        <f>J18/I18</f>
        <v>0.9252050494481385</v>
      </c>
    </row>
    <row r="19" spans="1:11" s="1" customFormat="1" ht="18" customHeight="1">
      <c r="A19" s="62"/>
      <c r="B19" s="62"/>
      <c r="C19" s="109" t="s">
        <v>42</v>
      </c>
      <c r="D19" s="110"/>
      <c r="E19" s="110"/>
      <c r="F19" s="110"/>
      <c r="G19" s="283"/>
      <c r="H19" s="229">
        <v>37135</v>
      </c>
      <c r="I19" s="110">
        <v>37135</v>
      </c>
      <c r="J19" s="110">
        <v>29210</v>
      </c>
      <c r="K19" s="166">
        <f>J19/I19</f>
        <v>0.7865894708496028</v>
      </c>
    </row>
    <row r="20" spans="1:11" s="1" customFormat="1" ht="18" customHeight="1">
      <c r="A20" s="27"/>
      <c r="B20" s="27"/>
      <c r="C20" s="27" t="s">
        <v>43</v>
      </c>
      <c r="D20" s="111"/>
      <c r="E20" s="111"/>
      <c r="F20" s="111"/>
      <c r="G20" s="284"/>
      <c r="H20" s="230">
        <f>211900+29050</f>
        <v>240950</v>
      </c>
      <c r="I20" s="111">
        <f>211900+29050</f>
        <v>240950</v>
      </c>
      <c r="J20" s="111">
        <v>203651</v>
      </c>
      <c r="K20" s="167">
        <f>J20/I20</f>
        <v>0.8452002490143183</v>
      </c>
    </row>
    <row r="21" spans="1:13" ht="25.5">
      <c r="A21" s="28">
        <v>751</v>
      </c>
      <c r="B21" s="16"/>
      <c r="C21" s="130" t="s">
        <v>114</v>
      </c>
      <c r="D21" s="18">
        <f>D22+D26</f>
        <v>27830</v>
      </c>
      <c r="E21" s="18">
        <f>E22+E26</f>
        <v>662980</v>
      </c>
      <c r="F21" s="18">
        <f>F22+F26</f>
        <v>649066</v>
      </c>
      <c r="G21" s="276">
        <f t="shared" si="0"/>
        <v>0.9790129415668648</v>
      </c>
      <c r="H21" s="222">
        <f>H22+H26</f>
        <v>27830</v>
      </c>
      <c r="I21" s="18">
        <f>I22+I26</f>
        <v>662980</v>
      </c>
      <c r="J21" s="18">
        <f>J22+J26</f>
        <v>580540</v>
      </c>
      <c r="K21" s="159">
        <f>J21/I21</f>
        <v>0.8756523575371806</v>
      </c>
      <c r="L21" s="69"/>
      <c r="M21" s="69"/>
    </row>
    <row r="22" spans="1:11" ht="25.5">
      <c r="A22" s="131"/>
      <c r="B22" s="20">
        <v>75101</v>
      </c>
      <c r="C22" s="132" t="s">
        <v>115</v>
      </c>
      <c r="D22" s="22">
        <f aca="true" t="shared" si="1" ref="D22:F23">D23</f>
        <v>27830</v>
      </c>
      <c r="E22" s="22">
        <f t="shared" si="1"/>
        <v>27830</v>
      </c>
      <c r="F22" s="22">
        <f t="shared" si="1"/>
        <v>13916</v>
      </c>
      <c r="G22" s="277">
        <f t="shared" si="0"/>
        <v>0.5000359324469996</v>
      </c>
      <c r="H22" s="223">
        <f>H25</f>
        <v>27830</v>
      </c>
      <c r="I22" s="223">
        <f>I25</f>
        <v>27830</v>
      </c>
      <c r="J22" s="223">
        <f>J25</f>
        <v>20195</v>
      </c>
      <c r="K22" s="160">
        <f>J22/I22</f>
        <v>0.7256557671577435</v>
      </c>
    </row>
    <row r="23" spans="1:11" ht="25.5">
      <c r="A23" s="23"/>
      <c r="B23" s="133"/>
      <c r="C23" s="134" t="s">
        <v>86</v>
      </c>
      <c r="D23" s="67">
        <f t="shared" si="1"/>
        <v>27830</v>
      </c>
      <c r="E23" s="67">
        <f t="shared" si="1"/>
        <v>27830</v>
      </c>
      <c r="F23" s="67">
        <f t="shared" si="1"/>
        <v>13916</v>
      </c>
      <c r="G23" s="278">
        <f t="shared" si="0"/>
        <v>0.5000359324469996</v>
      </c>
      <c r="H23" s="224"/>
      <c r="I23" s="67"/>
      <c r="J23" s="67"/>
      <c r="K23" s="161"/>
    </row>
    <row r="24" spans="1:11" s="74" customFormat="1" ht="37.5" customHeight="1">
      <c r="A24" s="23"/>
      <c r="B24" s="135">
        <v>201</v>
      </c>
      <c r="C24" s="136" t="s">
        <v>66</v>
      </c>
      <c r="D24" s="102">
        <v>27830</v>
      </c>
      <c r="E24" s="102">
        <v>27830</v>
      </c>
      <c r="F24" s="102">
        <v>13916</v>
      </c>
      <c r="G24" s="280">
        <f t="shared" si="0"/>
        <v>0.5000359324469996</v>
      </c>
      <c r="H24" s="225"/>
      <c r="I24" s="102"/>
      <c r="J24" s="102"/>
      <c r="K24" s="162"/>
    </row>
    <row r="25" spans="1:11" ht="18" customHeight="1">
      <c r="A25" s="58"/>
      <c r="B25" s="63"/>
      <c r="C25" s="117" t="s">
        <v>87</v>
      </c>
      <c r="D25" s="137"/>
      <c r="E25" s="137"/>
      <c r="F25" s="137"/>
      <c r="G25" s="278"/>
      <c r="H25" s="231">
        <v>27830</v>
      </c>
      <c r="I25" s="137">
        <v>27830</v>
      </c>
      <c r="J25" s="137">
        <v>20195</v>
      </c>
      <c r="K25" s="162">
        <f>J25/I25</f>
        <v>0.7256557671577435</v>
      </c>
    </row>
    <row r="26" spans="1:11" s="96" customFormat="1" ht="19.5" customHeight="1">
      <c r="A26" s="328"/>
      <c r="B26" s="93">
        <v>75110</v>
      </c>
      <c r="C26" s="39" t="s">
        <v>103</v>
      </c>
      <c r="D26" s="31"/>
      <c r="E26" s="31">
        <f>SUM(E27)</f>
        <v>635150</v>
      </c>
      <c r="F26" s="31">
        <f>SUM(F27)</f>
        <v>635150</v>
      </c>
      <c r="G26" s="329">
        <f t="shared" si="0"/>
        <v>1</v>
      </c>
      <c r="H26" s="235"/>
      <c r="I26" s="235">
        <f>SUM(I29)</f>
        <v>635150</v>
      </c>
      <c r="J26" s="235">
        <f>SUM(J29)</f>
        <v>560345</v>
      </c>
      <c r="K26" s="330">
        <f>J26/I26</f>
        <v>0.8822246713374793</v>
      </c>
    </row>
    <row r="27" spans="1:11" ht="25.5">
      <c r="A27" s="58"/>
      <c r="B27" s="204"/>
      <c r="C27" s="205" t="s">
        <v>126</v>
      </c>
      <c r="D27" s="206"/>
      <c r="E27" s="206">
        <f>SUM(E28)</f>
        <v>635150</v>
      </c>
      <c r="F27" s="206">
        <f>SUM(F28)</f>
        <v>635150</v>
      </c>
      <c r="G27" s="285">
        <f t="shared" si="0"/>
        <v>1</v>
      </c>
      <c r="H27" s="233"/>
      <c r="I27" s="206"/>
      <c r="J27" s="206"/>
      <c r="K27" s="217"/>
    </row>
    <row r="28" spans="1:11" ht="38.25">
      <c r="A28" s="58"/>
      <c r="B28" s="63">
        <v>201</v>
      </c>
      <c r="C28" s="208" t="s">
        <v>66</v>
      </c>
      <c r="D28" s="207"/>
      <c r="E28" s="207">
        <v>635150</v>
      </c>
      <c r="F28" s="207">
        <v>635150</v>
      </c>
      <c r="G28" s="286">
        <f t="shared" si="0"/>
        <v>1</v>
      </c>
      <c r="H28" s="234"/>
      <c r="I28" s="207"/>
      <c r="J28" s="207"/>
      <c r="K28" s="164"/>
    </row>
    <row r="29" spans="1:11" ht="18" customHeight="1">
      <c r="A29" s="63"/>
      <c r="B29" s="63"/>
      <c r="C29" s="117" t="s">
        <v>110</v>
      </c>
      <c r="D29" s="78"/>
      <c r="E29" s="78"/>
      <c r="F29" s="78"/>
      <c r="G29" s="287"/>
      <c r="H29" s="232"/>
      <c r="I29" s="78">
        <v>635150</v>
      </c>
      <c r="J29" s="78">
        <v>560345</v>
      </c>
      <c r="K29" s="162">
        <f>J29/I29</f>
        <v>0.8822246713374793</v>
      </c>
    </row>
    <row r="30" spans="1:11" ht="19.5" customHeight="1">
      <c r="A30" s="28">
        <v>754</v>
      </c>
      <c r="B30" s="37"/>
      <c r="C30" s="17" t="s">
        <v>2</v>
      </c>
      <c r="D30" s="18">
        <f aca="true" t="shared" si="2" ref="D30:F32">D31</f>
        <v>2200</v>
      </c>
      <c r="E30" s="18">
        <f t="shared" si="2"/>
        <v>2200</v>
      </c>
      <c r="F30" s="18">
        <f t="shared" si="2"/>
        <v>2200</v>
      </c>
      <c r="G30" s="276">
        <f t="shared" si="0"/>
        <v>1</v>
      </c>
      <c r="H30" s="222">
        <f>H31</f>
        <v>2200</v>
      </c>
      <c r="I30" s="18">
        <f>I31</f>
        <v>2200</v>
      </c>
      <c r="J30" s="18">
        <f>J31</f>
        <v>1052</v>
      </c>
      <c r="K30" s="159">
        <f>J30/I30</f>
        <v>0.4781818181818182</v>
      </c>
    </row>
    <row r="31" spans="1:11" ht="19.5" customHeight="1">
      <c r="A31" s="19"/>
      <c r="B31" s="92">
        <v>75414</v>
      </c>
      <c r="C31" s="30" t="s">
        <v>71</v>
      </c>
      <c r="D31" s="31">
        <f t="shared" si="2"/>
        <v>2200</v>
      </c>
      <c r="E31" s="31">
        <f t="shared" si="2"/>
        <v>2200</v>
      </c>
      <c r="F31" s="31">
        <f t="shared" si="2"/>
        <v>2200</v>
      </c>
      <c r="G31" s="288">
        <f t="shared" si="0"/>
        <v>1</v>
      </c>
      <c r="H31" s="235">
        <f>H34</f>
        <v>2200</v>
      </c>
      <c r="I31" s="235">
        <f>I34</f>
        <v>2200</v>
      </c>
      <c r="J31" s="235">
        <f>J34</f>
        <v>1052</v>
      </c>
      <c r="K31" s="168">
        <f>J31/I31</f>
        <v>0.4781818181818182</v>
      </c>
    </row>
    <row r="32" spans="1:11" ht="25.5">
      <c r="A32" s="23"/>
      <c r="B32" s="209"/>
      <c r="C32" s="68" t="s">
        <v>72</v>
      </c>
      <c r="D32" s="67">
        <f t="shared" si="2"/>
        <v>2200</v>
      </c>
      <c r="E32" s="67">
        <f t="shared" si="2"/>
        <v>2200</v>
      </c>
      <c r="F32" s="67">
        <f t="shared" si="2"/>
        <v>2200</v>
      </c>
      <c r="G32" s="278">
        <f t="shared" si="0"/>
        <v>1</v>
      </c>
      <c r="H32" s="224"/>
      <c r="I32" s="67"/>
      <c r="J32" s="67"/>
      <c r="K32" s="161"/>
    </row>
    <row r="33" spans="1:11" s="74" customFormat="1" ht="38.25">
      <c r="A33" s="23"/>
      <c r="B33" s="346">
        <v>201</v>
      </c>
      <c r="C33" s="347" t="s">
        <v>66</v>
      </c>
      <c r="D33" s="102">
        <v>2200</v>
      </c>
      <c r="E33" s="102">
        <v>2200</v>
      </c>
      <c r="F33" s="102">
        <v>2200</v>
      </c>
      <c r="G33" s="279">
        <f t="shared" si="0"/>
        <v>1</v>
      </c>
      <c r="H33" s="225"/>
      <c r="I33" s="102"/>
      <c r="J33" s="102"/>
      <c r="K33" s="162"/>
    </row>
    <row r="34" spans="1:11" s="1" customFormat="1" ht="19.5" customHeight="1">
      <c r="A34" s="65"/>
      <c r="B34" s="65"/>
      <c r="C34" s="104" t="s">
        <v>77</v>
      </c>
      <c r="D34" s="112"/>
      <c r="E34" s="112"/>
      <c r="F34" s="112"/>
      <c r="G34" s="289"/>
      <c r="H34" s="236">
        <v>2200</v>
      </c>
      <c r="I34" s="112">
        <v>2200</v>
      </c>
      <c r="J34" s="112">
        <v>1052</v>
      </c>
      <c r="K34" s="169">
        <f>J34/I34</f>
        <v>0.4781818181818182</v>
      </c>
    </row>
    <row r="35" spans="1:11" s="1" customFormat="1" ht="19.5" customHeight="1">
      <c r="A35" s="368"/>
      <c r="B35" s="368"/>
      <c r="C35" s="369"/>
      <c r="D35" s="370"/>
      <c r="E35" s="370"/>
      <c r="F35" s="370"/>
      <c r="G35" s="371"/>
      <c r="H35" s="370"/>
      <c r="I35" s="370"/>
      <c r="J35" s="370"/>
      <c r="K35" s="371"/>
    </row>
    <row r="36" spans="1:11" ht="19.5" customHeight="1">
      <c r="A36" s="28">
        <v>801</v>
      </c>
      <c r="B36" s="16"/>
      <c r="C36" s="17" t="s">
        <v>96</v>
      </c>
      <c r="D36" s="18"/>
      <c r="E36" s="18">
        <f>E37</f>
        <v>50270</v>
      </c>
      <c r="F36" s="18">
        <f>F37</f>
        <v>50270</v>
      </c>
      <c r="G36" s="276">
        <f t="shared" si="0"/>
        <v>1</v>
      </c>
      <c r="H36" s="222"/>
      <c r="I36" s="18">
        <f>I40</f>
        <v>50270</v>
      </c>
      <c r="J36" s="18">
        <f>J40</f>
        <v>45697</v>
      </c>
      <c r="K36" s="159">
        <f>J36/I36</f>
        <v>0.9090312313507062</v>
      </c>
    </row>
    <row r="37" spans="1:11" s="96" customFormat="1" ht="19.5" customHeight="1">
      <c r="A37" s="94"/>
      <c r="B37" s="93">
        <v>80101</v>
      </c>
      <c r="C37" s="39" t="s">
        <v>97</v>
      </c>
      <c r="D37" s="95"/>
      <c r="E37" s="95">
        <f>E38</f>
        <v>50270</v>
      </c>
      <c r="F37" s="95">
        <f>F38</f>
        <v>50270</v>
      </c>
      <c r="G37" s="300">
        <f t="shared" si="0"/>
        <v>1</v>
      </c>
      <c r="H37" s="247"/>
      <c r="I37" s="95">
        <v>50270</v>
      </c>
      <c r="J37" s="95">
        <v>45697</v>
      </c>
      <c r="K37" s="177">
        <f>J36/I36</f>
        <v>0.9090312313507062</v>
      </c>
    </row>
    <row r="38" spans="1:11" s="1" customFormat="1" ht="25.5">
      <c r="A38" s="10"/>
      <c r="B38" s="79"/>
      <c r="C38" s="64" t="s">
        <v>98</v>
      </c>
      <c r="D38" s="57"/>
      <c r="E38" s="57">
        <f>SUM(E39)</f>
        <v>50270</v>
      </c>
      <c r="F38" s="57">
        <f>SUM(F39)</f>
        <v>50270</v>
      </c>
      <c r="G38" s="298">
        <f t="shared" si="0"/>
        <v>1</v>
      </c>
      <c r="H38" s="237"/>
      <c r="I38" s="57"/>
      <c r="J38" s="57"/>
      <c r="K38" s="176"/>
    </row>
    <row r="39" spans="1:11" s="1" customFormat="1" ht="38.25">
      <c r="A39" s="10"/>
      <c r="B39" s="63">
        <v>201</v>
      </c>
      <c r="C39" s="348" t="s">
        <v>66</v>
      </c>
      <c r="D39" s="112"/>
      <c r="E39" s="112">
        <v>50270</v>
      </c>
      <c r="F39" s="112">
        <v>50270</v>
      </c>
      <c r="G39" s="327">
        <f t="shared" si="0"/>
        <v>1</v>
      </c>
      <c r="H39" s="236"/>
      <c r="I39" s="112"/>
      <c r="J39" s="112"/>
      <c r="K39" s="169"/>
    </row>
    <row r="40" spans="1:11" s="1" customFormat="1" ht="18" customHeight="1">
      <c r="A40" s="10"/>
      <c r="B40" s="10"/>
      <c r="C40" s="331" t="s">
        <v>99</v>
      </c>
      <c r="D40" s="214"/>
      <c r="E40" s="214"/>
      <c r="F40" s="214"/>
      <c r="G40" s="298"/>
      <c r="H40" s="245"/>
      <c r="I40" s="214">
        <v>50270</v>
      </c>
      <c r="J40" s="214">
        <v>45697</v>
      </c>
      <c r="K40" s="215">
        <f>J40/I40</f>
        <v>0.9090312313507062</v>
      </c>
    </row>
    <row r="41" spans="1:11" s="336" customFormat="1" ht="19.5" customHeight="1">
      <c r="A41" s="14">
        <v>853</v>
      </c>
      <c r="B41" s="15"/>
      <c r="C41" s="43" t="s">
        <v>3</v>
      </c>
      <c r="D41" s="332">
        <f>D42+D63++D67+D73+D79+D85+D91</f>
        <v>28795000</v>
      </c>
      <c r="E41" s="332">
        <f>E42+E63++E67+E73+E79+E85+E91</f>
        <v>29024880</v>
      </c>
      <c r="F41" s="332">
        <f>F42+F63++F67+F73+F79+F85+F91</f>
        <v>14176620</v>
      </c>
      <c r="G41" s="333">
        <f t="shared" si="0"/>
        <v>0.4884299263252768</v>
      </c>
      <c r="H41" s="334">
        <f>H42+H63++H67+H73+H79+H85+H91</f>
        <v>28719000</v>
      </c>
      <c r="I41" s="332">
        <f>I42+I63++I67+I73+I79+I85+I91</f>
        <v>28948880</v>
      </c>
      <c r="J41" s="332">
        <f>J42+J63++J67+J73+J79+J85+J91</f>
        <v>13693921</v>
      </c>
      <c r="K41" s="335">
        <f>J41/I41</f>
        <v>0.4730380242689873</v>
      </c>
    </row>
    <row r="42" spans="1:11" ht="19.5" customHeight="1">
      <c r="A42" s="77"/>
      <c r="B42" s="20">
        <v>85303</v>
      </c>
      <c r="C42" s="30" t="s">
        <v>4</v>
      </c>
      <c r="D42" s="31">
        <f>D43+D45+D47+D49+D53+D51</f>
        <v>681000</v>
      </c>
      <c r="E42" s="31">
        <f>E43+E45+E47+E49+E53+E51</f>
        <v>881000</v>
      </c>
      <c r="F42" s="31">
        <f>F43+F45+F47+F49+F53+F51</f>
        <v>366282</v>
      </c>
      <c r="G42" s="288">
        <f t="shared" si="0"/>
        <v>0.4157570942111237</v>
      </c>
      <c r="H42" s="31">
        <f>H55+H59+H60+H61+H62</f>
        <v>665000</v>
      </c>
      <c r="I42" s="31">
        <f>I55+I59+I60+I61+I62</f>
        <v>865000</v>
      </c>
      <c r="J42" s="31">
        <f>J55+J59+J60+J61+J62</f>
        <v>330586</v>
      </c>
      <c r="K42" s="168">
        <f>J42/I42</f>
        <v>0.38218034682080926</v>
      </c>
    </row>
    <row r="43" spans="1:11" ht="25.5">
      <c r="A43" s="23"/>
      <c r="B43" s="24"/>
      <c r="C43" s="68" t="s">
        <v>116</v>
      </c>
      <c r="D43" s="67">
        <f>D44</f>
        <v>389000</v>
      </c>
      <c r="E43" s="67">
        <f>E44</f>
        <v>468000</v>
      </c>
      <c r="F43" s="67">
        <f>F44</f>
        <v>210059</v>
      </c>
      <c r="G43" s="278">
        <f t="shared" si="0"/>
        <v>0.4488440170940171</v>
      </c>
      <c r="H43" s="224"/>
      <c r="I43" s="67"/>
      <c r="J43" s="67"/>
      <c r="K43" s="161"/>
    </row>
    <row r="44" spans="1:11" s="74" customFormat="1" ht="38.25">
      <c r="A44" s="58"/>
      <c r="B44" s="346">
        <v>201</v>
      </c>
      <c r="C44" s="347" t="s">
        <v>66</v>
      </c>
      <c r="D44" s="107">
        <v>389000</v>
      </c>
      <c r="E44" s="107">
        <v>468000</v>
      </c>
      <c r="F44" s="107">
        <v>210059</v>
      </c>
      <c r="G44" s="281">
        <f t="shared" si="0"/>
        <v>0.4488440170940171</v>
      </c>
      <c r="H44" s="227"/>
      <c r="I44" s="107"/>
      <c r="J44" s="107"/>
      <c r="K44" s="164"/>
    </row>
    <row r="45" spans="1:11" ht="25.5">
      <c r="A45" s="23"/>
      <c r="B45" s="26"/>
      <c r="C45" s="90" t="s">
        <v>83</v>
      </c>
      <c r="D45" s="101">
        <f>D46</f>
        <v>270000</v>
      </c>
      <c r="E45" s="101">
        <f>E46</f>
        <v>349000</v>
      </c>
      <c r="F45" s="101">
        <f>F46</f>
        <v>145800</v>
      </c>
      <c r="G45" s="280">
        <f t="shared" si="0"/>
        <v>0.4177650429799427</v>
      </c>
      <c r="H45" s="226"/>
      <c r="I45" s="101"/>
      <c r="J45" s="101"/>
      <c r="K45" s="163"/>
    </row>
    <row r="46" spans="1:11" s="74" customFormat="1" ht="38.25">
      <c r="A46" s="58"/>
      <c r="B46" s="346">
        <v>201</v>
      </c>
      <c r="C46" s="347" t="s">
        <v>66</v>
      </c>
      <c r="D46" s="107">
        <v>270000</v>
      </c>
      <c r="E46" s="107">
        <v>349000</v>
      </c>
      <c r="F46" s="107">
        <v>145800</v>
      </c>
      <c r="G46" s="281">
        <f t="shared" si="0"/>
        <v>0.4177650429799427</v>
      </c>
      <c r="H46" s="227"/>
      <c r="I46" s="107"/>
      <c r="J46" s="107"/>
      <c r="K46" s="164"/>
    </row>
    <row r="47" spans="1:11" ht="25.5">
      <c r="A47" s="23"/>
      <c r="B47" s="24"/>
      <c r="C47" s="68" t="s">
        <v>118</v>
      </c>
      <c r="D47" s="67"/>
      <c r="E47" s="67">
        <f>E48</f>
        <v>22000</v>
      </c>
      <c r="F47" s="67"/>
      <c r="G47" s="278"/>
      <c r="H47" s="224"/>
      <c r="I47" s="67"/>
      <c r="J47" s="67"/>
      <c r="K47" s="161"/>
    </row>
    <row r="48" spans="1:11" s="74" customFormat="1" ht="38.25">
      <c r="A48" s="58"/>
      <c r="B48" s="346">
        <v>201</v>
      </c>
      <c r="C48" s="347" t="s">
        <v>105</v>
      </c>
      <c r="D48" s="107"/>
      <c r="E48" s="107">
        <v>22000</v>
      </c>
      <c r="F48" s="107"/>
      <c r="G48" s="281"/>
      <c r="H48" s="227"/>
      <c r="I48" s="107"/>
      <c r="J48" s="107"/>
      <c r="K48" s="164"/>
    </row>
    <row r="49" spans="1:11" ht="25.5">
      <c r="A49" s="23"/>
      <c r="B49" s="24"/>
      <c r="C49" s="68" t="s">
        <v>109</v>
      </c>
      <c r="D49" s="67"/>
      <c r="E49" s="67">
        <f>E50</f>
        <v>20000</v>
      </c>
      <c r="F49" s="67"/>
      <c r="G49" s="278"/>
      <c r="H49" s="224"/>
      <c r="I49" s="67"/>
      <c r="J49" s="67"/>
      <c r="K49" s="216"/>
    </row>
    <row r="50" spans="1:11" s="74" customFormat="1" ht="38.25">
      <c r="A50" s="58"/>
      <c r="B50" s="346">
        <v>631</v>
      </c>
      <c r="C50" s="347" t="s">
        <v>108</v>
      </c>
      <c r="D50" s="107"/>
      <c r="E50" s="107">
        <v>20000</v>
      </c>
      <c r="F50" s="107"/>
      <c r="G50" s="281"/>
      <c r="H50" s="227"/>
      <c r="I50" s="107"/>
      <c r="J50" s="107"/>
      <c r="K50" s="164"/>
    </row>
    <row r="51" spans="1:11" ht="25.5" customHeight="1">
      <c r="A51" s="23"/>
      <c r="B51" s="24"/>
      <c r="C51" s="68" t="s">
        <v>117</v>
      </c>
      <c r="D51" s="67">
        <f>SUM(D52)</f>
        <v>6000</v>
      </c>
      <c r="E51" s="67">
        <f>E52</f>
        <v>6000</v>
      </c>
      <c r="F51" s="67"/>
      <c r="G51" s="278"/>
      <c r="H51" s="224"/>
      <c r="I51" s="67"/>
      <c r="J51" s="67"/>
      <c r="K51" s="216"/>
    </row>
    <row r="52" spans="1:11" s="74" customFormat="1" ht="38.25">
      <c r="A52" s="58"/>
      <c r="B52" s="346">
        <v>631</v>
      </c>
      <c r="C52" s="347" t="s">
        <v>108</v>
      </c>
      <c r="D52" s="107">
        <v>6000</v>
      </c>
      <c r="E52" s="107">
        <v>6000</v>
      </c>
      <c r="F52" s="107"/>
      <c r="G52" s="281"/>
      <c r="H52" s="227"/>
      <c r="I52" s="107"/>
      <c r="J52" s="107"/>
      <c r="K52" s="164"/>
    </row>
    <row r="53" spans="1:11" ht="18" customHeight="1">
      <c r="A53" s="58"/>
      <c r="B53" s="58"/>
      <c r="C53" s="66" t="s">
        <v>73</v>
      </c>
      <c r="D53" s="61">
        <f>D54</f>
        <v>16000</v>
      </c>
      <c r="E53" s="61">
        <f>E54</f>
        <v>16000</v>
      </c>
      <c r="F53" s="61">
        <f>F54</f>
        <v>10423</v>
      </c>
      <c r="G53" s="292">
        <f t="shared" si="0"/>
        <v>0.6514375</v>
      </c>
      <c r="H53" s="239"/>
      <c r="I53" s="61"/>
      <c r="J53" s="61"/>
      <c r="K53" s="170"/>
    </row>
    <row r="54" spans="1:11" s="74" customFormat="1" ht="25.5">
      <c r="A54" s="58"/>
      <c r="B54" s="63">
        <v>235</v>
      </c>
      <c r="C54" s="208" t="s">
        <v>67</v>
      </c>
      <c r="D54" s="113">
        <v>16000</v>
      </c>
      <c r="E54" s="113">
        <v>16000</v>
      </c>
      <c r="F54" s="113">
        <v>10423</v>
      </c>
      <c r="G54" s="293">
        <f t="shared" si="0"/>
        <v>0.6514375</v>
      </c>
      <c r="H54" s="240"/>
      <c r="I54" s="113"/>
      <c r="J54" s="113"/>
      <c r="K54" s="171"/>
    </row>
    <row r="55" spans="1:11" ht="25.5">
      <c r="A55" s="58"/>
      <c r="B55" s="58"/>
      <c r="C55" s="355" t="s">
        <v>131</v>
      </c>
      <c r="D55" s="114"/>
      <c r="E55" s="114"/>
      <c r="F55" s="114"/>
      <c r="G55" s="294"/>
      <c r="H55" s="241">
        <f>SUM(H56:H58)</f>
        <v>389000</v>
      </c>
      <c r="I55" s="114">
        <f>SUM(I56:I58)</f>
        <v>468000</v>
      </c>
      <c r="J55" s="114">
        <f>SUM(J56:J58)</f>
        <v>189586</v>
      </c>
      <c r="K55" s="172">
        <f>J55/I55</f>
        <v>0.4050982905982906</v>
      </c>
    </row>
    <row r="56" spans="1:11" ht="19.5" customHeight="1">
      <c r="A56" s="10"/>
      <c r="B56" s="10"/>
      <c r="C56" s="58" t="s">
        <v>41</v>
      </c>
      <c r="D56" s="75"/>
      <c r="E56" s="75"/>
      <c r="F56" s="75"/>
      <c r="G56" s="295"/>
      <c r="H56" s="242">
        <v>245000</v>
      </c>
      <c r="I56" s="75">
        <v>245000</v>
      </c>
      <c r="J56" s="75">
        <v>122041</v>
      </c>
      <c r="K56" s="173">
        <f>J56/I56</f>
        <v>0.4981265306122449</v>
      </c>
    </row>
    <row r="57" spans="1:11" ht="19.5" customHeight="1">
      <c r="A57" s="10"/>
      <c r="B57" s="10"/>
      <c r="C57" s="115" t="s">
        <v>42</v>
      </c>
      <c r="D57" s="116"/>
      <c r="E57" s="116"/>
      <c r="F57" s="116"/>
      <c r="G57" s="296"/>
      <c r="H57" s="243">
        <v>94000</v>
      </c>
      <c r="I57" s="116">
        <v>173000</v>
      </c>
      <c r="J57" s="116">
        <v>47352</v>
      </c>
      <c r="K57" s="174">
        <f>J57/I57</f>
        <v>0.27371098265895955</v>
      </c>
    </row>
    <row r="58" spans="1:11" ht="19.5" customHeight="1">
      <c r="A58" s="10"/>
      <c r="B58" s="10"/>
      <c r="C58" s="63" t="s">
        <v>43</v>
      </c>
      <c r="D58" s="33"/>
      <c r="E58" s="33"/>
      <c r="F58" s="33"/>
      <c r="G58" s="297"/>
      <c r="H58" s="244">
        <v>50000</v>
      </c>
      <c r="I58" s="33">
        <v>50000</v>
      </c>
      <c r="J58" s="33">
        <v>20193</v>
      </c>
      <c r="K58" s="175">
        <f>J58/I58</f>
        <v>0.40386</v>
      </c>
    </row>
    <row r="59" spans="1:11" s="1" customFormat="1" ht="18" customHeight="1">
      <c r="A59" s="10"/>
      <c r="B59" s="10"/>
      <c r="C59" s="105" t="s">
        <v>78</v>
      </c>
      <c r="D59" s="214"/>
      <c r="E59" s="214"/>
      <c r="F59" s="214"/>
      <c r="G59" s="298"/>
      <c r="H59" s="245">
        <v>270000</v>
      </c>
      <c r="I59" s="214">
        <v>349000</v>
      </c>
      <c r="J59" s="214">
        <v>135000</v>
      </c>
      <c r="K59" s="215">
        <f>J59/I59</f>
        <v>0.3868194842406877</v>
      </c>
    </row>
    <row r="60" spans="1:11" s="1" customFormat="1" ht="25.5">
      <c r="A60" s="10"/>
      <c r="B60" s="10"/>
      <c r="C60" s="391" t="s">
        <v>130</v>
      </c>
      <c r="D60" s="392"/>
      <c r="E60" s="392"/>
      <c r="F60" s="392"/>
      <c r="G60" s="393"/>
      <c r="H60" s="394"/>
      <c r="I60" s="392">
        <v>22000</v>
      </c>
      <c r="J60" s="392"/>
      <c r="K60" s="395"/>
    </row>
    <row r="61" spans="1:11" s="1" customFormat="1" ht="25.5">
      <c r="A61" s="10"/>
      <c r="B61" s="10"/>
      <c r="C61" s="391" t="s">
        <v>119</v>
      </c>
      <c r="D61" s="392"/>
      <c r="E61" s="392"/>
      <c r="F61" s="392"/>
      <c r="G61" s="393"/>
      <c r="H61" s="394"/>
      <c r="I61" s="392">
        <v>20000</v>
      </c>
      <c r="J61" s="392"/>
      <c r="K61" s="395"/>
    </row>
    <row r="62" spans="1:11" s="1" customFormat="1" ht="25.5">
      <c r="A62" s="10"/>
      <c r="B62" s="65"/>
      <c r="C62" s="126" t="s">
        <v>129</v>
      </c>
      <c r="D62" s="112"/>
      <c r="E62" s="112"/>
      <c r="F62" s="112"/>
      <c r="G62" s="289"/>
      <c r="H62" s="236">
        <v>6000</v>
      </c>
      <c r="I62" s="112">
        <v>6000</v>
      </c>
      <c r="J62" s="112">
        <v>6000</v>
      </c>
      <c r="K62" s="169">
        <f>J62/I62</f>
        <v>1</v>
      </c>
    </row>
    <row r="63" spans="1:11" s="96" customFormat="1" ht="25.5" customHeight="1">
      <c r="A63" s="94"/>
      <c r="B63" s="93">
        <v>85313</v>
      </c>
      <c r="C63" s="39" t="s">
        <v>145</v>
      </c>
      <c r="D63" s="95">
        <f aca="true" t="shared" si="3" ref="D63:F64">D64</f>
        <v>1473000</v>
      </c>
      <c r="E63" s="95">
        <f t="shared" si="3"/>
        <v>1473000</v>
      </c>
      <c r="F63" s="95">
        <f t="shared" si="3"/>
        <v>488000</v>
      </c>
      <c r="G63" s="300">
        <f t="shared" si="0"/>
        <v>0.33129667345553293</v>
      </c>
      <c r="H63" s="247">
        <f>H66</f>
        <v>1473000</v>
      </c>
      <c r="I63" s="247">
        <f>I66</f>
        <v>1473000</v>
      </c>
      <c r="J63" s="247">
        <f>J66</f>
        <v>374913</v>
      </c>
      <c r="K63" s="177">
        <f>J63/I63</f>
        <v>0.2545234215885947</v>
      </c>
    </row>
    <row r="64" spans="1:11" s="345" customFormat="1" ht="25.5" customHeight="1">
      <c r="A64" s="65"/>
      <c r="B64" s="344"/>
      <c r="C64" s="138" t="s">
        <v>85</v>
      </c>
      <c r="D64" s="211">
        <f t="shared" si="3"/>
        <v>1473000</v>
      </c>
      <c r="E64" s="211">
        <f t="shared" si="3"/>
        <v>1473000</v>
      </c>
      <c r="F64" s="211">
        <f t="shared" si="3"/>
        <v>488000</v>
      </c>
      <c r="G64" s="299">
        <f t="shared" si="0"/>
        <v>0.33129667345553293</v>
      </c>
      <c r="H64" s="246"/>
      <c r="I64" s="211"/>
      <c r="J64" s="211"/>
      <c r="K64" s="213"/>
    </row>
    <row r="65" spans="1:11" s="356" customFormat="1" ht="38.25">
      <c r="A65" s="58"/>
      <c r="B65" s="346">
        <v>201</v>
      </c>
      <c r="C65" s="347" t="s">
        <v>66</v>
      </c>
      <c r="D65" s="102">
        <f>1244000+229000</f>
        <v>1473000</v>
      </c>
      <c r="E65" s="102">
        <f>1244000+229000</f>
        <v>1473000</v>
      </c>
      <c r="F65" s="102">
        <v>488000</v>
      </c>
      <c r="G65" s="279">
        <f t="shared" si="0"/>
        <v>0.33129667345553293</v>
      </c>
      <c r="H65" s="225"/>
      <c r="I65" s="102"/>
      <c r="J65" s="102"/>
      <c r="K65" s="162"/>
    </row>
    <row r="66" spans="1:11" s="1" customFormat="1" ht="25.5">
      <c r="A66" s="10"/>
      <c r="B66" s="65"/>
      <c r="C66" s="117" t="s">
        <v>62</v>
      </c>
      <c r="D66" s="112"/>
      <c r="E66" s="112"/>
      <c r="F66" s="112"/>
      <c r="G66" s="289"/>
      <c r="H66" s="236">
        <f>1244000+229000</f>
        <v>1473000</v>
      </c>
      <c r="I66" s="112">
        <f>1244000+229000</f>
        <v>1473000</v>
      </c>
      <c r="J66" s="112">
        <v>374913</v>
      </c>
      <c r="K66" s="169">
        <f>J66/I66</f>
        <v>0.2545234215885947</v>
      </c>
    </row>
    <row r="67" spans="1:11" ht="25.5">
      <c r="A67" s="19"/>
      <c r="B67" s="29">
        <v>85314</v>
      </c>
      <c r="C67" s="30" t="s">
        <v>63</v>
      </c>
      <c r="D67" s="31">
        <f aca="true" t="shared" si="4" ref="D67:F68">D68</f>
        <v>20316000</v>
      </c>
      <c r="E67" s="31">
        <f t="shared" si="4"/>
        <v>20316000</v>
      </c>
      <c r="F67" s="31">
        <f>F68+F70</f>
        <v>10183380</v>
      </c>
      <c r="G67" s="288">
        <f t="shared" si="0"/>
        <v>0.5012492616656822</v>
      </c>
      <c r="H67" s="235">
        <f>H72</f>
        <v>20316000</v>
      </c>
      <c r="I67" s="235">
        <f>I72</f>
        <v>20316000</v>
      </c>
      <c r="J67" s="235">
        <f>J72</f>
        <v>9776496</v>
      </c>
      <c r="K67" s="168">
        <f>J67/I67</f>
        <v>0.4812215002953337</v>
      </c>
    </row>
    <row r="68" spans="1:11" ht="25.5">
      <c r="A68" s="23"/>
      <c r="B68" s="24"/>
      <c r="C68" s="68" t="s">
        <v>82</v>
      </c>
      <c r="D68" s="67">
        <f t="shared" si="4"/>
        <v>20316000</v>
      </c>
      <c r="E68" s="67">
        <f t="shared" si="4"/>
        <v>20316000</v>
      </c>
      <c r="F68" s="67">
        <f t="shared" si="4"/>
        <v>10158043</v>
      </c>
      <c r="G68" s="278">
        <f t="shared" si="0"/>
        <v>0.5000021165583777</v>
      </c>
      <c r="H68" s="224"/>
      <c r="I68" s="67"/>
      <c r="J68" s="67"/>
      <c r="K68" s="161"/>
    </row>
    <row r="69" spans="1:11" s="74" customFormat="1" ht="38.25">
      <c r="A69" s="58"/>
      <c r="B69" s="346">
        <v>201</v>
      </c>
      <c r="C69" s="347" t="s">
        <v>66</v>
      </c>
      <c r="D69" s="107">
        <f>20260000+56000</f>
        <v>20316000</v>
      </c>
      <c r="E69" s="107">
        <f>20260000+56000</f>
        <v>20316000</v>
      </c>
      <c r="F69" s="107">
        <v>10158043</v>
      </c>
      <c r="G69" s="281">
        <f t="shared" si="0"/>
        <v>0.5000021165583777</v>
      </c>
      <c r="H69" s="227"/>
      <c r="I69" s="107"/>
      <c r="J69" s="107"/>
      <c r="K69" s="164"/>
    </row>
    <row r="70" spans="1:11" s="1" customFormat="1" ht="18" customHeight="1">
      <c r="A70" s="10"/>
      <c r="B70" s="209"/>
      <c r="C70" s="340" t="s">
        <v>111</v>
      </c>
      <c r="D70" s="206"/>
      <c r="E70" s="206"/>
      <c r="F70" s="206">
        <f>SUM(F71)</f>
        <v>25337</v>
      </c>
      <c r="G70" s="341"/>
      <c r="H70" s="233"/>
      <c r="I70" s="206"/>
      <c r="J70" s="206"/>
      <c r="K70" s="342"/>
    </row>
    <row r="71" spans="1:11" s="338" customFormat="1" ht="25.5">
      <c r="A71" s="339"/>
      <c r="B71" s="346">
        <v>235</v>
      </c>
      <c r="C71" s="349" t="s">
        <v>67</v>
      </c>
      <c r="D71" s="107"/>
      <c r="E71" s="107"/>
      <c r="F71" s="107">
        <v>25337</v>
      </c>
      <c r="G71" s="281"/>
      <c r="H71" s="227"/>
      <c r="I71" s="107"/>
      <c r="J71" s="107"/>
      <c r="K71" s="164"/>
    </row>
    <row r="72" spans="1:11" s="1" customFormat="1" ht="18" customHeight="1">
      <c r="A72" s="19"/>
      <c r="B72" s="25"/>
      <c r="C72" s="65" t="s">
        <v>44</v>
      </c>
      <c r="D72" s="78"/>
      <c r="E72" s="78"/>
      <c r="F72" s="78"/>
      <c r="G72" s="301"/>
      <c r="H72" s="232">
        <f>20260000+56000</f>
        <v>20316000</v>
      </c>
      <c r="I72" s="78">
        <f>20260000+56000</f>
        <v>20316000</v>
      </c>
      <c r="J72" s="78">
        <v>9776496</v>
      </c>
      <c r="K72" s="178">
        <f>J72/I72</f>
        <v>0.4812215002953337</v>
      </c>
    </row>
    <row r="73" spans="1:11" ht="19.5" customHeight="1">
      <c r="A73" s="19"/>
      <c r="B73" s="29">
        <v>85316</v>
      </c>
      <c r="C73" s="30" t="s">
        <v>5</v>
      </c>
      <c r="D73" s="31">
        <f>D74</f>
        <v>2206000</v>
      </c>
      <c r="E73" s="31">
        <f>E74</f>
        <v>2206000</v>
      </c>
      <c r="F73" s="31">
        <f>F74+F76</f>
        <v>908037</v>
      </c>
      <c r="G73" s="288">
        <f t="shared" si="0"/>
        <v>0.41162148685403444</v>
      </c>
      <c r="H73" s="235">
        <f>H78</f>
        <v>2206000</v>
      </c>
      <c r="I73" s="235">
        <f>I78</f>
        <v>2206000</v>
      </c>
      <c r="J73" s="235">
        <f>J78</f>
        <v>924182</v>
      </c>
      <c r="K73" s="168">
        <f>J73/I73</f>
        <v>0.41894016319129646</v>
      </c>
    </row>
    <row r="74" spans="1:11" ht="25.5">
      <c r="A74" s="23"/>
      <c r="B74" s="24"/>
      <c r="C74" s="68" t="s">
        <v>127</v>
      </c>
      <c r="D74" s="67">
        <f>D75</f>
        <v>2206000</v>
      </c>
      <c r="E74" s="67">
        <f>E75</f>
        <v>2206000</v>
      </c>
      <c r="F74" s="67">
        <f>F75</f>
        <v>908025</v>
      </c>
      <c r="G74" s="278">
        <f t="shared" si="0"/>
        <v>0.4116160471441523</v>
      </c>
      <c r="H74" s="224"/>
      <c r="I74" s="67"/>
      <c r="J74" s="67"/>
      <c r="K74" s="161"/>
    </row>
    <row r="75" spans="1:11" s="74" customFormat="1" ht="38.25">
      <c r="A75" s="58"/>
      <c r="B75" s="346">
        <v>201</v>
      </c>
      <c r="C75" s="347" t="s">
        <v>66</v>
      </c>
      <c r="D75" s="107">
        <f>2187000+19000</f>
        <v>2206000</v>
      </c>
      <c r="E75" s="107">
        <f>2187000+19000</f>
        <v>2206000</v>
      </c>
      <c r="F75" s="107">
        <v>908025</v>
      </c>
      <c r="G75" s="281">
        <f t="shared" si="0"/>
        <v>0.4116160471441523</v>
      </c>
      <c r="H75" s="227"/>
      <c r="I75" s="107"/>
      <c r="J75" s="107"/>
      <c r="K75" s="164"/>
    </row>
    <row r="76" spans="1:11" s="1" customFormat="1" ht="18" customHeight="1">
      <c r="A76" s="10"/>
      <c r="B76" s="209"/>
      <c r="C76" s="68" t="s">
        <v>111</v>
      </c>
      <c r="D76" s="67"/>
      <c r="E76" s="67"/>
      <c r="F76" s="67">
        <f>SUM(F77)</f>
        <v>12</v>
      </c>
      <c r="G76" s="278"/>
      <c r="H76" s="224"/>
      <c r="I76" s="67"/>
      <c r="J76" s="67"/>
      <c r="K76" s="161"/>
    </row>
    <row r="77" spans="1:11" s="74" customFormat="1" ht="25.5">
      <c r="A77" s="58"/>
      <c r="B77" s="346">
        <v>235</v>
      </c>
      <c r="C77" s="347" t="s">
        <v>67</v>
      </c>
      <c r="D77" s="102"/>
      <c r="E77" s="102"/>
      <c r="F77" s="102">
        <v>12</v>
      </c>
      <c r="G77" s="279"/>
      <c r="H77" s="225"/>
      <c r="I77" s="102"/>
      <c r="J77" s="102"/>
      <c r="K77" s="162"/>
    </row>
    <row r="78" spans="1:11" s="1" customFormat="1" ht="18" customHeight="1">
      <c r="A78" s="19"/>
      <c r="B78" s="25"/>
      <c r="C78" s="117" t="s">
        <v>44</v>
      </c>
      <c r="D78" s="112"/>
      <c r="E78" s="112"/>
      <c r="F78" s="112"/>
      <c r="G78" s="289"/>
      <c r="H78" s="236">
        <f>2187000+19000</f>
        <v>2206000</v>
      </c>
      <c r="I78" s="112">
        <f>2187000+19000</f>
        <v>2206000</v>
      </c>
      <c r="J78" s="112">
        <v>924182</v>
      </c>
      <c r="K78" s="169">
        <f>J78/I78</f>
        <v>0.41894016319129646</v>
      </c>
    </row>
    <row r="79" spans="1:11" ht="19.5" customHeight="1">
      <c r="A79" s="32"/>
      <c r="B79" s="29">
        <v>85319</v>
      </c>
      <c r="C79" s="30" t="s">
        <v>53</v>
      </c>
      <c r="D79" s="31">
        <f aca="true" t="shared" si="5" ref="D79:F80">D80</f>
        <v>3389000</v>
      </c>
      <c r="E79" s="31">
        <f t="shared" si="5"/>
        <v>3389000</v>
      </c>
      <c r="F79" s="31">
        <f t="shared" si="5"/>
        <v>1830060</v>
      </c>
      <c r="G79" s="288">
        <f t="shared" si="0"/>
        <v>0.54</v>
      </c>
      <c r="H79" s="235">
        <f>SUM(H82:H84)</f>
        <v>3389000</v>
      </c>
      <c r="I79" s="235">
        <f>SUM(I82:I84)</f>
        <v>3389000</v>
      </c>
      <c r="J79" s="235">
        <f>SUM(J82:J84)</f>
        <v>1808597</v>
      </c>
      <c r="K79" s="168">
        <f>J79/I79</f>
        <v>0.5336668633815285</v>
      </c>
    </row>
    <row r="80" spans="1:11" ht="25.5">
      <c r="A80" s="23"/>
      <c r="B80" s="24"/>
      <c r="C80" s="68" t="s">
        <v>6</v>
      </c>
      <c r="D80" s="67">
        <f t="shared" si="5"/>
        <v>3389000</v>
      </c>
      <c r="E80" s="67">
        <f t="shared" si="5"/>
        <v>3389000</v>
      </c>
      <c r="F80" s="67">
        <f t="shared" si="5"/>
        <v>1830060</v>
      </c>
      <c r="G80" s="278">
        <f t="shared" si="0"/>
        <v>0.54</v>
      </c>
      <c r="H80" s="224"/>
      <c r="I80" s="67"/>
      <c r="J80" s="67"/>
      <c r="K80" s="161"/>
    </row>
    <row r="81" spans="1:11" s="74" customFormat="1" ht="38.25">
      <c r="A81" s="58"/>
      <c r="B81" s="346">
        <v>201</v>
      </c>
      <c r="C81" s="347" t="s">
        <v>66</v>
      </c>
      <c r="D81" s="102">
        <v>3389000</v>
      </c>
      <c r="E81" s="102">
        <v>3389000</v>
      </c>
      <c r="F81" s="102">
        <v>1830060</v>
      </c>
      <c r="G81" s="279">
        <f t="shared" si="0"/>
        <v>0.54</v>
      </c>
      <c r="H81" s="225"/>
      <c r="I81" s="102"/>
      <c r="J81" s="102"/>
      <c r="K81" s="162"/>
    </row>
    <row r="82" spans="1:11" ht="18" customHeight="1">
      <c r="A82" s="10"/>
      <c r="B82" s="10"/>
      <c r="C82" s="127" t="s">
        <v>41</v>
      </c>
      <c r="D82" s="125"/>
      <c r="E82" s="125"/>
      <c r="F82" s="125"/>
      <c r="G82" s="302"/>
      <c r="H82" s="248">
        <v>2529000</v>
      </c>
      <c r="I82" s="125">
        <v>2529000</v>
      </c>
      <c r="J82" s="125">
        <v>1356004</v>
      </c>
      <c r="K82" s="179">
        <f>J82/I82</f>
        <v>0.5361818900751285</v>
      </c>
    </row>
    <row r="83" spans="1:11" ht="18" customHeight="1">
      <c r="A83" s="10"/>
      <c r="B83" s="10"/>
      <c r="C83" s="128" t="s">
        <v>42</v>
      </c>
      <c r="D83" s="122"/>
      <c r="E83" s="122"/>
      <c r="F83" s="122"/>
      <c r="G83" s="303"/>
      <c r="H83" s="249">
        <v>366940</v>
      </c>
      <c r="I83" s="122">
        <v>366940</v>
      </c>
      <c r="J83" s="122">
        <v>193523</v>
      </c>
      <c r="K83" s="180">
        <f>J83/I83</f>
        <v>0.5273968496211915</v>
      </c>
    </row>
    <row r="84" spans="1:11" ht="18" customHeight="1">
      <c r="A84" s="10"/>
      <c r="B84" s="65"/>
      <c r="C84" s="65" t="s">
        <v>43</v>
      </c>
      <c r="D84" s="112"/>
      <c r="E84" s="112"/>
      <c r="F84" s="112"/>
      <c r="G84" s="289"/>
      <c r="H84" s="236">
        <v>493060</v>
      </c>
      <c r="I84" s="112">
        <v>493060</v>
      </c>
      <c r="J84" s="112">
        <v>259070</v>
      </c>
      <c r="K84" s="169">
        <f>J84/I84</f>
        <v>0.5254330101813167</v>
      </c>
    </row>
    <row r="85" spans="1:11" ht="19.5" customHeight="1">
      <c r="A85" s="19"/>
      <c r="B85" s="29">
        <v>85328</v>
      </c>
      <c r="C85" s="30" t="s">
        <v>7</v>
      </c>
      <c r="D85" s="31">
        <f>D86+D88</f>
        <v>730000</v>
      </c>
      <c r="E85" s="31">
        <f>E86+E88</f>
        <v>730000</v>
      </c>
      <c r="F85" s="31">
        <f>F86+F88</f>
        <v>370981</v>
      </c>
      <c r="G85" s="288">
        <f t="shared" si="0"/>
        <v>0.5081931506849315</v>
      </c>
      <c r="H85" s="235">
        <f>H90</f>
        <v>670000</v>
      </c>
      <c r="I85" s="31">
        <f>I90</f>
        <v>670000</v>
      </c>
      <c r="J85" s="31">
        <f>J90</f>
        <v>449267</v>
      </c>
      <c r="K85" s="168">
        <f>J85/I85</f>
        <v>0.6705477611940298</v>
      </c>
    </row>
    <row r="86" spans="1:11" ht="25.5">
      <c r="A86" s="23"/>
      <c r="B86" s="24"/>
      <c r="C86" s="68" t="s">
        <v>132</v>
      </c>
      <c r="D86" s="67">
        <f>D87</f>
        <v>670000</v>
      </c>
      <c r="E86" s="67">
        <f>E87</f>
        <v>670000</v>
      </c>
      <c r="F86" s="67">
        <f>F87</f>
        <v>334999</v>
      </c>
      <c r="G86" s="278">
        <f t="shared" si="0"/>
        <v>0.4999985074626866</v>
      </c>
      <c r="H86" s="224"/>
      <c r="I86" s="67"/>
      <c r="J86" s="67"/>
      <c r="K86" s="161"/>
    </row>
    <row r="87" spans="1:11" s="74" customFormat="1" ht="38.25">
      <c r="A87" s="58"/>
      <c r="B87" s="346">
        <v>201</v>
      </c>
      <c r="C87" s="347" t="s">
        <v>66</v>
      </c>
      <c r="D87" s="107">
        <v>670000</v>
      </c>
      <c r="E87" s="107">
        <v>670000</v>
      </c>
      <c r="F87" s="107">
        <v>334999</v>
      </c>
      <c r="G87" s="281">
        <f t="shared" si="0"/>
        <v>0.4999985074626866</v>
      </c>
      <c r="H87" s="227"/>
      <c r="I87" s="107"/>
      <c r="J87" s="107"/>
      <c r="K87" s="164"/>
    </row>
    <row r="88" spans="1:11" ht="18" customHeight="1">
      <c r="A88" s="58"/>
      <c r="B88" s="58"/>
      <c r="C88" s="66" t="s">
        <v>50</v>
      </c>
      <c r="D88" s="61">
        <f>D89</f>
        <v>60000</v>
      </c>
      <c r="E88" s="61">
        <f>E89</f>
        <v>60000</v>
      </c>
      <c r="F88" s="61">
        <f>F89</f>
        <v>35982</v>
      </c>
      <c r="G88" s="292">
        <f t="shared" si="0"/>
        <v>0.5997</v>
      </c>
      <c r="H88" s="239"/>
      <c r="I88" s="61"/>
      <c r="J88" s="61"/>
      <c r="K88" s="170"/>
    </row>
    <row r="89" spans="1:11" s="74" customFormat="1" ht="25.5">
      <c r="A89" s="58"/>
      <c r="B89" s="63">
        <v>235</v>
      </c>
      <c r="C89" s="208" t="s">
        <v>67</v>
      </c>
      <c r="D89" s="118">
        <v>60000</v>
      </c>
      <c r="E89" s="118">
        <v>60000</v>
      </c>
      <c r="F89" s="118">
        <v>35982</v>
      </c>
      <c r="G89" s="291">
        <f t="shared" si="0"/>
        <v>0.5997</v>
      </c>
      <c r="H89" s="238"/>
      <c r="I89" s="118"/>
      <c r="J89" s="118"/>
      <c r="K89" s="181"/>
    </row>
    <row r="90" spans="1:11" s="1" customFormat="1" ht="18" customHeight="1">
      <c r="A90" s="19"/>
      <c r="B90" s="25"/>
      <c r="C90" s="117" t="s">
        <v>45</v>
      </c>
      <c r="D90" s="112"/>
      <c r="E90" s="112"/>
      <c r="F90" s="112"/>
      <c r="G90" s="291"/>
      <c r="H90" s="236">
        <v>670000</v>
      </c>
      <c r="I90" s="112">
        <v>670000</v>
      </c>
      <c r="J90" s="112">
        <v>449267</v>
      </c>
      <c r="K90" s="169">
        <f>J90/I90</f>
        <v>0.6705477611940298</v>
      </c>
    </row>
    <row r="91" spans="1:11" s="96" customFormat="1" ht="19.5" customHeight="1">
      <c r="A91" s="32"/>
      <c r="B91" s="29">
        <v>85395</v>
      </c>
      <c r="C91" s="39" t="s">
        <v>104</v>
      </c>
      <c r="D91" s="95"/>
      <c r="E91" s="95">
        <f>SUM(E92)</f>
        <v>29880</v>
      </c>
      <c r="F91" s="95">
        <f>SUM(F92)</f>
        <v>29880</v>
      </c>
      <c r="G91" s="300">
        <f>F91/E91</f>
        <v>1</v>
      </c>
      <c r="H91" s="247"/>
      <c r="I91" s="95">
        <f>SUM(I94)</f>
        <v>29880</v>
      </c>
      <c r="J91" s="95">
        <f>SUM(J94)</f>
        <v>29880</v>
      </c>
      <c r="K91" s="177">
        <f>J91/I91</f>
        <v>1</v>
      </c>
    </row>
    <row r="92" spans="1:11" s="1" customFormat="1" ht="25.5">
      <c r="A92" s="19"/>
      <c r="B92" s="209"/>
      <c r="C92" s="64" t="s">
        <v>98</v>
      </c>
      <c r="D92" s="57"/>
      <c r="E92" s="57">
        <f>SUM(E93)</f>
        <v>29880</v>
      </c>
      <c r="F92" s="57">
        <f>SUM(F93)</f>
        <v>29880</v>
      </c>
      <c r="G92" s="290">
        <f>F92/E92</f>
        <v>1</v>
      </c>
      <c r="H92" s="237"/>
      <c r="I92" s="57"/>
      <c r="J92" s="57"/>
      <c r="K92" s="176"/>
    </row>
    <row r="93" spans="1:11" s="338" customFormat="1" ht="38.25">
      <c r="A93" s="337"/>
      <c r="B93" s="346">
        <v>201</v>
      </c>
      <c r="C93" s="348" t="s">
        <v>105</v>
      </c>
      <c r="D93" s="118"/>
      <c r="E93" s="118">
        <v>29880</v>
      </c>
      <c r="F93" s="118">
        <v>29880</v>
      </c>
      <c r="G93" s="291">
        <f>F93/E93</f>
        <v>1</v>
      </c>
      <c r="H93" s="238"/>
      <c r="I93" s="118"/>
      <c r="J93" s="118"/>
      <c r="K93" s="181"/>
    </row>
    <row r="94" spans="1:11" s="1" customFormat="1" ht="19.5" customHeight="1">
      <c r="A94" s="106"/>
      <c r="B94" s="25"/>
      <c r="C94" s="117" t="s">
        <v>106</v>
      </c>
      <c r="D94" s="112"/>
      <c r="E94" s="112"/>
      <c r="F94" s="112"/>
      <c r="G94" s="289"/>
      <c r="H94" s="236"/>
      <c r="I94" s="112">
        <v>29880</v>
      </c>
      <c r="J94" s="112">
        <v>29880</v>
      </c>
      <c r="K94" s="169">
        <f>J94/I94</f>
        <v>1</v>
      </c>
    </row>
    <row r="95" spans="1:11" s="1" customFormat="1" ht="19.5" customHeight="1">
      <c r="A95" s="372"/>
      <c r="B95" s="373"/>
      <c r="C95" s="369"/>
      <c r="D95" s="370"/>
      <c r="E95" s="370"/>
      <c r="F95" s="370"/>
      <c r="G95" s="371"/>
      <c r="H95" s="370"/>
      <c r="I95" s="370"/>
      <c r="J95" s="370"/>
      <c r="K95" s="371"/>
    </row>
    <row r="96" spans="1:11" s="1" customFormat="1" ht="19.5" customHeight="1">
      <c r="A96" s="374"/>
      <c r="B96" s="375"/>
      <c r="C96" s="376"/>
      <c r="D96" s="377"/>
      <c r="E96" s="377"/>
      <c r="F96" s="377"/>
      <c r="G96" s="378"/>
      <c r="H96" s="377"/>
      <c r="I96" s="377"/>
      <c r="J96" s="377"/>
      <c r="K96" s="378"/>
    </row>
    <row r="97" spans="1:11" ht="19.5" customHeight="1">
      <c r="A97" s="28">
        <v>900</v>
      </c>
      <c r="B97" s="16"/>
      <c r="C97" s="17" t="s">
        <v>8</v>
      </c>
      <c r="D97" s="18">
        <f>D98</f>
        <v>3094000</v>
      </c>
      <c r="E97" s="18">
        <f>E98</f>
        <v>3094000</v>
      </c>
      <c r="F97" s="18">
        <f>F98</f>
        <v>2230292</v>
      </c>
      <c r="G97" s="276">
        <f aca="true" t="shared" si="6" ref="G97:G158">F97/E97</f>
        <v>0.7208442146089205</v>
      </c>
      <c r="H97" s="222">
        <f>H98</f>
        <v>3094000</v>
      </c>
      <c r="I97" s="18">
        <f>I98</f>
        <v>3094000</v>
      </c>
      <c r="J97" s="18">
        <f>J98</f>
        <v>2114227</v>
      </c>
      <c r="K97" s="159">
        <f aca="true" t="shared" si="7" ref="K97:K160">J97/I97</f>
        <v>0.6833312863606982</v>
      </c>
    </row>
    <row r="98" spans="1:11" ht="19.5" customHeight="1">
      <c r="A98" s="32"/>
      <c r="B98" s="20">
        <v>90015</v>
      </c>
      <c r="C98" s="21" t="s">
        <v>9</v>
      </c>
      <c r="D98" s="22">
        <f>D99+D101</f>
        <v>3094000</v>
      </c>
      <c r="E98" s="22">
        <f>E99+E101</f>
        <v>3094000</v>
      </c>
      <c r="F98" s="22">
        <f>F99+F101</f>
        <v>2230292</v>
      </c>
      <c r="G98" s="277">
        <f t="shared" si="6"/>
        <v>0.7208442146089205</v>
      </c>
      <c r="H98" s="223">
        <f>SUM(H103:H104)</f>
        <v>3094000</v>
      </c>
      <c r="I98" s="22">
        <f>SUM(I103:I104)</f>
        <v>3094000</v>
      </c>
      <c r="J98" s="22">
        <f>SUM(J103:J104)</f>
        <v>2114227</v>
      </c>
      <c r="K98" s="160">
        <f t="shared" si="7"/>
        <v>0.6833312863606982</v>
      </c>
    </row>
    <row r="99" spans="1:11" s="345" customFormat="1" ht="19.5" customHeight="1">
      <c r="A99" s="23"/>
      <c r="B99" s="346"/>
      <c r="C99" s="138" t="s">
        <v>10</v>
      </c>
      <c r="D99" s="137">
        <f>D100</f>
        <v>2955000</v>
      </c>
      <c r="E99" s="137">
        <f>E100</f>
        <v>2955000</v>
      </c>
      <c r="F99" s="137">
        <f>F100</f>
        <v>2150292</v>
      </c>
      <c r="G99" s="287">
        <f t="shared" si="6"/>
        <v>0.7276791878172589</v>
      </c>
      <c r="H99" s="231"/>
      <c r="I99" s="137"/>
      <c r="J99" s="137"/>
      <c r="K99" s="361"/>
    </row>
    <row r="100" spans="1:11" s="74" customFormat="1" ht="38.25">
      <c r="A100" s="23"/>
      <c r="B100" s="346">
        <v>201</v>
      </c>
      <c r="C100" s="347" t="s">
        <v>66</v>
      </c>
      <c r="D100" s="357">
        <v>2955000</v>
      </c>
      <c r="E100" s="357">
        <v>2955000</v>
      </c>
      <c r="F100" s="357">
        <v>2150292</v>
      </c>
      <c r="G100" s="358">
        <f t="shared" si="6"/>
        <v>0.7276791878172589</v>
      </c>
      <c r="H100" s="359"/>
      <c r="I100" s="357"/>
      <c r="J100" s="357"/>
      <c r="K100" s="360"/>
    </row>
    <row r="101" spans="1:11" ht="25.5">
      <c r="A101" s="23"/>
      <c r="B101" s="26"/>
      <c r="C101" s="80" t="s">
        <v>11</v>
      </c>
      <c r="D101" s="101">
        <f>D102</f>
        <v>139000</v>
      </c>
      <c r="E101" s="101">
        <f>E102</f>
        <v>139000</v>
      </c>
      <c r="F101" s="101">
        <f>F102</f>
        <v>80000</v>
      </c>
      <c r="G101" s="280">
        <f t="shared" si="6"/>
        <v>0.5755395683453237</v>
      </c>
      <c r="H101" s="226"/>
      <c r="I101" s="101"/>
      <c r="J101" s="101"/>
      <c r="K101" s="163"/>
    </row>
    <row r="102" spans="1:11" s="74" customFormat="1" ht="38.25">
      <c r="A102" s="23"/>
      <c r="B102" s="346">
        <v>631</v>
      </c>
      <c r="C102" s="347" t="s">
        <v>68</v>
      </c>
      <c r="D102" s="102">
        <f>59000+80000</f>
        <v>139000</v>
      </c>
      <c r="E102" s="102">
        <f>59000+80000</f>
        <v>139000</v>
      </c>
      <c r="F102" s="102">
        <v>80000</v>
      </c>
      <c r="G102" s="279">
        <f t="shared" si="6"/>
        <v>0.5755395683453237</v>
      </c>
      <c r="H102" s="225"/>
      <c r="I102" s="102"/>
      <c r="J102" s="102"/>
      <c r="K102" s="162"/>
    </row>
    <row r="103" spans="1:11" s="1" customFormat="1" ht="25.5">
      <c r="A103" s="10"/>
      <c r="B103" s="10"/>
      <c r="C103" s="119" t="s">
        <v>120</v>
      </c>
      <c r="D103" s="97"/>
      <c r="E103" s="97"/>
      <c r="F103" s="97"/>
      <c r="G103" s="304"/>
      <c r="H103" s="250">
        <f>2955000</f>
        <v>2955000</v>
      </c>
      <c r="I103" s="97">
        <v>2955000</v>
      </c>
      <c r="J103" s="97">
        <v>2114227</v>
      </c>
      <c r="K103" s="182">
        <f t="shared" si="7"/>
        <v>0.7154744500846024</v>
      </c>
    </row>
    <row r="104" spans="1:11" s="1" customFormat="1" ht="25.5">
      <c r="A104" s="10"/>
      <c r="B104" s="10"/>
      <c r="C104" s="139" t="s">
        <v>79</v>
      </c>
      <c r="D104" s="125"/>
      <c r="E104" s="125"/>
      <c r="F104" s="125"/>
      <c r="G104" s="302"/>
      <c r="H104" s="248">
        <f>59000+80000</f>
        <v>139000</v>
      </c>
      <c r="I104" s="125">
        <v>139000</v>
      </c>
      <c r="J104" s="125"/>
      <c r="K104" s="179"/>
    </row>
    <row r="105" spans="1:11" ht="37.5" customHeight="1" thickBot="1">
      <c r="A105" s="34"/>
      <c r="B105" s="35"/>
      <c r="C105" s="350" t="s">
        <v>133</v>
      </c>
      <c r="D105" s="155">
        <f>D106+D115+D122+D133+D144+D153+D161</f>
        <v>28531784</v>
      </c>
      <c r="E105" s="155">
        <f>E106+E115+E122+E133+E144+E153+E161</f>
        <v>28100024</v>
      </c>
      <c r="F105" s="155">
        <f>F106+F115+F122+F133+F144+F153+F161</f>
        <v>16589166</v>
      </c>
      <c r="G105" s="305">
        <f t="shared" si="6"/>
        <v>0.5903612751362775</v>
      </c>
      <c r="H105" s="155">
        <f>H106+H115+H122+H133+H144+H153+H161</f>
        <v>20667784</v>
      </c>
      <c r="I105" s="155">
        <f>I106+I115+I122+I133+I144+I153+I161</f>
        <v>20291024</v>
      </c>
      <c r="J105" s="155">
        <f>J106+J115+J122+J133+J144+J153+J161</f>
        <v>10751498</v>
      </c>
      <c r="K105" s="183">
        <f t="shared" si="7"/>
        <v>0.5298647323072507</v>
      </c>
    </row>
    <row r="106" spans="1:11" ht="19.5" customHeight="1" thickTop="1">
      <c r="A106" s="36" t="s">
        <v>12</v>
      </c>
      <c r="B106" s="36"/>
      <c r="C106" s="17" t="s">
        <v>13</v>
      </c>
      <c r="D106" s="37">
        <f>D107</f>
        <v>990000</v>
      </c>
      <c r="E106" s="37">
        <f>E107</f>
        <v>370000</v>
      </c>
      <c r="F106" s="37">
        <f>F107</f>
        <v>366423</v>
      </c>
      <c r="G106" s="306">
        <f t="shared" si="6"/>
        <v>0.9903324324324324</v>
      </c>
      <c r="H106" s="251">
        <f>H107</f>
        <v>910000</v>
      </c>
      <c r="I106" s="251">
        <f>I107</f>
        <v>345000</v>
      </c>
      <c r="J106" s="251">
        <f>J107</f>
        <v>345000</v>
      </c>
      <c r="K106" s="184">
        <f t="shared" si="7"/>
        <v>1</v>
      </c>
    </row>
    <row r="107" spans="1:11" ht="19.5" customHeight="1">
      <c r="A107" s="41"/>
      <c r="B107" s="38" t="s">
        <v>14</v>
      </c>
      <c r="C107" s="39" t="s">
        <v>15</v>
      </c>
      <c r="D107" s="40">
        <f>D108+D110</f>
        <v>990000</v>
      </c>
      <c r="E107" s="40">
        <f>E108+E110</f>
        <v>370000</v>
      </c>
      <c r="F107" s="40">
        <f>F108+F110</f>
        <v>366423</v>
      </c>
      <c r="G107" s="307">
        <f t="shared" si="6"/>
        <v>0.9903324324324324</v>
      </c>
      <c r="H107" s="252">
        <f>SUM(H112:H114)</f>
        <v>910000</v>
      </c>
      <c r="I107" s="252">
        <f>SUM(I112:I114)</f>
        <v>345000</v>
      </c>
      <c r="J107" s="252">
        <f>SUM(J112:J114)</f>
        <v>345000</v>
      </c>
      <c r="K107" s="185">
        <f t="shared" si="7"/>
        <v>1</v>
      </c>
    </row>
    <row r="108" spans="1:11" ht="18" customHeight="1">
      <c r="A108" s="23"/>
      <c r="B108" s="24"/>
      <c r="C108" s="68" t="s">
        <v>84</v>
      </c>
      <c r="D108" s="67">
        <f>D109</f>
        <v>910000</v>
      </c>
      <c r="E108" s="67">
        <f>E109</f>
        <v>345000</v>
      </c>
      <c r="F108" s="67">
        <f>F109</f>
        <v>345000</v>
      </c>
      <c r="G108" s="278">
        <f t="shared" si="6"/>
        <v>1</v>
      </c>
      <c r="H108" s="224"/>
      <c r="I108" s="67"/>
      <c r="J108" s="67"/>
      <c r="K108" s="161"/>
    </row>
    <row r="109" spans="1:11" s="74" customFormat="1" ht="38.25">
      <c r="A109" s="23"/>
      <c r="B109" s="346">
        <v>211</v>
      </c>
      <c r="C109" s="347" t="s">
        <v>124</v>
      </c>
      <c r="D109" s="102">
        <v>910000</v>
      </c>
      <c r="E109" s="102">
        <v>345000</v>
      </c>
      <c r="F109" s="102">
        <v>345000</v>
      </c>
      <c r="G109" s="279">
        <f t="shared" si="6"/>
        <v>1</v>
      </c>
      <c r="H109" s="225"/>
      <c r="I109" s="102"/>
      <c r="J109" s="102"/>
      <c r="K109" s="162"/>
    </row>
    <row r="110" spans="1:11" ht="18" customHeight="1">
      <c r="A110" s="59"/>
      <c r="B110" s="59"/>
      <c r="C110" s="66" t="s">
        <v>51</v>
      </c>
      <c r="D110" s="72">
        <f>D111</f>
        <v>80000</v>
      </c>
      <c r="E110" s="72">
        <f>E111</f>
        <v>25000</v>
      </c>
      <c r="F110" s="72">
        <f>F111</f>
        <v>21423</v>
      </c>
      <c r="G110" s="308">
        <f t="shared" si="6"/>
        <v>0.85692</v>
      </c>
      <c r="H110" s="253"/>
      <c r="I110" s="72"/>
      <c r="J110" s="72"/>
      <c r="K110" s="186"/>
    </row>
    <row r="111" spans="1:11" s="74" customFormat="1" ht="25.5">
      <c r="A111" s="59"/>
      <c r="B111" s="63">
        <v>235</v>
      </c>
      <c r="C111" s="208" t="s">
        <v>67</v>
      </c>
      <c r="D111" s="121">
        <v>80000</v>
      </c>
      <c r="E111" s="121">
        <v>25000</v>
      </c>
      <c r="F111" s="121">
        <v>21423</v>
      </c>
      <c r="G111" s="309">
        <f t="shared" si="6"/>
        <v>0.85692</v>
      </c>
      <c r="H111" s="254"/>
      <c r="I111" s="121"/>
      <c r="J111" s="121"/>
      <c r="K111" s="187"/>
    </row>
    <row r="112" spans="1:11" s="1" customFormat="1" ht="18" customHeight="1">
      <c r="A112" s="10"/>
      <c r="B112" s="10"/>
      <c r="C112" s="62" t="s">
        <v>41</v>
      </c>
      <c r="D112" s="97"/>
      <c r="E112" s="97"/>
      <c r="F112" s="97"/>
      <c r="G112" s="304"/>
      <c r="H112" s="250">
        <v>650120</v>
      </c>
      <c r="I112" s="97">
        <v>229840</v>
      </c>
      <c r="J112" s="97">
        <v>229840</v>
      </c>
      <c r="K112" s="182">
        <f t="shared" si="7"/>
        <v>1</v>
      </c>
    </row>
    <row r="113" spans="1:11" s="1" customFormat="1" ht="18" customHeight="1">
      <c r="A113" s="10"/>
      <c r="B113" s="10"/>
      <c r="C113" s="109" t="s">
        <v>42</v>
      </c>
      <c r="D113" s="122"/>
      <c r="E113" s="122"/>
      <c r="F113" s="122"/>
      <c r="G113" s="303"/>
      <c r="H113" s="249">
        <v>128480</v>
      </c>
      <c r="I113" s="122">
        <v>57133</v>
      </c>
      <c r="J113" s="122">
        <v>57133</v>
      </c>
      <c r="K113" s="180">
        <f t="shared" si="7"/>
        <v>1</v>
      </c>
    </row>
    <row r="114" spans="1:11" s="1" customFormat="1" ht="18" customHeight="1">
      <c r="A114" s="10"/>
      <c r="B114" s="10"/>
      <c r="C114" s="62" t="s">
        <v>43</v>
      </c>
      <c r="D114" s="97"/>
      <c r="E114" s="97"/>
      <c r="F114" s="97"/>
      <c r="G114" s="304"/>
      <c r="H114" s="250">
        <v>131400</v>
      </c>
      <c r="I114" s="97">
        <v>58027</v>
      </c>
      <c r="J114" s="97">
        <v>58027</v>
      </c>
      <c r="K114" s="182">
        <f t="shared" si="7"/>
        <v>1</v>
      </c>
    </row>
    <row r="115" spans="1:11" ht="19.5" customHeight="1">
      <c r="A115" s="14">
        <v>700</v>
      </c>
      <c r="B115" s="15"/>
      <c r="C115" s="43" t="s">
        <v>16</v>
      </c>
      <c r="D115" s="44">
        <f>D116</f>
        <v>8073000</v>
      </c>
      <c r="E115" s="44">
        <f>E116</f>
        <v>8073000</v>
      </c>
      <c r="F115" s="44">
        <f>F116</f>
        <v>5150282</v>
      </c>
      <c r="G115" s="310">
        <f t="shared" si="6"/>
        <v>0.6379638300507866</v>
      </c>
      <c r="H115" s="255">
        <f>H116</f>
        <v>320000</v>
      </c>
      <c r="I115" s="44">
        <f>I116</f>
        <v>320000</v>
      </c>
      <c r="J115" s="44">
        <f>J116</f>
        <v>160146</v>
      </c>
      <c r="K115" s="188">
        <f t="shared" si="7"/>
        <v>0.50045625</v>
      </c>
    </row>
    <row r="116" spans="1:11" ht="19.5" customHeight="1">
      <c r="A116" s="49"/>
      <c r="B116" s="50">
        <v>70005</v>
      </c>
      <c r="C116" s="45" t="s">
        <v>17</v>
      </c>
      <c r="D116" s="46">
        <f>D117+D119</f>
        <v>8073000</v>
      </c>
      <c r="E116" s="46">
        <f>E117+E119</f>
        <v>8073000</v>
      </c>
      <c r="F116" s="46">
        <f>F117+F119</f>
        <v>5150282</v>
      </c>
      <c r="G116" s="311">
        <f t="shared" si="6"/>
        <v>0.6379638300507866</v>
      </c>
      <c r="H116" s="256">
        <f>SUM(H117:H121)</f>
        <v>320000</v>
      </c>
      <c r="I116" s="46">
        <f>SUM(I117:I121)</f>
        <v>320000</v>
      </c>
      <c r="J116" s="46">
        <f>SUM(J117:J121)</f>
        <v>160146</v>
      </c>
      <c r="K116" s="189">
        <f t="shared" si="7"/>
        <v>0.50045625</v>
      </c>
    </row>
    <row r="117" spans="1:11" ht="25.5">
      <c r="A117" s="47"/>
      <c r="B117" s="48"/>
      <c r="C117" s="88" t="s">
        <v>128</v>
      </c>
      <c r="D117" s="87">
        <f>D118</f>
        <v>320000</v>
      </c>
      <c r="E117" s="87">
        <f>E118</f>
        <v>320000</v>
      </c>
      <c r="F117" s="87">
        <f>F118</f>
        <v>80928</v>
      </c>
      <c r="G117" s="312">
        <f t="shared" si="6"/>
        <v>0.2529</v>
      </c>
      <c r="H117" s="257"/>
      <c r="I117" s="87"/>
      <c r="J117" s="87"/>
      <c r="K117" s="190"/>
    </row>
    <row r="118" spans="1:11" s="74" customFormat="1" ht="38.25">
      <c r="A118" s="47"/>
      <c r="B118" s="346">
        <v>211</v>
      </c>
      <c r="C118" s="347" t="s">
        <v>125</v>
      </c>
      <c r="D118" s="123">
        <v>320000</v>
      </c>
      <c r="E118" s="123">
        <v>320000</v>
      </c>
      <c r="F118" s="123">
        <v>80928</v>
      </c>
      <c r="G118" s="313">
        <f t="shared" si="6"/>
        <v>0.2529</v>
      </c>
      <c r="H118" s="258"/>
      <c r="I118" s="123"/>
      <c r="J118" s="123"/>
      <c r="K118" s="191"/>
    </row>
    <row r="119" spans="1:11" ht="19.5" customHeight="1">
      <c r="A119" s="59"/>
      <c r="B119" s="59"/>
      <c r="C119" s="98" t="s">
        <v>52</v>
      </c>
      <c r="D119" s="72">
        <f>D120</f>
        <v>7753000</v>
      </c>
      <c r="E119" s="72">
        <f>E120</f>
        <v>7753000</v>
      </c>
      <c r="F119" s="72">
        <f>F120</f>
        <v>5069354</v>
      </c>
      <c r="G119" s="308">
        <f t="shared" si="6"/>
        <v>0.6538570875790016</v>
      </c>
      <c r="H119" s="253"/>
      <c r="I119" s="72"/>
      <c r="J119" s="72"/>
      <c r="K119" s="186"/>
    </row>
    <row r="120" spans="1:11" s="74" customFormat="1" ht="25.5">
      <c r="A120" s="59"/>
      <c r="B120" s="63">
        <v>235</v>
      </c>
      <c r="C120" s="208" t="s">
        <v>67</v>
      </c>
      <c r="D120" s="123">
        <v>7753000</v>
      </c>
      <c r="E120" s="123">
        <v>7753000</v>
      </c>
      <c r="F120" s="123">
        <v>5069354</v>
      </c>
      <c r="G120" s="313">
        <f t="shared" si="6"/>
        <v>0.6538570875790016</v>
      </c>
      <c r="H120" s="258"/>
      <c r="I120" s="123"/>
      <c r="J120" s="123"/>
      <c r="K120" s="191"/>
    </row>
    <row r="121" spans="1:11" s="1" customFormat="1" ht="18" customHeight="1">
      <c r="A121" s="41"/>
      <c r="B121" s="42"/>
      <c r="C121" s="124" t="s">
        <v>46</v>
      </c>
      <c r="D121" s="61"/>
      <c r="E121" s="61"/>
      <c r="F121" s="61"/>
      <c r="G121" s="292"/>
      <c r="H121" s="239">
        <v>320000</v>
      </c>
      <c r="I121" s="61">
        <v>320000</v>
      </c>
      <c r="J121" s="61">
        <v>160146</v>
      </c>
      <c r="K121" s="170">
        <f t="shared" si="7"/>
        <v>0.50045625</v>
      </c>
    </row>
    <row r="122" spans="1:11" ht="19.5" customHeight="1">
      <c r="A122" s="14">
        <v>710</v>
      </c>
      <c r="B122" s="15"/>
      <c r="C122" s="43" t="s">
        <v>18</v>
      </c>
      <c r="D122" s="44">
        <f>D123+D127</f>
        <v>411512</v>
      </c>
      <c r="E122" s="44">
        <f>E123+E127</f>
        <v>411512</v>
      </c>
      <c r="F122" s="44">
        <f>F123+F127</f>
        <v>183600</v>
      </c>
      <c r="G122" s="310">
        <f t="shared" si="6"/>
        <v>0.4461595287622232</v>
      </c>
      <c r="H122" s="255">
        <f>H123+H127</f>
        <v>411512</v>
      </c>
      <c r="I122" s="44">
        <f>I123+I127</f>
        <v>411512</v>
      </c>
      <c r="J122" s="44">
        <f>J123+J127</f>
        <v>212520</v>
      </c>
      <c r="K122" s="188">
        <f t="shared" si="7"/>
        <v>0.5164369447306518</v>
      </c>
    </row>
    <row r="123" spans="1:11" ht="19.5" customHeight="1">
      <c r="A123" s="49"/>
      <c r="B123" s="50">
        <v>71013</v>
      </c>
      <c r="C123" s="45" t="s">
        <v>19</v>
      </c>
      <c r="D123" s="46">
        <f>D124</f>
        <v>80000</v>
      </c>
      <c r="E123" s="46">
        <f>E124</f>
        <v>80000</v>
      </c>
      <c r="F123" s="46"/>
      <c r="G123" s="311"/>
      <c r="H123" s="256">
        <f>H126</f>
        <v>80000</v>
      </c>
      <c r="I123" s="46">
        <f>I126</f>
        <v>80000</v>
      </c>
      <c r="J123" s="46"/>
      <c r="K123" s="189"/>
    </row>
    <row r="124" spans="1:11" ht="18" customHeight="1">
      <c r="A124" s="47"/>
      <c r="B124" s="48"/>
      <c r="C124" s="64" t="s">
        <v>20</v>
      </c>
      <c r="D124" s="70">
        <f>D125</f>
        <v>80000</v>
      </c>
      <c r="E124" s="70">
        <f>E125</f>
        <v>80000</v>
      </c>
      <c r="F124" s="70"/>
      <c r="G124" s="314"/>
      <c r="H124" s="259"/>
      <c r="I124" s="70"/>
      <c r="J124" s="70"/>
      <c r="K124" s="192"/>
    </row>
    <row r="125" spans="1:11" s="74" customFormat="1" ht="38.25">
      <c r="A125" s="47"/>
      <c r="B125" s="346">
        <v>211</v>
      </c>
      <c r="C125" s="347" t="s">
        <v>121</v>
      </c>
      <c r="D125" s="140">
        <v>80000</v>
      </c>
      <c r="E125" s="140">
        <v>80000</v>
      </c>
      <c r="F125" s="140"/>
      <c r="G125" s="315"/>
      <c r="H125" s="260"/>
      <c r="I125" s="140"/>
      <c r="J125" s="140"/>
      <c r="K125" s="193"/>
    </row>
    <row r="126" spans="1:11" s="1" customFormat="1" ht="25.5">
      <c r="A126" s="41"/>
      <c r="B126" s="91"/>
      <c r="C126" s="120" t="s">
        <v>47</v>
      </c>
      <c r="D126" s="112"/>
      <c r="E126" s="112"/>
      <c r="F126" s="112"/>
      <c r="G126" s="289"/>
      <c r="H126" s="236">
        <v>80000</v>
      </c>
      <c r="I126" s="112">
        <v>80000</v>
      </c>
      <c r="J126" s="112"/>
      <c r="K126" s="169"/>
    </row>
    <row r="127" spans="1:11" ht="19.5" customHeight="1">
      <c r="A127" s="49"/>
      <c r="B127" s="52">
        <v>71015</v>
      </c>
      <c r="C127" s="39" t="s">
        <v>21</v>
      </c>
      <c r="D127" s="40">
        <f aca="true" t="shared" si="8" ref="D127:F128">D128</f>
        <v>331512</v>
      </c>
      <c r="E127" s="40">
        <f t="shared" si="8"/>
        <v>331512</v>
      </c>
      <c r="F127" s="40">
        <f t="shared" si="8"/>
        <v>183600</v>
      </c>
      <c r="G127" s="307">
        <f t="shared" si="6"/>
        <v>0.5538261058423225</v>
      </c>
      <c r="H127" s="252">
        <f>SUM(H130:H132)</f>
        <v>331512</v>
      </c>
      <c r="I127" s="40">
        <f>SUM(I130:I132)</f>
        <v>331512</v>
      </c>
      <c r="J127" s="40">
        <f>SUM(J130:J132)</f>
        <v>212520</v>
      </c>
      <c r="K127" s="185">
        <f t="shared" si="7"/>
        <v>0.6410627669586622</v>
      </c>
    </row>
    <row r="128" spans="1:11" s="345" customFormat="1" ht="25.5">
      <c r="A128" s="379"/>
      <c r="B128" s="380"/>
      <c r="C128" s="381" t="s">
        <v>22</v>
      </c>
      <c r="D128" s="382">
        <f t="shared" si="8"/>
        <v>331512</v>
      </c>
      <c r="E128" s="382">
        <f t="shared" si="8"/>
        <v>331512</v>
      </c>
      <c r="F128" s="382">
        <f t="shared" si="8"/>
        <v>183600</v>
      </c>
      <c r="G128" s="383">
        <f t="shared" si="6"/>
        <v>0.5538261058423225</v>
      </c>
      <c r="H128" s="384"/>
      <c r="I128" s="382"/>
      <c r="J128" s="382"/>
      <c r="K128" s="385"/>
    </row>
    <row r="129" spans="1:11" s="74" customFormat="1" ht="38.25">
      <c r="A129" s="47"/>
      <c r="B129" s="346">
        <v>211</v>
      </c>
      <c r="C129" s="347" t="s">
        <v>121</v>
      </c>
      <c r="D129" s="140">
        <v>331512</v>
      </c>
      <c r="E129" s="140">
        <v>331512</v>
      </c>
      <c r="F129" s="140">
        <v>183600</v>
      </c>
      <c r="G129" s="315">
        <f t="shared" si="6"/>
        <v>0.5538261058423225</v>
      </c>
      <c r="H129" s="260"/>
      <c r="I129" s="140"/>
      <c r="J129" s="140"/>
      <c r="K129" s="193"/>
    </row>
    <row r="130" spans="1:11" s="345" customFormat="1" ht="18" customHeight="1">
      <c r="A130" s="10"/>
      <c r="B130" s="79"/>
      <c r="C130" s="386" t="s">
        <v>41</v>
      </c>
      <c r="D130" s="57"/>
      <c r="E130" s="57"/>
      <c r="F130" s="57"/>
      <c r="G130" s="290"/>
      <c r="H130" s="237">
        <v>233520</v>
      </c>
      <c r="I130" s="57">
        <v>217321</v>
      </c>
      <c r="J130" s="57">
        <v>138777</v>
      </c>
      <c r="K130" s="176">
        <f t="shared" si="7"/>
        <v>0.6385807170038791</v>
      </c>
    </row>
    <row r="131" spans="1:11" ht="18" customHeight="1">
      <c r="A131" s="10"/>
      <c r="B131" s="10"/>
      <c r="C131" s="124" t="s">
        <v>42</v>
      </c>
      <c r="D131" s="61"/>
      <c r="E131" s="61"/>
      <c r="F131" s="61"/>
      <c r="G131" s="292"/>
      <c r="H131" s="239">
        <v>50772</v>
      </c>
      <c r="I131" s="61">
        <v>72471</v>
      </c>
      <c r="J131" s="61">
        <v>53837</v>
      </c>
      <c r="K131" s="170">
        <f t="shared" si="7"/>
        <v>0.7428764609291992</v>
      </c>
    </row>
    <row r="132" spans="1:11" ht="18" customHeight="1">
      <c r="A132" s="10"/>
      <c r="B132" s="10"/>
      <c r="C132" s="124" t="s">
        <v>43</v>
      </c>
      <c r="D132" s="61"/>
      <c r="E132" s="61"/>
      <c r="F132" s="61"/>
      <c r="G132" s="292"/>
      <c r="H132" s="239">
        <v>47220</v>
      </c>
      <c r="I132" s="61">
        <v>41720</v>
      </c>
      <c r="J132" s="61">
        <v>19906</v>
      </c>
      <c r="K132" s="170">
        <f t="shared" si="7"/>
        <v>0.4771332694151486</v>
      </c>
    </row>
    <row r="133" spans="1:11" ht="19.5" customHeight="1">
      <c r="A133" s="14">
        <v>750</v>
      </c>
      <c r="B133" s="15"/>
      <c r="C133" s="43" t="s">
        <v>0</v>
      </c>
      <c r="D133" s="44">
        <f>D134+D140</f>
        <v>899272</v>
      </c>
      <c r="E133" s="44">
        <f>E134+E140</f>
        <v>899272</v>
      </c>
      <c r="F133" s="44">
        <f>F134+F140</f>
        <v>566810</v>
      </c>
      <c r="G133" s="310">
        <f t="shared" si="6"/>
        <v>0.6302987305286943</v>
      </c>
      <c r="H133" s="255">
        <f>H134+H140</f>
        <v>899272</v>
      </c>
      <c r="I133" s="44">
        <f>I134+I140</f>
        <v>899272</v>
      </c>
      <c r="J133" s="44">
        <f>J134+J140</f>
        <v>792438</v>
      </c>
      <c r="K133" s="188">
        <f t="shared" si="7"/>
        <v>0.8811994591180421</v>
      </c>
    </row>
    <row r="134" spans="1:11" ht="19.5" customHeight="1">
      <c r="A134" s="49"/>
      <c r="B134" s="52">
        <v>75011</v>
      </c>
      <c r="C134" s="45" t="s">
        <v>1</v>
      </c>
      <c r="D134" s="46">
        <f aca="true" t="shared" si="9" ref="D134:F135">D135</f>
        <v>785272</v>
      </c>
      <c r="E134" s="46">
        <f t="shared" si="9"/>
        <v>785272</v>
      </c>
      <c r="F134" s="46">
        <f t="shared" si="9"/>
        <v>452810</v>
      </c>
      <c r="G134" s="311">
        <f t="shared" si="6"/>
        <v>0.5766282256339205</v>
      </c>
      <c r="H134" s="256">
        <f>SUM(H137:H139)</f>
        <v>785272</v>
      </c>
      <c r="I134" s="46">
        <f>SUM(I137:I139)</f>
        <v>785272</v>
      </c>
      <c r="J134" s="46">
        <f>SUM(J137:J139)</f>
        <v>678438</v>
      </c>
      <c r="K134" s="189">
        <f t="shared" si="7"/>
        <v>0.8639528723805254</v>
      </c>
    </row>
    <row r="135" spans="1:11" ht="25.5">
      <c r="A135" s="47"/>
      <c r="B135" s="60"/>
      <c r="C135" s="73" t="s">
        <v>23</v>
      </c>
      <c r="D135" s="89">
        <f t="shared" si="9"/>
        <v>785272</v>
      </c>
      <c r="E135" s="89">
        <f t="shared" si="9"/>
        <v>785272</v>
      </c>
      <c r="F135" s="89">
        <f t="shared" si="9"/>
        <v>452810</v>
      </c>
      <c r="G135" s="316">
        <f t="shared" si="6"/>
        <v>0.5766282256339205</v>
      </c>
      <c r="H135" s="261"/>
      <c r="I135" s="89"/>
      <c r="J135" s="89"/>
      <c r="K135" s="194"/>
    </row>
    <row r="136" spans="1:11" s="74" customFormat="1" ht="38.25">
      <c r="A136" s="47"/>
      <c r="B136" s="346">
        <v>211</v>
      </c>
      <c r="C136" s="347" t="s">
        <v>122</v>
      </c>
      <c r="D136" s="123">
        <v>785272</v>
      </c>
      <c r="E136" s="123">
        <v>785272</v>
      </c>
      <c r="F136" s="123">
        <v>452810</v>
      </c>
      <c r="G136" s="313">
        <f t="shared" si="6"/>
        <v>0.5766282256339205</v>
      </c>
      <c r="H136" s="258"/>
      <c r="I136" s="123"/>
      <c r="J136" s="123"/>
      <c r="K136" s="191"/>
    </row>
    <row r="137" spans="1:11" s="1" customFormat="1" ht="18" customHeight="1">
      <c r="A137" s="62"/>
      <c r="B137" s="62"/>
      <c r="C137" s="62" t="s">
        <v>41</v>
      </c>
      <c r="D137" s="108"/>
      <c r="E137" s="108"/>
      <c r="F137" s="108"/>
      <c r="G137" s="282"/>
      <c r="H137" s="228">
        <f>580000+50000</f>
        <v>630000</v>
      </c>
      <c r="I137" s="108">
        <f>580000+50000</f>
        <v>630000</v>
      </c>
      <c r="J137" s="108">
        <v>554777</v>
      </c>
      <c r="K137" s="165">
        <f t="shared" si="7"/>
        <v>0.8805984126984127</v>
      </c>
    </row>
    <row r="138" spans="1:11" s="1" customFormat="1" ht="18" customHeight="1">
      <c r="A138" s="62"/>
      <c r="B138" s="62"/>
      <c r="C138" s="109" t="s">
        <v>42</v>
      </c>
      <c r="D138" s="110"/>
      <c r="E138" s="110"/>
      <c r="F138" s="110"/>
      <c r="G138" s="283"/>
      <c r="H138" s="229">
        <v>26772</v>
      </c>
      <c r="I138" s="110">
        <v>26772</v>
      </c>
      <c r="J138" s="110">
        <v>21060</v>
      </c>
      <c r="K138" s="166">
        <f t="shared" si="7"/>
        <v>0.7866427610936799</v>
      </c>
    </row>
    <row r="139" spans="1:11" s="1" customFormat="1" ht="18" customHeight="1">
      <c r="A139" s="62"/>
      <c r="B139" s="27"/>
      <c r="C139" s="27" t="s">
        <v>43</v>
      </c>
      <c r="D139" s="111"/>
      <c r="E139" s="111"/>
      <c r="F139" s="111"/>
      <c r="G139" s="284"/>
      <c r="H139" s="230">
        <f>113000+15500</f>
        <v>128500</v>
      </c>
      <c r="I139" s="111">
        <f>113000+15500</f>
        <v>128500</v>
      </c>
      <c r="J139" s="111">
        <v>102601</v>
      </c>
      <c r="K139" s="167">
        <f t="shared" si="7"/>
        <v>0.7984513618677043</v>
      </c>
    </row>
    <row r="140" spans="1:11" ht="19.5" customHeight="1">
      <c r="A140" s="49"/>
      <c r="B140" s="52">
        <v>75045</v>
      </c>
      <c r="C140" s="39" t="s">
        <v>24</v>
      </c>
      <c r="D140" s="40">
        <f aca="true" t="shared" si="10" ref="D140:F141">D141</f>
        <v>114000</v>
      </c>
      <c r="E140" s="40">
        <f t="shared" si="10"/>
        <v>114000</v>
      </c>
      <c r="F140" s="40">
        <f t="shared" si="10"/>
        <v>114000</v>
      </c>
      <c r="G140" s="307">
        <f t="shared" si="6"/>
        <v>1</v>
      </c>
      <c r="H140" s="252">
        <f>H143</f>
        <v>114000</v>
      </c>
      <c r="I140" s="40">
        <f>I143</f>
        <v>114000</v>
      </c>
      <c r="J140" s="40">
        <f>J143</f>
        <v>114000</v>
      </c>
      <c r="K140" s="185">
        <f t="shared" si="7"/>
        <v>1</v>
      </c>
    </row>
    <row r="141" spans="1:11" ht="25.5">
      <c r="A141" s="49"/>
      <c r="B141" s="53"/>
      <c r="C141" s="73" t="s">
        <v>25</v>
      </c>
      <c r="D141" s="70">
        <f t="shared" si="10"/>
        <v>114000</v>
      </c>
      <c r="E141" s="70">
        <f t="shared" si="10"/>
        <v>114000</v>
      </c>
      <c r="F141" s="70">
        <f t="shared" si="10"/>
        <v>114000</v>
      </c>
      <c r="G141" s="314">
        <f t="shared" si="6"/>
        <v>1</v>
      </c>
      <c r="H141" s="259"/>
      <c r="I141" s="70"/>
      <c r="J141" s="70"/>
      <c r="K141" s="192"/>
    </row>
    <row r="142" spans="1:11" s="74" customFormat="1" ht="38.25">
      <c r="A142" s="47"/>
      <c r="B142" s="346">
        <v>211</v>
      </c>
      <c r="C142" s="347" t="s">
        <v>124</v>
      </c>
      <c r="D142" s="123">
        <v>114000</v>
      </c>
      <c r="E142" s="123">
        <v>114000</v>
      </c>
      <c r="F142" s="123">
        <v>114000</v>
      </c>
      <c r="G142" s="313">
        <f t="shared" si="6"/>
        <v>1</v>
      </c>
      <c r="H142" s="258"/>
      <c r="I142" s="123"/>
      <c r="J142" s="123"/>
      <c r="K142" s="191"/>
    </row>
    <row r="143" spans="1:11" s="1" customFormat="1" ht="25.5">
      <c r="A143" s="10"/>
      <c r="B143" s="10"/>
      <c r="C143" s="90" t="s">
        <v>134</v>
      </c>
      <c r="D143" s="61"/>
      <c r="E143" s="61"/>
      <c r="F143" s="61"/>
      <c r="G143" s="292"/>
      <c r="H143" s="239">
        <v>114000</v>
      </c>
      <c r="I143" s="61">
        <v>114000</v>
      </c>
      <c r="J143" s="61">
        <v>114000</v>
      </c>
      <c r="K143" s="170">
        <f t="shared" si="7"/>
        <v>1</v>
      </c>
    </row>
    <row r="144" spans="1:11" ht="19.5" customHeight="1">
      <c r="A144" s="14">
        <v>754</v>
      </c>
      <c r="B144" s="15"/>
      <c r="C144" s="43" t="s">
        <v>2</v>
      </c>
      <c r="D144" s="44">
        <f>D145</f>
        <v>11302000</v>
      </c>
      <c r="E144" s="44">
        <f>E145</f>
        <v>11302000</v>
      </c>
      <c r="F144" s="44">
        <f>F145</f>
        <v>7047134</v>
      </c>
      <c r="G144" s="310">
        <f t="shared" si="6"/>
        <v>0.623529817731375</v>
      </c>
      <c r="H144" s="255">
        <f>H145</f>
        <v>11299000</v>
      </c>
      <c r="I144" s="44">
        <f>I145</f>
        <v>11299000</v>
      </c>
      <c r="J144" s="44">
        <f>J145</f>
        <v>6023701</v>
      </c>
      <c r="K144" s="188">
        <f t="shared" si="7"/>
        <v>0.5331180635454466</v>
      </c>
    </row>
    <row r="145" spans="1:11" ht="19.5" customHeight="1">
      <c r="A145" s="49"/>
      <c r="B145" s="52">
        <v>75411</v>
      </c>
      <c r="C145" s="39" t="s">
        <v>26</v>
      </c>
      <c r="D145" s="40">
        <f>D146+D148</f>
        <v>11302000</v>
      </c>
      <c r="E145" s="40">
        <f>E146+E148</f>
        <v>11302000</v>
      </c>
      <c r="F145" s="40">
        <f>F146+F148</f>
        <v>7047134</v>
      </c>
      <c r="G145" s="307">
        <f t="shared" si="6"/>
        <v>0.623529817731375</v>
      </c>
      <c r="H145" s="252">
        <f>SUM(H150:H152)</f>
        <v>11299000</v>
      </c>
      <c r="I145" s="40">
        <f>SUM(I150:I152)</f>
        <v>11299000</v>
      </c>
      <c r="J145" s="40">
        <f>SUM(J150:J152)</f>
        <v>6023701</v>
      </c>
      <c r="K145" s="185">
        <f t="shared" si="7"/>
        <v>0.5331180635454466</v>
      </c>
    </row>
    <row r="146" spans="1:11" ht="25.5">
      <c r="A146" s="47"/>
      <c r="B146" s="51"/>
      <c r="C146" s="71" t="s">
        <v>27</v>
      </c>
      <c r="D146" s="70">
        <f>D147</f>
        <v>11299000</v>
      </c>
      <c r="E146" s="70">
        <f>E147</f>
        <v>11299000</v>
      </c>
      <c r="F146" s="70">
        <f>F147</f>
        <v>7014416</v>
      </c>
      <c r="G146" s="314">
        <f t="shared" si="6"/>
        <v>0.6207997167890964</v>
      </c>
      <c r="H146" s="259"/>
      <c r="I146" s="70"/>
      <c r="J146" s="70"/>
      <c r="K146" s="192"/>
    </row>
    <row r="147" spans="1:11" s="74" customFormat="1" ht="38.25">
      <c r="A147" s="47"/>
      <c r="B147" s="346">
        <v>211</v>
      </c>
      <c r="C147" s="347" t="s">
        <v>121</v>
      </c>
      <c r="D147" s="123">
        <f>11256000+43000</f>
        <v>11299000</v>
      </c>
      <c r="E147" s="123">
        <f>11256000+43000</f>
        <v>11299000</v>
      </c>
      <c r="F147" s="123">
        <v>7014416</v>
      </c>
      <c r="G147" s="313">
        <f t="shared" si="6"/>
        <v>0.6207997167890964</v>
      </c>
      <c r="H147" s="258"/>
      <c r="I147" s="123"/>
      <c r="J147" s="123"/>
      <c r="K147" s="191"/>
    </row>
    <row r="148" spans="1:11" s="345" customFormat="1" ht="18" customHeight="1">
      <c r="A148" s="41"/>
      <c r="B148" s="42"/>
      <c r="C148" s="64" t="s">
        <v>61</v>
      </c>
      <c r="D148" s="70">
        <f>D149</f>
        <v>3000</v>
      </c>
      <c r="E148" s="70">
        <f>E149</f>
        <v>3000</v>
      </c>
      <c r="F148" s="70">
        <f>F149</f>
        <v>32718</v>
      </c>
      <c r="G148" s="314">
        <f t="shared" si="6"/>
        <v>10.906</v>
      </c>
      <c r="H148" s="259"/>
      <c r="I148" s="70"/>
      <c r="J148" s="70"/>
      <c r="K148" s="192"/>
    </row>
    <row r="149" spans="1:11" s="74" customFormat="1" ht="25.5">
      <c r="A149" s="59"/>
      <c r="B149" s="63">
        <v>235</v>
      </c>
      <c r="C149" s="348" t="s">
        <v>67</v>
      </c>
      <c r="D149" s="121">
        <v>3000</v>
      </c>
      <c r="E149" s="121">
        <v>3000</v>
      </c>
      <c r="F149" s="121">
        <v>32718</v>
      </c>
      <c r="G149" s="309">
        <f t="shared" si="6"/>
        <v>10.906</v>
      </c>
      <c r="H149" s="254"/>
      <c r="I149" s="121"/>
      <c r="J149" s="121"/>
      <c r="K149" s="187"/>
    </row>
    <row r="150" spans="1:11" s="1" customFormat="1" ht="18" customHeight="1">
      <c r="A150" s="10"/>
      <c r="B150" s="10"/>
      <c r="C150" s="62" t="s">
        <v>41</v>
      </c>
      <c r="D150" s="97"/>
      <c r="E150" s="97"/>
      <c r="F150" s="97"/>
      <c r="G150" s="304"/>
      <c r="H150" s="250">
        <v>8683400</v>
      </c>
      <c r="I150" s="97">
        <v>8683400</v>
      </c>
      <c r="J150" s="97">
        <v>4422620</v>
      </c>
      <c r="K150" s="182">
        <f t="shared" si="7"/>
        <v>0.5093189303728954</v>
      </c>
    </row>
    <row r="151" spans="1:11" s="1" customFormat="1" ht="18" customHeight="1">
      <c r="A151" s="10"/>
      <c r="B151" s="10"/>
      <c r="C151" s="109" t="s">
        <v>42</v>
      </c>
      <c r="D151" s="122"/>
      <c r="E151" s="122"/>
      <c r="F151" s="122"/>
      <c r="G151" s="303"/>
      <c r="H151" s="249">
        <f>2409300+43000</f>
        <v>2452300</v>
      </c>
      <c r="I151" s="122">
        <f>2409300+43000</f>
        <v>2452300</v>
      </c>
      <c r="J151" s="122">
        <v>1517668</v>
      </c>
      <c r="K151" s="180">
        <f t="shared" si="7"/>
        <v>0.6188753415161277</v>
      </c>
    </row>
    <row r="152" spans="1:11" s="1" customFormat="1" ht="18" customHeight="1">
      <c r="A152" s="65"/>
      <c r="B152" s="65"/>
      <c r="C152" s="27" t="s">
        <v>43</v>
      </c>
      <c r="D152" s="112"/>
      <c r="E152" s="112"/>
      <c r="F152" s="112"/>
      <c r="G152" s="289"/>
      <c r="H152" s="236">
        <v>163300</v>
      </c>
      <c r="I152" s="112">
        <v>163300</v>
      </c>
      <c r="J152" s="112">
        <v>83413</v>
      </c>
      <c r="K152" s="169">
        <f t="shared" si="7"/>
        <v>0.510796080832823</v>
      </c>
    </row>
    <row r="153" spans="1:11" ht="19.5" customHeight="1">
      <c r="A153" s="28">
        <v>851</v>
      </c>
      <c r="B153" s="16"/>
      <c r="C153" s="17" t="s">
        <v>28</v>
      </c>
      <c r="D153" s="37">
        <f>+D154</f>
        <v>2845000</v>
      </c>
      <c r="E153" s="37">
        <f>+E154</f>
        <v>2845000</v>
      </c>
      <c r="F153" s="37">
        <f>+F154</f>
        <v>1078788</v>
      </c>
      <c r="G153" s="306">
        <f t="shared" si="6"/>
        <v>0.3791873462214411</v>
      </c>
      <c r="H153" s="251">
        <f>H154</f>
        <v>2845000</v>
      </c>
      <c r="I153" s="37">
        <f>I154</f>
        <v>2845000</v>
      </c>
      <c r="J153" s="37">
        <f>J154</f>
        <v>1064170</v>
      </c>
      <c r="K153" s="184">
        <f t="shared" si="7"/>
        <v>0.37404920913884004</v>
      </c>
    </row>
    <row r="154" spans="1:11" ht="27.75" customHeight="1">
      <c r="A154" s="54"/>
      <c r="B154" s="52">
        <v>85156</v>
      </c>
      <c r="C154" s="39" t="s">
        <v>112</v>
      </c>
      <c r="D154" s="40">
        <f>D155+D157</f>
        <v>2845000</v>
      </c>
      <c r="E154" s="40">
        <f>E155+E157</f>
        <v>2845000</v>
      </c>
      <c r="F154" s="40">
        <f>F155+F157</f>
        <v>1078788</v>
      </c>
      <c r="G154" s="307">
        <f t="shared" si="6"/>
        <v>0.3791873462214411</v>
      </c>
      <c r="H154" s="252">
        <f>SUM(H159:H160)</f>
        <v>2845000</v>
      </c>
      <c r="I154" s="40">
        <f>SUM(I159:I160)</f>
        <v>2845000</v>
      </c>
      <c r="J154" s="40">
        <f>SUM(J159:J160)</f>
        <v>1064170</v>
      </c>
      <c r="K154" s="185">
        <f t="shared" si="7"/>
        <v>0.37404920913884004</v>
      </c>
    </row>
    <row r="155" spans="1:11" ht="25.5" customHeight="1">
      <c r="A155" s="47"/>
      <c r="B155" s="48"/>
      <c r="C155" s="86" t="s">
        <v>29</v>
      </c>
      <c r="D155" s="87">
        <f>D156</f>
        <v>113000</v>
      </c>
      <c r="E155" s="87">
        <f>E156</f>
        <v>113000</v>
      </c>
      <c r="F155" s="87">
        <f>F156</f>
        <v>64550</v>
      </c>
      <c r="G155" s="312">
        <f t="shared" si="6"/>
        <v>0.5712389380530973</v>
      </c>
      <c r="H155" s="257"/>
      <c r="I155" s="87"/>
      <c r="J155" s="87"/>
      <c r="K155" s="190"/>
    </row>
    <row r="156" spans="1:11" ht="38.25">
      <c r="A156" s="47"/>
      <c r="B156" s="346">
        <v>211</v>
      </c>
      <c r="C156" s="347" t="s">
        <v>122</v>
      </c>
      <c r="D156" s="123">
        <v>113000</v>
      </c>
      <c r="E156" s="123">
        <v>113000</v>
      </c>
      <c r="F156" s="123">
        <v>64550</v>
      </c>
      <c r="G156" s="313">
        <f t="shared" si="6"/>
        <v>0.5712389380530973</v>
      </c>
      <c r="H156" s="258"/>
      <c r="I156" s="123"/>
      <c r="J156" s="123"/>
      <c r="K156" s="191"/>
    </row>
    <row r="157" spans="1:11" ht="25.5">
      <c r="A157" s="47"/>
      <c r="B157" s="48"/>
      <c r="C157" s="98" t="s">
        <v>30</v>
      </c>
      <c r="D157" s="72">
        <f>D158</f>
        <v>2732000</v>
      </c>
      <c r="E157" s="72">
        <f>E158</f>
        <v>2732000</v>
      </c>
      <c r="F157" s="72">
        <f>F158</f>
        <v>1014238</v>
      </c>
      <c r="G157" s="308">
        <f t="shared" si="6"/>
        <v>0.3712437774524158</v>
      </c>
      <c r="H157" s="253"/>
      <c r="I157" s="72"/>
      <c r="J157" s="72"/>
      <c r="K157" s="186"/>
    </row>
    <row r="158" spans="1:11" ht="38.25">
      <c r="A158" s="47"/>
      <c r="B158" s="346">
        <v>211</v>
      </c>
      <c r="C158" s="347" t="s">
        <v>121</v>
      </c>
      <c r="D158" s="123">
        <v>2732000</v>
      </c>
      <c r="E158" s="123">
        <v>2732000</v>
      </c>
      <c r="F158" s="103">
        <v>1014238</v>
      </c>
      <c r="G158" s="317">
        <f t="shared" si="6"/>
        <v>0.3712437774524158</v>
      </c>
      <c r="H158" s="262"/>
      <c r="I158" s="103"/>
      <c r="J158" s="103"/>
      <c r="K158" s="195"/>
    </row>
    <row r="159" spans="1:11" s="1" customFormat="1" ht="25.5">
      <c r="A159" s="41"/>
      <c r="B159" s="42"/>
      <c r="C159" s="68" t="s">
        <v>81</v>
      </c>
      <c r="D159" s="57"/>
      <c r="E159" s="57"/>
      <c r="F159" s="57"/>
      <c r="G159" s="290"/>
      <c r="H159" s="237">
        <v>113000</v>
      </c>
      <c r="I159" s="57">
        <v>113000</v>
      </c>
      <c r="J159" s="57">
        <v>49933</v>
      </c>
      <c r="K159" s="176">
        <f t="shared" si="7"/>
        <v>0.44188495575221237</v>
      </c>
    </row>
    <row r="160" spans="1:11" s="1" customFormat="1" ht="28.5" customHeight="1">
      <c r="A160" s="390"/>
      <c r="B160" s="91"/>
      <c r="C160" s="126" t="s">
        <v>80</v>
      </c>
      <c r="D160" s="112"/>
      <c r="E160" s="112"/>
      <c r="F160" s="112"/>
      <c r="G160" s="289"/>
      <c r="H160" s="236">
        <v>2732000</v>
      </c>
      <c r="I160" s="112">
        <v>2732000</v>
      </c>
      <c r="J160" s="112">
        <v>1014237</v>
      </c>
      <c r="K160" s="169">
        <f t="shared" si="7"/>
        <v>0.371243411420205</v>
      </c>
    </row>
    <row r="161" spans="1:11" ht="19.5" customHeight="1">
      <c r="A161" s="14">
        <v>853</v>
      </c>
      <c r="B161" s="15"/>
      <c r="C161" s="43" t="s">
        <v>3</v>
      </c>
      <c r="D161" s="44">
        <f>D162+D169+D173+D180+D184+D191</f>
        <v>4011000</v>
      </c>
      <c r="E161" s="44">
        <f>E162+E169+E173+E180+E184+E191</f>
        <v>4199240</v>
      </c>
      <c r="F161" s="44">
        <f>F162+F169+F173+F180+F184+F191</f>
        <v>2196129</v>
      </c>
      <c r="G161" s="310">
        <f aca="true" t="shared" si="11" ref="G161:G200">F161/E161</f>
        <v>0.5229824920699936</v>
      </c>
      <c r="H161" s="255">
        <f>H162+H169+H173+H180+H184</f>
        <v>3983000</v>
      </c>
      <c r="I161" s="44">
        <f>I162+I169+I173+I180+I184+I191</f>
        <v>4171240</v>
      </c>
      <c r="J161" s="44">
        <f>J162+J169+J173+J180+J184+J191</f>
        <v>2153523</v>
      </c>
      <c r="K161" s="188">
        <f>J161/I161</f>
        <v>0.5162788523316807</v>
      </c>
    </row>
    <row r="162" spans="1:11" s="345" customFormat="1" ht="19.5" customHeight="1">
      <c r="A162" s="387"/>
      <c r="B162" s="20">
        <v>85303</v>
      </c>
      <c r="C162" s="21" t="s">
        <v>31</v>
      </c>
      <c r="D162" s="55">
        <f>D163+D165</f>
        <v>1612000</v>
      </c>
      <c r="E162" s="55">
        <f>E163+E165</f>
        <v>1676722</v>
      </c>
      <c r="F162" s="55">
        <f>F163+F165</f>
        <v>856704</v>
      </c>
      <c r="G162" s="318">
        <f t="shared" si="11"/>
        <v>0.5109397980106422</v>
      </c>
      <c r="H162" s="263">
        <f>SUM(H167:H168)</f>
        <v>1584000</v>
      </c>
      <c r="I162" s="263">
        <f>SUM(I167:I168)</f>
        <v>1648722</v>
      </c>
      <c r="J162" s="263">
        <f>SUM(J167:J168)</f>
        <v>792000</v>
      </c>
      <c r="K162" s="196">
        <f>J162/I162</f>
        <v>0.48037207000331167</v>
      </c>
    </row>
    <row r="163" spans="1:11" ht="25.5">
      <c r="A163" s="49"/>
      <c r="B163" s="92"/>
      <c r="C163" s="90" t="s">
        <v>57</v>
      </c>
      <c r="D163" s="362">
        <f>D164</f>
        <v>1584000</v>
      </c>
      <c r="E163" s="362">
        <f>E164</f>
        <v>1648722</v>
      </c>
      <c r="F163" s="362">
        <f>F164</f>
        <v>856704</v>
      </c>
      <c r="G163" s="363">
        <f t="shared" si="11"/>
        <v>0.5196170124496429</v>
      </c>
      <c r="H163" s="364"/>
      <c r="I163" s="362"/>
      <c r="J163" s="362"/>
      <c r="K163" s="365"/>
    </row>
    <row r="164" spans="1:11" s="74" customFormat="1" ht="38.25">
      <c r="A164" s="47"/>
      <c r="B164" s="346">
        <v>211</v>
      </c>
      <c r="C164" s="347" t="s">
        <v>121</v>
      </c>
      <c r="D164" s="123">
        <v>1584000</v>
      </c>
      <c r="E164" s="123">
        <v>1648722</v>
      </c>
      <c r="F164" s="123">
        <v>856704</v>
      </c>
      <c r="G164" s="313">
        <f t="shared" si="11"/>
        <v>0.5196170124496429</v>
      </c>
      <c r="H164" s="258"/>
      <c r="I164" s="123"/>
      <c r="J164" s="123"/>
      <c r="K164" s="191"/>
    </row>
    <row r="165" spans="1:11" ht="19.5" customHeight="1">
      <c r="A165" s="58"/>
      <c r="B165" s="58"/>
      <c r="C165" s="66" t="s">
        <v>73</v>
      </c>
      <c r="D165" s="61">
        <f>D166</f>
        <v>28000</v>
      </c>
      <c r="E165" s="61">
        <f>E166</f>
        <v>28000</v>
      </c>
      <c r="F165" s="61"/>
      <c r="G165" s="292"/>
      <c r="H165" s="239"/>
      <c r="I165" s="61"/>
      <c r="J165" s="61"/>
      <c r="K165" s="170"/>
    </row>
    <row r="166" spans="1:11" s="74" customFormat="1" ht="25.5">
      <c r="A166" s="58"/>
      <c r="B166" s="63">
        <v>235</v>
      </c>
      <c r="C166" s="208" t="s">
        <v>67</v>
      </c>
      <c r="D166" s="113">
        <v>28000</v>
      </c>
      <c r="E166" s="113">
        <v>28000</v>
      </c>
      <c r="F166" s="113"/>
      <c r="G166" s="293"/>
      <c r="H166" s="240"/>
      <c r="I166" s="113"/>
      <c r="J166" s="113"/>
      <c r="K166" s="171"/>
    </row>
    <row r="167" spans="1:11" s="1" customFormat="1" ht="25.5">
      <c r="A167" s="41"/>
      <c r="B167" s="42"/>
      <c r="C167" s="64" t="s">
        <v>123</v>
      </c>
      <c r="D167" s="57"/>
      <c r="E167" s="57"/>
      <c r="F167" s="57"/>
      <c r="G167" s="290"/>
      <c r="H167" s="237">
        <v>720000</v>
      </c>
      <c r="I167" s="57">
        <v>750000</v>
      </c>
      <c r="J167" s="57">
        <v>360000</v>
      </c>
      <c r="K167" s="176">
        <f>J167/I167</f>
        <v>0.48</v>
      </c>
    </row>
    <row r="168" spans="1:11" s="1" customFormat="1" ht="25.5">
      <c r="A168" s="41"/>
      <c r="B168" s="91"/>
      <c r="C168" s="117" t="s">
        <v>48</v>
      </c>
      <c r="D168" s="112"/>
      <c r="E168" s="112"/>
      <c r="F168" s="112"/>
      <c r="G168" s="289"/>
      <c r="H168" s="236">
        <v>864000</v>
      </c>
      <c r="I168" s="112">
        <v>898722</v>
      </c>
      <c r="J168" s="112">
        <v>432000</v>
      </c>
      <c r="K168" s="169">
        <f>J168/I168</f>
        <v>0.48068256924833264</v>
      </c>
    </row>
    <row r="169" spans="1:11" ht="19.5" customHeight="1">
      <c r="A169" s="49"/>
      <c r="B169" s="29">
        <v>85316</v>
      </c>
      <c r="C169" s="39" t="s">
        <v>5</v>
      </c>
      <c r="D169" s="40">
        <f aca="true" t="shared" si="12" ref="D169:F170">D170</f>
        <v>40000</v>
      </c>
      <c r="E169" s="40">
        <f t="shared" si="12"/>
        <v>40000</v>
      </c>
      <c r="F169" s="40">
        <f t="shared" si="12"/>
        <v>19980</v>
      </c>
      <c r="G169" s="307">
        <f t="shared" si="11"/>
        <v>0.4995</v>
      </c>
      <c r="H169" s="252">
        <f>H172</f>
        <v>40000</v>
      </c>
      <c r="I169" s="252">
        <f>I172</f>
        <v>40000</v>
      </c>
      <c r="J169" s="252">
        <f>J172</f>
        <v>11410</v>
      </c>
      <c r="K169" s="185">
        <f>J169/I169</f>
        <v>0.28525</v>
      </c>
    </row>
    <row r="170" spans="1:11" ht="25.5">
      <c r="A170" s="47"/>
      <c r="B170" s="26"/>
      <c r="C170" s="71" t="s">
        <v>32</v>
      </c>
      <c r="D170" s="72">
        <f t="shared" si="12"/>
        <v>40000</v>
      </c>
      <c r="E170" s="72">
        <f t="shared" si="12"/>
        <v>40000</v>
      </c>
      <c r="F170" s="72">
        <f t="shared" si="12"/>
        <v>19980</v>
      </c>
      <c r="G170" s="308">
        <f t="shared" si="11"/>
        <v>0.4995</v>
      </c>
      <c r="H170" s="253"/>
      <c r="I170" s="72"/>
      <c r="J170" s="72"/>
      <c r="K170" s="186"/>
    </row>
    <row r="171" spans="1:11" s="74" customFormat="1" ht="38.25">
      <c r="A171" s="47"/>
      <c r="B171" s="346">
        <v>211</v>
      </c>
      <c r="C171" s="347" t="s">
        <v>121</v>
      </c>
      <c r="D171" s="123">
        <v>40000</v>
      </c>
      <c r="E171" s="123">
        <v>40000</v>
      </c>
      <c r="F171" s="123">
        <v>19980</v>
      </c>
      <c r="G171" s="313">
        <f t="shared" si="11"/>
        <v>0.4995</v>
      </c>
      <c r="H171" s="258"/>
      <c r="I171" s="123"/>
      <c r="J171" s="123"/>
      <c r="K171" s="191"/>
    </row>
    <row r="172" spans="1:11" s="1" customFormat="1" ht="18" customHeight="1">
      <c r="A172" s="49"/>
      <c r="B172" s="25"/>
      <c r="C172" s="65" t="s">
        <v>49</v>
      </c>
      <c r="D172" s="112"/>
      <c r="E172" s="112"/>
      <c r="F172" s="112"/>
      <c r="G172" s="289"/>
      <c r="H172" s="236">
        <v>40000</v>
      </c>
      <c r="I172" s="112">
        <v>40000</v>
      </c>
      <c r="J172" s="112">
        <v>11410</v>
      </c>
      <c r="K172" s="169">
        <f>J172/I172</f>
        <v>0.28525</v>
      </c>
    </row>
    <row r="173" spans="1:11" ht="19.5" customHeight="1">
      <c r="A173" s="49"/>
      <c r="B173" s="52">
        <v>85321</v>
      </c>
      <c r="C173" s="39" t="s">
        <v>113</v>
      </c>
      <c r="D173" s="40">
        <f>D174+D176</f>
        <v>350000</v>
      </c>
      <c r="E173" s="40">
        <f>E174+E176</f>
        <v>369200</v>
      </c>
      <c r="F173" s="40">
        <f>F174+F176</f>
        <v>184000</v>
      </c>
      <c r="G173" s="307">
        <f t="shared" si="11"/>
        <v>0.49837486457204766</v>
      </c>
      <c r="H173" s="252">
        <f>SUM(H178:H179)</f>
        <v>350000</v>
      </c>
      <c r="I173" s="252">
        <f>SUM(I178:I179)</f>
        <v>369200</v>
      </c>
      <c r="J173" s="252">
        <v>184399</v>
      </c>
      <c r="K173" s="185">
        <f>J173/I173</f>
        <v>0.49945557963163595</v>
      </c>
    </row>
    <row r="174" spans="1:11" ht="38.25">
      <c r="A174" s="47"/>
      <c r="B174" s="60"/>
      <c r="C174" s="73" t="s">
        <v>138</v>
      </c>
      <c r="D174" s="70">
        <f>D175</f>
        <v>340000</v>
      </c>
      <c r="E174" s="70">
        <f>E175</f>
        <v>359200</v>
      </c>
      <c r="F174" s="70">
        <f>F175</f>
        <v>184000</v>
      </c>
      <c r="G174" s="314">
        <f t="shared" si="11"/>
        <v>0.512249443207127</v>
      </c>
      <c r="H174" s="259"/>
      <c r="I174" s="70"/>
      <c r="J174" s="70"/>
      <c r="K174" s="192"/>
    </row>
    <row r="175" spans="1:11" s="74" customFormat="1" ht="38.25">
      <c r="A175" s="47"/>
      <c r="B175" s="346">
        <v>211</v>
      </c>
      <c r="C175" s="347" t="s">
        <v>124</v>
      </c>
      <c r="D175" s="123">
        <v>340000</v>
      </c>
      <c r="E175" s="123">
        <v>359200</v>
      </c>
      <c r="F175" s="123">
        <v>184000</v>
      </c>
      <c r="G175" s="313">
        <f t="shared" si="11"/>
        <v>0.512249443207127</v>
      </c>
      <c r="H175" s="258"/>
      <c r="I175" s="123"/>
      <c r="J175" s="123"/>
      <c r="K175" s="191"/>
    </row>
    <row r="176" spans="1:11" ht="25.5">
      <c r="A176" s="47"/>
      <c r="B176" s="60"/>
      <c r="C176" s="73" t="s">
        <v>139</v>
      </c>
      <c r="D176" s="70">
        <f>D177</f>
        <v>10000</v>
      </c>
      <c r="E176" s="70">
        <f>E177</f>
        <v>10000</v>
      </c>
      <c r="F176" s="70"/>
      <c r="G176" s="314"/>
      <c r="H176" s="259"/>
      <c r="I176" s="70"/>
      <c r="J176" s="70"/>
      <c r="K176" s="192"/>
    </row>
    <row r="177" spans="1:11" s="74" customFormat="1" ht="38.25">
      <c r="A177" s="47"/>
      <c r="B177" s="346">
        <v>641</v>
      </c>
      <c r="C177" s="347" t="s">
        <v>70</v>
      </c>
      <c r="D177" s="123">
        <v>10000</v>
      </c>
      <c r="E177" s="123">
        <v>10000</v>
      </c>
      <c r="F177" s="123"/>
      <c r="G177" s="313"/>
      <c r="H177" s="258"/>
      <c r="I177" s="123"/>
      <c r="J177" s="123"/>
      <c r="K177" s="191"/>
    </row>
    <row r="178" spans="1:11" s="1" customFormat="1" ht="25.5">
      <c r="A178" s="10"/>
      <c r="B178" s="10"/>
      <c r="C178" s="98" t="s">
        <v>140</v>
      </c>
      <c r="D178" s="61"/>
      <c r="E178" s="61"/>
      <c r="F178" s="61"/>
      <c r="G178" s="292"/>
      <c r="H178" s="239">
        <f>340000</f>
        <v>340000</v>
      </c>
      <c r="I178" s="61">
        <v>359200</v>
      </c>
      <c r="J178" s="61">
        <v>180130</v>
      </c>
      <c r="K178" s="170">
        <f>J178/I178</f>
        <v>0.5014755011135857</v>
      </c>
    </row>
    <row r="179" spans="1:11" s="1" customFormat="1" ht="25.5">
      <c r="A179" s="10"/>
      <c r="B179" s="10"/>
      <c r="C179" s="119" t="s">
        <v>141</v>
      </c>
      <c r="D179" s="97"/>
      <c r="E179" s="97"/>
      <c r="F179" s="97"/>
      <c r="G179" s="304"/>
      <c r="H179" s="250">
        <v>10000</v>
      </c>
      <c r="I179" s="97">
        <v>10000</v>
      </c>
      <c r="J179" s="97">
        <v>4269</v>
      </c>
      <c r="K179" s="182">
        <f>J179/I179</f>
        <v>0.4269</v>
      </c>
    </row>
    <row r="180" spans="1:11" ht="21.75" customHeight="1">
      <c r="A180" s="10"/>
      <c r="B180" s="210">
        <v>85331</v>
      </c>
      <c r="C180" s="45" t="s">
        <v>58</v>
      </c>
      <c r="D180" s="212">
        <f aca="true" t="shared" si="13" ref="D180:F181">D181</f>
        <v>257000</v>
      </c>
      <c r="E180" s="212">
        <f t="shared" si="13"/>
        <v>257000</v>
      </c>
      <c r="F180" s="212">
        <f t="shared" si="13"/>
        <v>116000</v>
      </c>
      <c r="G180" s="319">
        <f t="shared" si="11"/>
        <v>0.45136186770428016</v>
      </c>
      <c r="H180" s="264">
        <f>H183</f>
        <v>257000</v>
      </c>
      <c r="I180" s="264">
        <f>I183</f>
        <v>257000</v>
      </c>
      <c r="J180" s="264">
        <f>J183</f>
        <v>40168</v>
      </c>
      <c r="K180" s="218">
        <f>J180/I180</f>
        <v>0.15629571984435797</v>
      </c>
    </row>
    <row r="181" spans="1:11" ht="25.5">
      <c r="A181" s="10"/>
      <c r="B181" s="94"/>
      <c r="C181" s="64" t="s">
        <v>59</v>
      </c>
      <c r="D181" s="57">
        <f t="shared" si="13"/>
        <v>257000</v>
      </c>
      <c r="E181" s="57">
        <f t="shared" si="13"/>
        <v>257000</v>
      </c>
      <c r="F181" s="57">
        <f t="shared" si="13"/>
        <v>116000</v>
      </c>
      <c r="G181" s="320">
        <f t="shared" si="11"/>
        <v>0.45136186770428016</v>
      </c>
      <c r="H181" s="265"/>
      <c r="I181" s="99"/>
      <c r="J181" s="99"/>
      <c r="K181" s="197"/>
    </row>
    <row r="182" spans="1:11" ht="38.25">
      <c r="A182" s="47"/>
      <c r="B182" s="346">
        <v>211</v>
      </c>
      <c r="C182" s="347" t="s">
        <v>142</v>
      </c>
      <c r="D182" s="123">
        <v>257000</v>
      </c>
      <c r="E182" s="123">
        <v>257000</v>
      </c>
      <c r="F182" s="103">
        <v>116000</v>
      </c>
      <c r="G182" s="317">
        <f t="shared" si="11"/>
        <v>0.45136186770428016</v>
      </c>
      <c r="H182" s="262"/>
      <c r="I182" s="103"/>
      <c r="J182" s="103"/>
      <c r="K182" s="195"/>
    </row>
    <row r="183" spans="1:11" s="1" customFormat="1" ht="25.5">
      <c r="A183" s="10"/>
      <c r="B183" s="10"/>
      <c r="C183" s="119" t="s">
        <v>60</v>
      </c>
      <c r="D183" s="97"/>
      <c r="E183" s="97"/>
      <c r="F183" s="97"/>
      <c r="G183" s="304"/>
      <c r="H183" s="250">
        <v>257000</v>
      </c>
      <c r="I183" s="97">
        <v>257000</v>
      </c>
      <c r="J183" s="97">
        <v>40168</v>
      </c>
      <c r="K183" s="396">
        <f>J183/I183</f>
        <v>0.15629571984435797</v>
      </c>
    </row>
    <row r="184" spans="1:11" ht="19.5" customHeight="1">
      <c r="A184" s="49"/>
      <c r="B184" s="50">
        <v>85333</v>
      </c>
      <c r="C184" s="50" t="s">
        <v>33</v>
      </c>
      <c r="D184" s="56">
        <f aca="true" t="shared" si="14" ref="D184:F185">D185</f>
        <v>1752000</v>
      </c>
      <c r="E184" s="56">
        <f t="shared" si="14"/>
        <v>1829572</v>
      </c>
      <c r="F184" s="56">
        <f t="shared" si="14"/>
        <v>992700</v>
      </c>
      <c r="G184" s="321">
        <f t="shared" si="11"/>
        <v>0.5425859162689416</v>
      </c>
      <c r="H184" s="266">
        <f>SUM(H187:H189)</f>
        <v>1752000</v>
      </c>
      <c r="I184" s="266">
        <f>SUM(I187:I189)</f>
        <v>1829572</v>
      </c>
      <c r="J184" s="266">
        <f>SUM(J187:J189)</f>
        <v>1098801</v>
      </c>
      <c r="K184" s="198">
        <f>J184/I184</f>
        <v>0.6005781680086928</v>
      </c>
    </row>
    <row r="185" spans="1:11" ht="25.5">
      <c r="A185" s="47"/>
      <c r="B185" s="51"/>
      <c r="C185" s="64" t="s">
        <v>34</v>
      </c>
      <c r="D185" s="70">
        <f t="shared" si="14"/>
        <v>1752000</v>
      </c>
      <c r="E185" s="70">
        <f t="shared" si="14"/>
        <v>1829572</v>
      </c>
      <c r="F185" s="70">
        <f t="shared" si="14"/>
        <v>992700</v>
      </c>
      <c r="G185" s="314">
        <f t="shared" si="11"/>
        <v>0.5425859162689416</v>
      </c>
      <c r="H185" s="259"/>
      <c r="I185" s="70"/>
      <c r="J185" s="70"/>
      <c r="K185" s="192"/>
    </row>
    <row r="186" spans="1:11" ht="38.25">
      <c r="A186" s="47"/>
      <c r="B186" s="346">
        <v>211</v>
      </c>
      <c r="C186" s="347" t="s">
        <v>121</v>
      </c>
      <c r="D186" s="123">
        <v>1752000</v>
      </c>
      <c r="E186" s="123">
        <v>1829572</v>
      </c>
      <c r="F186" s="103">
        <v>992700</v>
      </c>
      <c r="G186" s="317">
        <f t="shared" si="11"/>
        <v>0.5425859162689416</v>
      </c>
      <c r="H186" s="262"/>
      <c r="I186" s="103"/>
      <c r="J186" s="103"/>
      <c r="K186" s="195"/>
    </row>
    <row r="187" spans="1:11" s="1" customFormat="1" ht="18" customHeight="1">
      <c r="A187" s="10"/>
      <c r="B187" s="10"/>
      <c r="C187" s="127" t="s">
        <v>41</v>
      </c>
      <c r="D187" s="125"/>
      <c r="E187" s="125"/>
      <c r="F187" s="125"/>
      <c r="G187" s="302"/>
      <c r="H187" s="248">
        <v>1186140</v>
      </c>
      <c r="I187" s="125">
        <v>1250012</v>
      </c>
      <c r="J187" s="125">
        <v>719105</v>
      </c>
      <c r="K187" s="179">
        <f>J187/I187</f>
        <v>0.5752784773266176</v>
      </c>
    </row>
    <row r="188" spans="1:11" s="1" customFormat="1" ht="18" customHeight="1">
      <c r="A188" s="10"/>
      <c r="B188" s="10"/>
      <c r="C188" s="128" t="s">
        <v>42</v>
      </c>
      <c r="D188" s="122"/>
      <c r="E188" s="122"/>
      <c r="F188" s="122"/>
      <c r="G188" s="303"/>
      <c r="H188" s="249">
        <v>324860</v>
      </c>
      <c r="I188" s="122">
        <v>324860</v>
      </c>
      <c r="J188" s="122">
        <v>245423</v>
      </c>
      <c r="K188" s="180">
        <f>J188/I188</f>
        <v>0.7554731268854276</v>
      </c>
    </row>
    <row r="189" spans="1:11" s="1" customFormat="1" ht="18" customHeight="1">
      <c r="A189" s="10"/>
      <c r="B189" s="10"/>
      <c r="C189" s="10" t="s">
        <v>43</v>
      </c>
      <c r="D189" s="97"/>
      <c r="E189" s="97"/>
      <c r="F189" s="97"/>
      <c r="G189" s="304"/>
      <c r="H189" s="250">
        <v>241000</v>
      </c>
      <c r="I189" s="97">
        <v>254700</v>
      </c>
      <c r="J189" s="97">
        <v>134273</v>
      </c>
      <c r="K189" s="182">
        <f>J189/I189</f>
        <v>0.5271809972516687</v>
      </c>
    </row>
    <row r="190" spans="4:11" s="368" customFormat="1" ht="18" customHeight="1">
      <c r="D190" s="370"/>
      <c r="E190" s="370"/>
      <c r="F190" s="370"/>
      <c r="G190" s="371"/>
      <c r="H190" s="370"/>
      <c r="I190" s="370"/>
      <c r="J190" s="370"/>
      <c r="K190" s="371"/>
    </row>
    <row r="191" spans="1:11" s="96" customFormat="1" ht="19.5" customHeight="1">
      <c r="A191" s="343"/>
      <c r="B191" s="93">
        <v>85334</v>
      </c>
      <c r="C191" s="389" t="s">
        <v>93</v>
      </c>
      <c r="D191" s="95"/>
      <c r="E191" s="95">
        <f>SUM(E192)</f>
        <v>26746</v>
      </c>
      <c r="F191" s="95">
        <f>SUM(F192)</f>
        <v>26745</v>
      </c>
      <c r="G191" s="300">
        <v>0.9999</v>
      </c>
      <c r="H191" s="247"/>
      <c r="I191" s="95">
        <f>I192+I194</f>
        <v>26746</v>
      </c>
      <c r="J191" s="95">
        <f>J192+J194</f>
        <v>26745</v>
      </c>
      <c r="K191" s="177">
        <v>0.9999</v>
      </c>
    </row>
    <row r="192" spans="1:11" s="1" customFormat="1" ht="19.5" customHeight="1">
      <c r="A192" s="141"/>
      <c r="B192" s="79"/>
      <c r="C192" s="152" t="s">
        <v>94</v>
      </c>
      <c r="D192" s="97"/>
      <c r="E192" s="97">
        <f>SUM(E193)</f>
        <v>26746</v>
      </c>
      <c r="F192" s="97">
        <f>SUM(F193)</f>
        <v>26745</v>
      </c>
      <c r="G192" s="290">
        <v>0.9999</v>
      </c>
      <c r="H192" s="250"/>
      <c r="I192" s="97"/>
      <c r="J192" s="97"/>
      <c r="K192" s="182"/>
    </row>
    <row r="193" spans="1:11" s="367" customFormat="1" ht="26.25" customHeight="1">
      <c r="A193" s="388"/>
      <c r="B193" s="348">
        <v>211</v>
      </c>
      <c r="C193" s="351" t="s">
        <v>69</v>
      </c>
      <c r="D193" s="123"/>
      <c r="E193" s="123">
        <v>26746</v>
      </c>
      <c r="F193" s="123">
        <v>26745</v>
      </c>
      <c r="G193" s="289">
        <v>0.9999</v>
      </c>
      <c r="H193" s="258"/>
      <c r="I193" s="123"/>
      <c r="J193" s="123"/>
      <c r="K193" s="191"/>
    </row>
    <row r="194" spans="1:11" s="1" customFormat="1" ht="19.5" customHeight="1">
      <c r="A194" s="10"/>
      <c r="B194" s="10"/>
      <c r="C194" s="366" t="s">
        <v>95</v>
      </c>
      <c r="D194" s="112"/>
      <c r="E194" s="112"/>
      <c r="F194" s="112"/>
      <c r="G194" s="289"/>
      <c r="H194" s="236"/>
      <c r="I194" s="112">
        <v>26746</v>
      </c>
      <c r="J194" s="112">
        <v>26745</v>
      </c>
      <c r="K194" s="169">
        <v>0.9999</v>
      </c>
    </row>
    <row r="195" spans="1:11" ht="26.25" customHeight="1">
      <c r="A195" s="141"/>
      <c r="B195" s="10"/>
      <c r="C195" s="352" t="s">
        <v>88</v>
      </c>
      <c r="D195" s="10"/>
      <c r="E195" s="10"/>
      <c r="F195" s="10"/>
      <c r="G195" s="304"/>
      <c r="H195" s="267"/>
      <c r="I195" s="10"/>
      <c r="J195" s="10"/>
      <c r="K195" s="182"/>
    </row>
    <row r="196" spans="1:11" ht="37.5" customHeight="1" thickBot="1">
      <c r="A196" s="34"/>
      <c r="B196" s="35"/>
      <c r="C196" s="353" t="s">
        <v>137</v>
      </c>
      <c r="D196" s="85">
        <f>D197+D210+D217+D228+D239+D248+D256</f>
        <v>3750</v>
      </c>
      <c r="E196" s="85">
        <f>E197+E210+E217+E228+E239+E248+E256</f>
        <v>3750</v>
      </c>
      <c r="F196" s="85">
        <f>F197+F210+F217+F228+F239+F248+F256</f>
        <v>3750</v>
      </c>
      <c r="G196" s="322">
        <f t="shared" si="11"/>
        <v>1</v>
      </c>
      <c r="H196" s="268">
        <f aca="true" t="shared" si="15" ref="H196:J197">H197</f>
        <v>3750</v>
      </c>
      <c r="I196" s="85">
        <f t="shared" si="15"/>
        <v>3750</v>
      </c>
      <c r="J196" s="85">
        <f t="shared" si="15"/>
        <v>3750</v>
      </c>
      <c r="K196" s="199">
        <f>J196/I196</f>
        <v>1</v>
      </c>
    </row>
    <row r="197" spans="1:11" ht="19.5" customHeight="1" thickTop="1">
      <c r="A197" s="36" t="s">
        <v>12</v>
      </c>
      <c r="B197" s="36"/>
      <c r="C197" s="17" t="s">
        <v>13</v>
      </c>
      <c r="D197" s="37">
        <f aca="true" t="shared" si="16" ref="D197:F199">D198</f>
        <v>3750</v>
      </c>
      <c r="E197" s="37">
        <f t="shared" si="16"/>
        <v>3750</v>
      </c>
      <c r="F197" s="37">
        <f t="shared" si="16"/>
        <v>3750</v>
      </c>
      <c r="G197" s="306">
        <f t="shared" si="11"/>
        <v>1</v>
      </c>
      <c r="H197" s="251">
        <f t="shared" si="15"/>
        <v>3750</v>
      </c>
      <c r="I197" s="37">
        <f t="shared" si="15"/>
        <v>3750</v>
      </c>
      <c r="J197" s="37">
        <f t="shared" si="15"/>
        <v>3750</v>
      </c>
      <c r="K197" s="184">
        <f>J197/I197</f>
        <v>1</v>
      </c>
    </row>
    <row r="198" spans="1:11" s="144" customFormat="1" ht="19.5" customHeight="1">
      <c r="A198" s="142"/>
      <c r="B198" s="150" t="s">
        <v>14</v>
      </c>
      <c r="C198" s="30" t="s">
        <v>15</v>
      </c>
      <c r="D198" s="143">
        <f t="shared" si="16"/>
        <v>3750</v>
      </c>
      <c r="E198" s="143">
        <f t="shared" si="16"/>
        <v>3750</v>
      </c>
      <c r="F198" s="143">
        <f t="shared" si="16"/>
        <v>3750</v>
      </c>
      <c r="G198" s="323">
        <f t="shared" si="11"/>
        <v>1</v>
      </c>
      <c r="H198" s="269">
        <f>H201</f>
        <v>3750</v>
      </c>
      <c r="I198" s="143">
        <f>I201</f>
        <v>3750</v>
      </c>
      <c r="J198" s="143">
        <f>J201</f>
        <v>3750</v>
      </c>
      <c r="K198" s="200">
        <f>J198/I198</f>
        <v>1</v>
      </c>
    </row>
    <row r="199" spans="1:11" s="144" customFormat="1" ht="51">
      <c r="A199" s="142"/>
      <c r="B199" s="145"/>
      <c r="C199" s="68" t="s">
        <v>89</v>
      </c>
      <c r="D199" s="146">
        <f t="shared" si="16"/>
        <v>3750</v>
      </c>
      <c r="E199" s="146">
        <f t="shared" si="16"/>
        <v>3750</v>
      </c>
      <c r="F199" s="146">
        <f t="shared" si="16"/>
        <v>3750</v>
      </c>
      <c r="G199" s="324">
        <f t="shared" si="11"/>
        <v>1</v>
      </c>
      <c r="H199" s="270"/>
      <c r="I199" s="146"/>
      <c r="J199" s="146"/>
      <c r="K199" s="201"/>
    </row>
    <row r="200" spans="1:11" s="144" customFormat="1" ht="38.25">
      <c r="A200" s="142"/>
      <c r="B200" s="354" t="s">
        <v>90</v>
      </c>
      <c r="C200" s="347" t="s">
        <v>125</v>
      </c>
      <c r="D200" s="147">
        <v>3750</v>
      </c>
      <c r="E200" s="147">
        <v>3750</v>
      </c>
      <c r="F200" s="147">
        <v>3750</v>
      </c>
      <c r="G200" s="325">
        <f t="shared" si="11"/>
        <v>1</v>
      </c>
      <c r="H200" s="271"/>
      <c r="I200" s="147"/>
      <c r="J200" s="147"/>
      <c r="K200" s="202"/>
    </row>
    <row r="201" spans="1:11" s="144" customFormat="1" ht="38.25">
      <c r="A201" s="148"/>
      <c r="B201" s="148"/>
      <c r="C201" s="126" t="s">
        <v>91</v>
      </c>
      <c r="D201" s="149"/>
      <c r="E201" s="149"/>
      <c r="F201" s="149"/>
      <c r="G201" s="326"/>
      <c r="H201" s="272">
        <v>3750</v>
      </c>
      <c r="I201" s="149">
        <v>3750</v>
      </c>
      <c r="J201" s="149">
        <v>3750</v>
      </c>
      <c r="K201" s="203">
        <f>J201/I201</f>
        <v>1</v>
      </c>
    </row>
    <row r="203" spans="9:10" ht="12.75">
      <c r="I203" s="400" t="s">
        <v>146</v>
      </c>
      <c r="J203" s="400"/>
    </row>
    <row r="204" spans="9:10" ht="12.75">
      <c r="I204" s="400" t="s">
        <v>147</v>
      </c>
      <c r="J204" s="400"/>
    </row>
  </sheetData>
  <mergeCells count="11">
    <mergeCell ref="I203:J203"/>
    <mergeCell ref="I204:J204"/>
    <mergeCell ref="D6:D7"/>
    <mergeCell ref="E6:E7"/>
    <mergeCell ref="F6:F7"/>
    <mergeCell ref="G6:G7"/>
    <mergeCell ref="J2:K2"/>
    <mergeCell ref="H6:H7"/>
    <mergeCell ref="I6:I7"/>
    <mergeCell ref="J6:J7"/>
    <mergeCell ref="K6:K7"/>
  </mergeCells>
  <printOptions horizontalCentered="1"/>
  <pageMargins left="0.7874015748031497" right="0.7874015748031497" top="0.5118110236220472" bottom="0.6692913385826772" header="0.5118110236220472" footer="0.5118110236220472"/>
  <pageSetup firstPageNumber="258" useFirstPageNumber="1" horizontalDpi="600" verticalDpi="600" orientation="landscape" pageOrder="overThenDown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2003-08-25T07:45:30Z</cp:lastPrinted>
  <dcterms:created xsi:type="dcterms:W3CDTF">2000-11-27T13:18:20Z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