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remonty" sheetId="1" r:id="rId1"/>
  </sheets>
  <definedNames>
    <definedName name="_xlnm.Print_Titles" localSheetId="0">'remonty'!$9:$9</definedName>
  </definedNames>
  <calcPr fullCalcOnLoad="1"/>
</workbook>
</file>

<file path=xl/sharedStrings.xml><?xml version="1.0" encoding="utf-8"?>
<sst xmlns="http://schemas.openxmlformats.org/spreadsheetml/2006/main" count="171" uniqueCount="134">
  <si>
    <t>w złotych</t>
  </si>
  <si>
    <t>Dział</t>
  </si>
  <si>
    <t>Rozdz.</t>
  </si>
  <si>
    <t>Ogółem remonty</t>
  </si>
  <si>
    <t>z tego:</t>
  </si>
  <si>
    <t>Zadania własne</t>
  </si>
  <si>
    <t>Transport i łączność</t>
  </si>
  <si>
    <t>Drogi publiczne w miastach na prawach powiatu</t>
  </si>
  <si>
    <t>remonty dróg</t>
  </si>
  <si>
    <t>Drogi publiczne gminne</t>
  </si>
  <si>
    <t xml:space="preserve">Gospodarka mieszkaniowa </t>
  </si>
  <si>
    <t>Zakłady gospodarki mieszkaniowej</t>
  </si>
  <si>
    <t>prace specjalistyczne i konserwatorskie w budynkach w obrębie Starego Miasta</t>
  </si>
  <si>
    <t>Remonty budynków komunalnych</t>
  </si>
  <si>
    <t>Roboty instalacyjne</t>
  </si>
  <si>
    <t>remonty instalacji wod.-kan., c.o. i elektrycznej, opomiarowanie</t>
  </si>
  <si>
    <t>remonty instalacji gazowej i kanałów</t>
  </si>
  <si>
    <t>Remonty ogólnobudowlane</t>
  </si>
  <si>
    <t>remonty bieżące, główne</t>
  </si>
  <si>
    <t>remonty pustostanów, dachów, kominów, stolarki</t>
  </si>
  <si>
    <t>Przeglądy, awarie i dokumentacja</t>
  </si>
  <si>
    <t>Remonty budynków Wspólnot Mieszkaniowych</t>
  </si>
  <si>
    <t>remonty instalacji wod.-kan., c.w., c.o., elektrycznej, opomiarowanie</t>
  </si>
  <si>
    <t>remonty instalacji gazowej i kanałów kominowych</t>
  </si>
  <si>
    <t>remonty bieżące</t>
  </si>
  <si>
    <t>remonty pustostanów, dachów, kominów</t>
  </si>
  <si>
    <t>Remonty budynków o własności mieszanej</t>
  </si>
  <si>
    <t>remonty instalacji wod.-kan., c.o., elektrycznej, opomiarowanie</t>
  </si>
  <si>
    <t>Remonty budynków o własności prywatnej</t>
  </si>
  <si>
    <t>Gospodarka gruntami i nieruchomościami</t>
  </si>
  <si>
    <t>remonty lokali objętych umową najmu i dzierżawy</t>
  </si>
  <si>
    <t>Pozostała działalność</t>
  </si>
  <si>
    <t>bezzwrotna pomoc na remonty dla właścicieli domów wielomieszkaniowych</t>
  </si>
  <si>
    <t>Działalność usługowa</t>
  </si>
  <si>
    <t>Cmentarze</t>
  </si>
  <si>
    <t>remont Domu Pogrzebowego</t>
  </si>
  <si>
    <t>Administracja publiczna</t>
  </si>
  <si>
    <t>Rady miast i miast na prawach powiatu</t>
  </si>
  <si>
    <t>remonty lokali jednostek pomocniczych miasta</t>
  </si>
  <si>
    <t>Urzędy miast i miast na prawach powiatu</t>
  </si>
  <si>
    <t>Oświata i wychowanie</t>
  </si>
  <si>
    <t>Szkoły podstawowe</t>
  </si>
  <si>
    <t>remonty szkół</t>
  </si>
  <si>
    <t>Szkoły podstawowe specjalne</t>
  </si>
  <si>
    <t>Przedszkola przy szkołach podstawowych</t>
  </si>
  <si>
    <t xml:space="preserve">Gimnazja </t>
  </si>
  <si>
    <t>Gimnazja specjalne</t>
  </si>
  <si>
    <t>Licea ogólnokształcące</t>
  </si>
  <si>
    <t xml:space="preserve">Szkoły zawodowe </t>
  </si>
  <si>
    <t>Szkoły pomaturalne i policealne</t>
  </si>
  <si>
    <t>Szkoły zawodowe specjalne</t>
  </si>
  <si>
    <t>Centra kształcenia ustawicznego i praktycznego oraz ośrodki dokształcania zawodowego</t>
  </si>
  <si>
    <t>remonty obiektów</t>
  </si>
  <si>
    <t>Ochrona zdrowia</t>
  </si>
  <si>
    <t>Przeciwdziałanie alkoholizmowi</t>
  </si>
  <si>
    <t>remonty pomieszczeń</t>
  </si>
  <si>
    <t>Opieka społeczna</t>
  </si>
  <si>
    <t>Placówki opiekuńczo-wychowawcze</t>
  </si>
  <si>
    <t>remonty obiektów placówek opiekuńczo-wychowawczych</t>
  </si>
  <si>
    <t>Domy pomocy społecznej</t>
  </si>
  <si>
    <t>remonty obiektów domów pomocy społecznej</t>
  </si>
  <si>
    <t>Ośrodki wsparcia</t>
  </si>
  <si>
    <t>remonty obiektów Zespołu Dziennych Domów Pomocy Społecznej</t>
  </si>
  <si>
    <t>Żłobki</t>
  </si>
  <si>
    <t>remonty obiektów żłobków</t>
  </si>
  <si>
    <t>Ośrodki pomocy społecznej</t>
  </si>
  <si>
    <t>remont pomieszczeń MOPR</t>
  </si>
  <si>
    <t>Powiatowe urzędy pracy</t>
  </si>
  <si>
    <t xml:space="preserve">remont obiektu </t>
  </si>
  <si>
    <t>Pomoc dla repatriantów</t>
  </si>
  <si>
    <t>remonty lokali</t>
  </si>
  <si>
    <t>Edukacyjna opieka wychowawcza</t>
  </si>
  <si>
    <t>Świetlice szkolne</t>
  </si>
  <si>
    <t>Specjalne ośrodki szkolno-wychowawcze</t>
  </si>
  <si>
    <t xml:space="preserve">Przedszkola </t>
  </si>
  <si>
    <t>Przedszkola specjalne</t>
  </si>
  <si>
    <t>remont pomieszczeń</t>
  </si>
  <si>
    <t>Poradnie psychologiczno-pedagogiczne oraz inne poradnie specjalistyczne</t>
  </si>
  <si>
    <t>Placówki wychowania pozaszkolnego</t>
  </si>
  <si>
    <t>Internaty i bursy szkolne</t>
  </si>
  <si>
    <t>Szkolne schroniska młodzieżowe</t>
  </si>
  <si>
    <t>remonty pomieszczeń stołówek szkolnych</t>
  </si>
  <si>
    <t>Gospodarka komunalna i ochrona środowiska</t>
  </si>
  <si>
    <t>Gospodarka ściekowa i ochrona wód</t>
  </si>
  <si>
    <t>remonty kanalizacji deszczowej i sieci wodociągowej</t>
  </si>
  <si>
    <t>Oczyszczanie miast i wsi</t>
  </si>
  <si>
    <t>remont wiat przystankowych</t>
  </si>
  <si>
    <t>Oświetlenie ulic, placów i dróg</t>
  </si>
  <si>
    <t>remonty urządzeń oświetlenia</t>
  </si>
  <si>
    <t>Kultura i ochrona dziedzictwa narodowego</t>
  </si>
  <si>
    <t>Domy i ośrodki kultury, świetlice i kluby</t>
  </si>
  <si>
    <t>remont pomieszczeń filii</t>
  </si>
  <si>
    <t>Centra kultury i sztuki</t>
  </si>
  <si>
    <t>remont obiektu Centrum Kultury</t>
  </si>
  <si>
    <t>Ochrona i konserwacja zabytków</t>
  </si>
  <si>
    <t>Rewaloryzacja zabytków, w tym:</t>
  </si>
  <si>
    <t>Trybunał Koronny</t>
  </si>
  <si>
    <t>Ratusz</t>
  </si>
  <si>
    <t>Niecała 5</t>
  </si>
  <si>
    <t>remont Archikatedry Lubelskiej - dofinansowanie</t>
  </si>
  <si>
    <t xml:space="preserve">dokumentacja projektu iluminacji bazyliki Ojców Dominikanów </t>
  </si>
  <si>
    <t>remont bazyliki Ojców Dominikanów - dofinansowanie</t>
  </si>
  <si>
    <t>bezzwrotna pomoc dla właścicieli budynków zabytkowych</t>
  </si>
  <si>
    <t>Kultura fizyczna i sport</t>
  </si>
  <si>
    <t>Obiekty sportowe</t>
  </si>
  <si>
    <t>remont toru kartingowego</t>
  </si>
  <si>
    <t>Zadania realizowane na podstawie porozumień i umów</t>
  </si>
  <si>
    <t>Szkoły artystyczne</t>
  </si>
  <si>
    <t>remont szkoły</t>
  </si>
  <si>
    <t>Zadania z zakresu administracji rządowej wykonywane przez powiat</t>
  </si>
  <si>
    <t>010</t>
  </si>
  <si>
    <t>Rolnictwo i łowiectwo</t>
  </si>
  <si>
    <t>01021</t>
  </si>
  <si>
    <t>Inspekcja Weterynaryjna</t>
  </si>
  <si>
    <t>remonty</t>
  </si>
  <si>
    <t>Gospodarka mieszkaniowa</t>
  </si>
  <si>
    <t>remont</t>
  </si>
  <si>
    <t>Bezpieczeństwo publiczne i ochrona przeciwpożarowa</t>
  </si>
  <si>
    <t>Komendy powiatowe Policji</t>
  </si>
  <si>
    <t xml:space="preserve">remonty </t>
  </si>
  <si>
    <t>Komendy powiatowe Państwowej Straży Pożarnej</t>
  </si>
  <si>
    <t>Remonty</t>
  </si>
  <si>
    <t>Załącznik Nr 5</t>
  </si>
  <si>
    <t>Rady Miasta Lublin</t>
  </si>
  <si>
    <t>Wykonanie</t>
  </si>
  <si>
    <t>na
31 grudnia
2002 roku</t>
  </si>
  <si>
    <t>%
6:5</t>
  </si>
  <si>
    <t xml:space="preserve">Nazwa: działu, rozdziału, zadania </t>
  </si>
  <si>
    <t>Plan na 2002 rok</t>
  </si>
  <si>
    <t>według uchwały
budżetowej</t>
  </si>
  <si>
    <t xml:space="preserve">
po zmianach</t>
  </si>
  <si>
    <t>remonty obiektów użytkowanych przez Urząd Miasta</t>
  </si>
  <si>
    <t>do uchwały Nr 143/VI/2003</t>
  </si>
  <si>
    <t>z dnia 24 kwietnia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</si>
</sst>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/>
      <top style="dotted"/>
      <bottom style="dotted"/>
    </border>
    <border>
      <left style="thin"/>
      <right style="thin"/>
      <top style="dashed"/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2" borderId="7" xfId="0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5" fillId="2" borderId="8" xfId="0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3" borderId="9" xfId="0" applyFont="1" applyFill="1" applyBorder="1" applyAlignment="1">
      <alignment/>
    </xf>
    <xf numFmtId="3" fontId="2" fillId="3" borderId="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3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9" xfId="0" applyFont="1" applyFill="1" applyBorder="1" applyAlignment="1">
      <alignment horizontal="left" wrapText="1"/>
    </xf>
    <xf numFmtId="3" fontId="2" fillId="3" borderId="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3" fontId="0" fillId="0" borderId="7" xfId="0" applyNumberFormat="1" applyFont="1" applyBorder="1" applyAlignment="1">
      <alignment/>
    </xf>
    <xf numFmtId="0" fontId="0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9" xfId="0" applyFont="1" applyFill="1" applyBorder="1" applyAlignment="1">
      <alignment/>
    </xf>
    <xf numFmtId="0" fontId="2" fillId="0" borderId="7" xfId="0" applyFont="1" applyBorder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2" fillId="0" borderId="9" xfId="0" applyFont="1" applyBorder="1" applyAlignment="1">
      <alignment vertical="top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9" xfId="0" applyNumberFormat="1" applyFont="1" applyBorder="1" applyAlignment="1">
      <alignment horizontal="right" wrapText="1"/>
    </xf>
    <xf numFmtId="0" fontId="2" fillId="3" borderId="11" xfId="0" applyFont="1" applyFill="1" applyBorder="1" applyAlignment="1">
      <alignment/>
    </xf>
    <xf numFmtId="0" fontId="2" fillId="3" borderId="11" xfId="0" applyFont="1" applyFill="1" applyBorder="1" applyAlignment="1">
      <alignment horizontal="left" wrapText="1"/>
    </xf>
    <xf numFmtId="3" fontId="2" fillId="3" borderId="11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3" fontId="0" fillId="0" borderId="14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3" borderId="9" xfId="0" applyNumberFormat="1" applyFont="1" applyFill="1" applyBorder="1" applyAlignment="1" quotePrefix="1">
      <alignment horizontal="right"/>
    </xf>
    <xf numFmtId="0" fontId="2" fillId="3" borderId="9" xfId="0" applyNumberFormat="1" applyFont="1" applyFill="1" applyBorder="1" applyAlignment="1">
      <alignment/>
    </xf>
    <xf numFmtId="0" fontId="7" fillId="0" borderId="7" xfId="0" applyNumberFormat="1" applyFont="1" applyBorder="1" applyAlignment="1">
      <alignment/>
    </xf>
    <xf numFmtId="0" fontId="2" fillId="0" borderId="9" xfId="0" applyNumberFormat="1" applyFont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3" fontId="2" fillId="3" borderId="11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2" borderId="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/>
    </xf>
    <xf numFmtId="0" fontId="2" fillId="3" borderId="11" xfId="0" applyFont="1" applyFill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5" fillId="2" borderId="8" xfId="0" applyNumberFormat="1" applyFont="1" applyFill="1" applyBorder="1" applyAlignment="1">
      <alignment horizontal="right"/>
    </xf>
    <xf numFmtId="10" fontId="2" fillId="2" borderId="6" xfId="0" applyNumberFormat="1" applyFont="1" applyFill="1" applyBorder="1" applyAlignment="1">
      <alignment horizontal="right"/>
    </xf>
    <xf numFmtId="10" fontId="2" fillId="2" borderId="7" xfId="0" applyNumberFormat="1" applyFont="1" applyFill="1" applyBorder="1" applyAlignment="1">
      <alignment horizontal="right"/>
    </xf>
    <xf numFmtId="10" fontId="5" fillId="2" borderId="8" xfId="0" applyNumberFormat="1" applyFont="1" applyFill="1" applyBorder="1" applyAlignment="1">
      <alignment horizontal="right"/>
    </xf>
    <xf numFmtId="10" fontId="2" fillId="3" borderId="9" xfId="0" applyNumberFormat="1" applyFont="1" applyFill="1" applyBorder="1" applyAlignment="1">
      <alignment horizontal="right"/>
    </xf>
    <xf numFmtId="10" fontId="2" fillId="0" borderId="9" xfId="0" applyNumberFormat="1" applyFont="1" applyBorder="1" applyAlignment="1">
      <alignment horizontal="right"/>
    </xf>
    <xf numFmtId="10" fontId="0" fillId="0" borderId="9" xfId="0" applyNumberFormat="1" applyFont="1" applyBorder="1" applyAlignment="1">
      <alignment horizontal="right"/>
    </xf>
    <xf numFmtId="10" fontId="4" fillId="0" borderId="12" xfId="0" applyNumberFormat="1" applyFont="1" applyBorder="1" applyAlignment="1">
      <alignment horizontal="right"/>
    </xf>
    <xf numFmtId="10" fontId="0" fillId="0" borderId="16" xfId="0" applyNumberFormat="1" applyFont="1" applyBorder="1" applyAlignment="1">
      <alignment horizontal="right"/>
    </xf>
    <xf numFmtId="10" fontId="0" fillId="0" borderId="14" xfId="0" applyNumberFormat="1" applyFont="1" applyBorder="1" applyAlignment="1">
      <alignment horizontal="right"/>
    </xf>
    <xf numFmtId="10" fontId="0" fillId="0" borderId="17" xfId="0" applyNumberFormat="1" applyFont="1" applyBorder="1" applyAlignment="1">
      <alignment horizontal="right"/>
    </xf>
    <xf numFmtId="10" fontId="0" fillId="0" borderId="7" xfId="0" applyNumberFormat="1" applyFont="1" applyBorder="1" applyAlignment="1">
      <alignment horizontal="right"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 horizontal="right"/>
    </xf>
    <xf numFmtId="10" fontId="2" fillId="3" borderId="11" xfId="0" applyNumberFormat="1" applyFont="1" applyFill="1" applyBorder="1" applyAlignment="1">
      <alignment horizontal="right"/>
    </xf>
    <xf numFmtId="10" fontId="0" fillId="0" borderId="10" xfId="0" applyNumberFormat="1" applyFont="1" applyBorder="1" applyAlignment="1">
      <alignment horizontal="right" wrapText="1"/>
    </xf>
    <xf numFmtId="10" fontId="2" fillId="0" borderId="11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10" fontId="0" fillId="0" borderId="9" xfId="0" applyNumberFormat="1" applyFont="1" applyBorder="1" applyAlignment="1">
      <alignment horizontal="right" wrapText="1"/>
    </xf>
    <xf numFmtId="10" fontId="2" fillId="0" borderId="9" xfId="0" applyNumberFormat="1" applyFont="1" applyBorder="1" applyAlignment="1">
      <alignment horizontal="right" wrapText="1"/>
    </xf>
    <xf numFmtId="10" fontId="2" fillId="0" borderId="11" xfId="0" applyNumberFormat="1" applyFont="1" applyBorder="1" applyAlignment="1">
      <alignment horizontal="right" wrapText="1"/>
    </xf>
    <xf numFmtId="10" fontId="4" fillId="0" borderId="15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44" fontId="2" fillId="3" borderId="11" xfId="18" applyFont="1" applyFill="1" applyBorder="1" applyAlignment="1">
      <alignment/>
    </xf>
    <xf numFmtId="0" fontId="4" fillId="0" borderId="9" xfId="0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10" fontId="6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horizontal="center" wrapText="1"/>
    </xf>
    <xf numFmtId="10" fontId="0" fillId="0" borderId="19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3" fontId="4" fillId="0" borderId="17" xfId="0" applyNumberFormat="1" applyFont="1" applyBorder="1" applyAlignment="1">
      <alignment horizontal="right"/>
    </xf>
    <xf numFmtId="10" fontId="4" fillId="0" borderId="17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3" fontId="4" fillId="0" borderId="16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/>
    </xf>
    <xf numFmtId="10" fontId="8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0" fontId="6" fillId="0" borderId="8" xfId="0" applyFont="1" applyBorder="1" applyAlignment="1">
      <alignment horizontal="left" wrapText="1"/>
    </xf>
    <xf numFmtId="3" fontId="6" fillId="0" borderId="8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 wrapText="1"/>
    </xf>
    <xf numFmtId="10" fontId="4" fillId="0" borderId="14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/>
    </xf>
    <xf numFmtId="10" fontId="4" fillId="0" borderId="9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10" fontId="0" fillId="0" borderId="2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6"/>
  <sheetViews>
    <sheetView tabSelected="1" zoomScale="75" zoomScaleNormal="75" workbookViewId="0" topLeftCell="A1">
      <selection activeCell="F6" sqref="F6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62.25390625" style="1" customWidth="1"/>
    <col min="4" max="4" width="16.625" style="1" customWidth="1"/>
    <col min="5" max="5" width="16.25390625" style="1" customWidth="1"/>
    <col min="6" max="6" width="17.125" style="2" customWidth="1"/>
    <col min="7" max="7" width="11.00390625" style="2" customWidth="1"/>
    <col min="8" max="16384" width="7.875" style="1" customWidth="1"/>
  </cols>
  <sheetData>
    <row r="1" ht="11.25" customHeight="1"/>
    <row r="2" spans="3:6" ht="13.5" customHeight="1">
      <c r="C2" s="3" t="s">
        <v>121</v>
      </c>
      <c r="F2" s="120" t="s">
        <v>122</v>
      </c>
    </row>
    <row r="3" ht="11.25" customHeight="1">
      <c r="F3" s="120" t="s">
        <v>132</v>
      </c>
    </row>
    <row r="4" ht="12" customHeight="1">
      <c r="F4" s="120" t="s">
        <v>123</v>
      </c>
    </row>
    <row r="5" ht="12" customHeight="1">
      <c r="F5" s="120" t="s">
        <v>133</v>
      </c>
    </row>
    <row r="6" spans="5:7" ht="12.75" customHeight="1" thickBot="1">
      <c r="E6" s="4"/>
      <c r="G6" s="4" t="s">
        <v>0</v>
      </c>
    </row>
    <row r="7" spans="1:7" ht="18" customHeight="1" thickTop="1">
      <c r="A7" s="5"/>
      <c r="B7" s="5"/>
      <c r="C7" s="5"/>
      <c r="D7" s="95" t="s">
        <v>128</v>
      </c>
      <c r="E7" s="95" t="s">
        <v>128</v>
      </c>
      <c r="F7" s="95" t="s">
        <v>124</v>
      </c>
      <c r="G7" s="6"/>
    </row>
    <row r="8" spans="1:7" ht="42" customHeight="1" thickBot="1">
      <c r="A8" s="145" t="s">
        <v>1</v>
      </c>
      <c r="B8" s="145" t="s">
        <v>2</v>
      </c>
      <c r="C8" s="146" t="s">
        <v>127</v>
      </c>
      <c r="D8" s="7" t="s">
        <v>129</v>
      </c>
      <c r="E8" s="144" t="s">
        <v>130</v>
      </c>
      <c r="F8" s="7" t="s">
        <v>125</v>
      </c>
      <c r="G8" s="144" t="s">
        <v>126</v>
      </c>
    </row>
    <row r="9" spans="1:7" ht="14.25" thickBot="1" thickTop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</row>
    <row r="10" spans="1:7" ht="22.5" customHeight="1" thickBot="1" thickTop="1">
      <c r="A10" s="10"/>
      <c r="B10" s="10"/>
      <c r="C10" s="11" t="s">
        <v>3</v>
      </c>
      <c r="D10" s="12">
        <f>D12+D152+D148</f>
        <v>14595360</v>
      </c>
      <c r="E10" s="12">
        <f>E12+E152+E148</f>
        <v>17007197</v>
      </c>
      <c r="F10" s="97">
        <f>F12+F148+F152</f>
        <v>15378866</v>
      </c>
      <c r="G10" s="122">
        <f>F10/E10</f>
        <v>0.9042563568823245</v>
      </c>
    </row>
    <row r="11" spans="1:7" ht="12" customHeight="1">
      <c r="A11" s="13"/>
      <c r="B11" s="13"/>
      <c r="C11" s="14" t="s">
        <v>4</v>
      </c>
      <c r="D11" s="15"/>
      <c r="E11" s="15"/>
      <c r="F11" s="98"/>
      <c r="G11" s="123"/>
    </row>
    <row r="12" spans="1:7" s="19" customFormat="1" ht="21.75" customHeight="1" thickBot="1">
      <c r="A12" s="16"/>
      <c r="B12" s="16"/>
      <c r="C12" s="17" t="s">
        <v>5</v>
      </c>
      <c r="D12" s="18">
        <f>D13+D18+D57+D61+D66+D90+D105+D124+D131</f>
        <v>14203100</v>
      </c>
      <c r="E12" s="18">
        <f>E13+E18+E57+E61+E66+E87+E90+E105+E124+E131+E145</f>
        <v>16174104</v>
      </c>
      <c r="F12" s="121">
        <f>F13+F18+F57+F61+F66+F87+F90+F105+F124+F131+F145</f>
        <v>14545867</v>
      </c>
      <c r="G12" s="124">
        <f aca="true" t="shared" si="0" ref="G12:G76">F12/E12</f>
        <v>0.8993306213438469</v>
      </c>
    </row>
    <row r="13" spans="1:7" ht="18.75" customHeight="1" thickTop="1">
      <c r="A13" s="20">
        <v>600</v>
      </c>
      <c r="B13" s="20"/>
      <c r="C13" s="20" t="s">
        <v>6</v>
      </c>
      <c r="D13" s="21">
        <f>D14+D16</f>
        <v>3350000</v>
      </c>
      <c r="E13" s="21">
        <f>E14+E16</f>
        <v>3990000</v>
      </c>
      <c r="F13" s="99">
        <f>F14+F16</f>
        <v>3639721</v>
      </c>
      <c r="G13" s="125">
        <f t="shared" si="0"/>
        <v>0.9122107769423559</v>
      </c>
    </row>
    <row r="14" spans="1:7" ht="18.75" customHeight="1">
      <c r="A14" s="22"/>
      <c r="B14" s="23">
        <v>60015</v>
      </c>
      <c r="C14" s="23" t="s">
        <v>7</v>
      </c>
      <c r="D14" s="24">
        <f>D15</f>
        <v>2250000</v>
      </c>
      <c r="E14" s="24">
        <f>E15</f>
        <v>2770000</v>
      </c>
      <c r="F14" s="100">
        <f>F15</f>
        <v>2419862</v>
      </c>
      <c r="G14" s="126">
        <f t="shared" si="0"/>
        <v>0.8735963898916967</v>
      </c>
    </row>
    <row r="15" spans="1:7" ht="18.75" customHeight="1">
      <c r="A15" s="13"/>
      <c r="B15" s="25"/>
      <c r="C15" s="26" t="s">
        <v>8</v>
      </c>
      <c r="D15" s="27">
        <f>1800000-50000+500000</f>
        <v>2250000</v>
      </c>
      <c r="E15" s="27">
        <v>2770000</v>
      </c>
      <c r="F15" s="104">
        <v>2419862</v>
      </c>
      <c r="G15" s="134">
        <f t="shared" si="0"/>
        <v>0.8735963898916967</v>
      </c>
    </row>
    <row r="16" spans="1:7" ht="18.75" customHeight="1">
      <c r="A16" s="13"/>
      <c r="B16" s="23">
        <v>60016</v>
      </c>
      <c r="C16" s="23" t="s">
        <v>9</v>
      </c>
      <c r="D16" s="24">
        <f>D17</f>
        <v>1100000</v>
      </c>
      <c r="E16" s="24">
        <f>E17</f>
        <v>1220000</v>
      </c>
      <c r="F16" s="100">
        <f>F17</f>
        <v>1219859</v>
      </c>
      <c r="G16" s="126">
        <f t="shared" si="0"/>
        <v>0.9998844262295082</v>
      </c>
    </row>
    <row r="17" spans="1:7" ht="18.75" customHeight="1">
      <c r="A17" s="28"/>
      <c r="B17" s="28"/>
      <c r="C17" s="26" t="s">
        <v>8</v>
      </c>
      <c r="D17" s="29">
        <f>800000+300000</f>
        <v>1100000</v>
      </c>
      <c r="E17" s="29">
        <v>1220000</v>
      </c>
      <c r="F17" s="101">
        <v>1219859</v>
      </c>
      <c r="G17" s="127">
        <f t="shared" si="0"/>
        <v>0.9998844262295082</v>
      </c>
    </row>
    <row r="18" spans="1:7" ht="18.75" customHeight="1">
      <c r="A18" s="30">
        <v>700</v>
      </c>
      <c r="B18" s="30"/>
      <c r="C18" s="31" t="s">
        <v>10</v>
      </c>
      <c r="D18" s="32">
        <f>D19+D53+D55</f>
        <v>6250000</v>
      </c>
      <c r="E18" s="32">
        <f>E19+E53+E55</f>
        <v>6439900</v>
      </c>
      <c r="F18" s="99">
        <f>F19+F53+F55</f>
        <v>5901131</v>
      </c>
      <c r="G18" s="125">
        <f t="shared" si="0"/>
        <v>0.9163389183061849</v>
      </c>
    </row>
    <row r="19" spans="1:7" ht="18.75" customHeight="1">
      <c r="A19" s="33"/>
      <c r="B19" s="34">
        <v>70001</v>
      </c>
      <c r="C19" s="35" t="s">
        <v>11</v>
      </c>
      <c r="D19" s="24">
        <f>D20+D21+D29+D37+D45</f>
        <v>6000000</v>
      </c>
      <c r="E19" s="24">
        <f>E20+E21+E29+E37+E45</f>
        <v>6300000</v>
      </c>
      <c r="F19" s="100">
        <f>F20+F21+F29+F37+F45</f>
        <v>5800000</v>
      </c>
      <c r="G19" s="126">
        <f t="shared" si="0"/>
        <v>0.9206349206349206</v>
      </c>
    </row>
    <row r="20" spans="1:7" ht="26.25" customHeight="1">
      <c r="A20" s="36"/>
      <c r="B20" s="37"/>
      <c r="C20" s="38" t="s">
        <v>12</v>
      </c>
      <c r="D20" s="39">
        <v>100000</v>
      </c>
      <c r="E20" s="39">
        <v>99823</v>
      </c>
      <c r="F20" s="119">
        <v>99823</v>
      </c>
      <c r="G20" s="128">
        <f t="shared" si="0"/>
        <v>1</v>
      </c>
    </row>
    <row r="21" spans="1:7" ht="18.75" customHeight="1">
      <c r="A21" s="13"/>
      <c r="B21" s="13"/>
      <c r="C21" s="40" t="s">
        <v>13</v>
      </c>
      <c r="D21" s="24">
        <f>D22+D25+D28</f>
        <v>1525000</v>
      </c>
      <c r="E21" s="24">
        <f>E22+E25+E28</f>
        <v>2542167</v>
      </c>
      <c r="F21" s="100">
        <f>F22+F25+F28</f>
        <v>2392821</v>
      </c>
      <c r="G21" s="126">
        <f t="shared" si="0"/>
        <v>0.9412524826260431</v>
      </c>
    </row>
    <row r="22" spans="1:7" ht="18.75" customHeight="1">
      <c r="A22" s="13"/>
      <c r="B22" s="13"/>
      <c r="C22" s="41" t="s">
        <v>14</v>
      </c>
      <c r="D22" s="39">
        <f>SUM(D23:D24)</f>
        <v>100000</v>
      </c>
      <c r="E22" s="39">
        <f>E23+E24</f>
        <v>109259</v>
      </c>
      <c r="F22" s="119">
        <f>F23+F24</f>
        <v>109259</v>
      </c>
      <c r="G22" s="128">
        <f t="shared" si="0"/>
        <v>1</v>
      </c>
    </row>
    <row r="23" spans="1:7" ht="18.75" customHeight="1">
      <c r="A23" s="13"/>
      <c r="B23" s="13"/>
      <c r="C23" s="42" t="s">
        <v>15</v>
      </c>
      <c r="D23" s="43">
        <v>70000</v>
      </c>
      <c r="E23" s="43">
        <v>109259</v>
      </c>
      <c r="F23" s="103">
        <v>109259</v>
      </c>
      <c r="G23" s="133">
        <f t="shared" si="0"/>
        <v>1</v>
      </c>
    </row>
    <row r="24" spans="1:7" ht="18.75" customHeight="1">
      <c r="A24" s="13"/>
      <c r="B24" s="13"/>
      <c r="C24" s="107" t="s">
        <v>16</v>
      </c>
      <c r="D24" s="51">
        <v>30000</v>
      </c>
      <c r="E24" s="51">
        <v>0</v>
      </c>
      <c r="F24" s="108"/>
      <c r="G24" s="129"/>
    </row>
    <row r="25" spans="1:7" ht="18.75" customHeight="1">
      <c r="A25" s="13"/>
      <c r="B25" s="13"/>
      <c r="C25" s="49" t="s">
        <v>17</v>
      </c>
      <c r="D25" s="50">
        <f>SUM(D26:D27)</f>
        <v>1350000</v>
      </c>
      <c r="E25" s="50">
        <f>E26+E27</f>
        <v>2360831</v>
      </c>
      <c r="F25" s="164">
        <f>F26+F27</f>
        <v>2211485</v>
      </c>
      <c r="G25" s="142">
        <f t="shared" si="0"/>
        <v>0.9367400716103779</v>
      </c>
    </row>
    <row r="26" spans="1:7" ht="18.75" customHeight="1">
      <c r="A26" s="13"/>
      <c r="B26" s="13"/>
      <c r="C26" s="42" t="s">
        <v>18</v>
      </c>
      <c r="D26" s="43">
        <v>950000</v>
      </c>
      <c r="E26" s="43">
        <v>1331755</v>
      </c>
      <c r="F26" s="103">
        <v>1331755</v>
      </c>
      <c r="G26" s="133">
        <f t="shared" si="0"/>
        <v>1</v>
      </c>
    </row>
    <row r="27" spans="1:7" ht="18.75" customHeight="1">
      <c r="A27" s="13"/>
      <c r="B27" s="13"/>
      <c r="C27" s="107" t="s">
        <v>19</v>
      </c>
      <c r="D27" s="51">
        <v>400000</v>
      </c>
      <c r="E27" s="51">
        <v>1029076</v>
      </c>
      <c r="F27" s="108">
        <v>879730</v>
      </c>
      <c r="G27" s="129">
        <f t="shared" si="0"/>
        <v>0.8548736925163933</v>
      </c>
    </row>
    <row r="28" spans="1:7" ht="18.75" customHeight="1">
      <c r="A28" s="13"/>
      <c r="B28" s="13"/>
      <c r="C28" s="44" t="s">
        <v>20</v>
      </c>
      <c r="D28" s="45">
        <v>75000</v>
      </c>
      <c r="E28" s="45">
        <v>72077</v>
      </c>
      <c r="F28" s="165">
        <v>72077</v>
      </c>
      <c r="G28" s="166">
        <f t="shared" si="0"/>
        <v>1</v>
      </c>
    </row>
    <row r="29" spans="1:7" ht="18.75" customHeight="1">
      <c r="A29" s="13"/>
      <c r="B29" s="13"/>
      <c r="C29" s="48" t="s">
        <v>21</v>
      </c>
      <c r="D29" s="24">
        <f>D30+D33+D36</f>
        <v>2447600</v>
      </c>
      <c r="E29" s="24">
        <f>E30+E33+E36</f>
        <v>2447613</v>
      </c>
      <c r="F29" s="100">
        <f>F30+F33+F36</f>
        <v>2096959</v>
      </c>
      <c r="G29" s="126">
        <f t="shared" si="0"/>
        <v>0.8567363386286966</v>
      </c>
    </row>
    <row r="30" spans="1:7" ht="18.75" customHeight="1">
      <c r="A30" s="28"/>
      <c r="B30" s="28"/>
      <c r="C30" s="52" t="s">
        <v>14</v>
      </c>
      <c r="D30" s="53">
        <f>SUM(D31:D32)</f>
        <v>280000</v>
      </c>
      <c r="E30" s="53">
        <f>E31+E32</f>
        <v>254241</v>
      </c>
      <c r="F30" s="167">
        <f>SUM(F31:F32)</f>
        <v>254241</v>
      </c>
      <c r="G30" s="168">
        <f t="shared" si="0"/>
        <v>1</v>
      </c>
    </row>
    <row r="31" spans="1:7" ht="18" customHeight="1">
      <c r="A31" s="13"/>
      <c r="B31" s="13"/>
      <c r="C31" s="42" t="s">
        <v>22</v>
      </c>
      <c r="D31" s="43">
        <v>220000</v>
      </c>
      <c r="E31" s="43">
        <v>244430</v>
      </c>
      <c r="F31" s="103">
        <v>244430</v>
      </c>
      <c r="G31" s="133">
        <f t="shared" si="0"/>
        <v>1</v>
      </c>
    </row>
    <row r="32" spans="1:7" ht="18" customHeight="1">
      <c r="A32" s="13"/>
      <c r="B32" s="13"/>
      <c r="C32" s="107" t="s">
        <v>23</v>
      </c>
      <c r="D32" s="51">
        <v>60000</v>
      </c>
      <c r="E32" s="51">
        <v>9811</v>
      </c>
      <c r="F32" s="108">
        <v>9811</v>
      </c>
      <c r="G32" s="129">
        <f t="shared" si="0"/>
        <v>1</v>
      </c>
    </row>
    <row r="33" spans="1:7" ht="18" customHeight="1">
      <c r="A33" s="13"/>
      <c r="B33" s="13"/>
      <c r="C33" s="44" t="s">
        <v>17</v>
      </c>
      <c r="D33" s="45">
        <f>SUM(D34:D35)</f>
        <v>2117600</v>
      </c>
      <c r="E33" s="45">
        <f>E34+E35</f>
        <v>2155711</v>
      </c>
      <c r="F33" s="169">
        <f>SUM(F34:F35)</f>
        <v>1805057</v>
      </c>
      <c r="G33" s="143">
        <f t="shared" si="0"/>
        <v>0.8373371940858492</v>
      </c>
    </row>
    <row r="34" spans="1:7" ht="18" customHeight="1">
      <c r="A34" s="13"/>
      <c r="B34" s="13"/>
      <c r="C34" s="109" t="s">
        <v>24</v>
      </c>
      <c r="D34" s="110">
        <v>1417600</v>
      </c>
      <c r="E34" s="110">
        <v>1800134</v>
      </c>
      <c r="F34" s="111">
        <v>1449480</v>
      </c>
      <c r="G34" s="131">
        <f t="shared" si="0"/>
        <v>0.8052067234994729</v>
      </c>
    </row>
    <row r="35" spans="1:7" ht="18" customHeight="1">
      <c r="A35" s="13"/>
      <c r="B35" s="13"/>
      <c r="C35" s="46" t="s">
        <v>25</v>
      </c>
      <c r="D35" s="47">
        <v>700000</v>
      </c>
      <c r="E35" s="47">
        <v>355577</v>
      </c>
      <c r="F35" s="73">
        <v>355577</v>
      </c>
      <c r="G35" s="132">
        <f t="shared" si="0"/>
        <v>1</v>
      </c>
    </row>
    <row r="36" spans="1:7" ht="18" customHeight="1">
      <c r="A36" s="13"/>
      <c r="B36" s="13"/>
      <c r="C36" s="49" t="s">
        <v>20</v>
      </c>
      <c r="D36" s="50">
        <v>50000</v>
      </c>
      <c r="E36" s="50">
        <v>37661</v>
      </c>
      <c r="F36" s="164">
        <v>37661</v>
      </c>
      <c r="G36" s="142">
        <f t="shared" si="0"/>
        <v>1</v>
      </c>
    </row>
    <row r="37" spans="1:7" ht="18" customHeight="1">
      <c r="A37" s="13"/>
      <c r="B37" s="13"/>
      <c r="C37" s="48" t="s">
        <v>26</v>
      </c>
      <c r="D37" s="24">
        <f>D38+D41+D44</f>
        <v>740000</v>
      </c>
      <c r="E37" s="24">
        <f>E38+E41+E44</f>
        <v>262898</v>
      </c>
      <c r="F37" s="100">
        <f>F38+F41+F44</f>
        <v>262898</v>
      </c>
      <c r="G37" s="126">
        <f t="shared" si="0"/>
        <v>1</v>
      </c>
    </row>
    <row r="38" spans="1:7" ht="18" customHeight="1">
      <c r="A38" s="13"/>
      <c r="B38" s="13"/>
      <c r="C38" s="44" t="s">
        <v>14</v>
      </c>
      <c r="D38" s="45">
        <f>SUM(D39:D40)</f>
        <v>20000</v>
      </c>
      <c r="E38" s="45">
        <f>E39+E40</f>
        <v>11770</v>
      </c>
      <c r="F38" s="169">
        <f>SUM(F39:F40)</f>
        <v>11770</v>
      </c>
      <c r="G38" s="143">
        <f t="shared" si="0"/>
        <v>1</v>
      </c>
    </row>
    <row r="39" spans="1:7" ht="18" customHeight="1">
      <c r="A39" s="13"/>
      <c r="B39" s="13"/>
      <c r="C39" s="42" t="s">
        <v>27</v>
      </c>
      <c r="D39" s="43">
        <v>15000</v>
      </c>
      <c r="E39" s="43">
        <v>11770</v>
      </c>
      <c r="F39" s="103">
        <v>11770</v>
      </c>
      <c r="G39" s="133">
        <f t="shared" si="0"/>
        <v>1</v>
      </c>
    </row>
    <row r="40" spans="1:7" ht="18" customHeight="1">
      <c r="A40" s="13"/>
      <c r="B40" s="13"/>
      <c r="C40" s="46" t="s">
        <v>16</v>
      </c>
      <c r="D40" s="47">
        <v>5000</v>
      </c>
      <c r="E40" s="47">
        <v>0</v>
      </c>
      <c r="F40" s="73"/>
      <c r="G40" s="132"/>
    </row>
    <row r="41" spans="1:7" ht="18" customHeight="1">
      <c r="A41" s="13"/>
      <c r="B41" s="13"/>
      <c r="C41" s="49" t="s">
        <v>17</v>
      </c>
      <c r="D41" s="50">
        <f>SUM(D42:D43)</f>
        <v>700000</v>
      </c>
      <c r="E41" s="50">
        <f>E42+E43</f>
        <v>235390</v>
      </c>
      <c r="F41" s="164">
        <f>SUM(F42:F43)</f>
        <v>235390</v>
      </c>
      <c r="G41" s="142">
        <f t="shared" si="0"/>
        <v>1</v>
      </c>
    </row>
    <row r="42" spans="1:7" ht="18" customHeight="1">
      <c r="A42" s="13"/>
      <c r="B42" s="13"/>
      <c r="C42" s="42" t="s">
        <v>18</v>
      </c>
      <c r="D42" s="43">
        <v>600000</v>
      </c>
      <c r="E42" s="43">
        <v>113784</v>
      </c>
      <c r="F42" s="103">
        <v>113784</v>
      </c>
      <c r="G42" s="133">
        <f t="shared" si="0"/>
        <v>1</v>
      </c>
    </row>
    <row r="43" spans="1:7" ht="18" customHeight="1">
      <c r="A43" s="13"/>
      <c r="B43" s="13"/>
      <c r="C43" s="107" t="s">
        <v>19</v>
      </c>
      <c r="D43" s="51">
        <v>100000</v>
      </c>
      <c r="E43" s="51">
        <v>121606</v>
      </c>
      <c r="F43" s="108">
        <v>121606</v>
      </c>
      <c r="G43" s="129">
        <f t="shared" si="0"/>
        <v>1</v>
      </c>
    </row>
    <row r="44" spans="1:7" ht="18" customHeight="1">
      <c r="A44" s="13"/>
      <c r="B44" s="13"/>
      <c r="C44" s="49" t="s">
        <v>20</v>
      </c>
      <c r="D44" s="50">
        <v>20000</v>
      </c>
      <c r="E44" s="50">
        <v>15738</v>
      </c>
      <c r="F44" s="164">
        <v>15738</v>
      </c>
      <c r="G44" s="142">
        <f t="shared" si="0"/>
        <v>1</v>
      </c>
    </row>
    <row r="45" spans="1:7" ht="18" customHeight="1">
      <c r="A45" s="13"/>
      <c r="B45" s="13"/>
      <c r="C45" s="48" t="s">
        <v>28</v>
      </c>
      <c r="D45" s="24">
        <f>D46+D49+D52</f>
        <v>1187400</v>
      </c>
      <c r="E45" s="24">
        <f>E46+E49+E52</f>
        <v>947499</v>
      </c>
      <c r="F45" s="100">
        <f>F46+F49+F52</f>
        <v>947499</v>
      </c>
      <c r="G45" s="126">
        <f t="shared" si="0"/>
        <v>1</v>
      </c>
    </row>
    <row r="46" spans="1:8" ht="18" customHeight="1">
      <c r="A46" s="13"/>
      <c r="B46" s="13"/>
      <c r="C46" s="38" t="s">
        <v>14</v>
      </c>
      <c r="D46" s="39">
        <f>SUM(D47:D48)</f>
        <v>70000</v>
      </c>
      <c r="E46" s="39">
        <f>E47+E48</f>
        <v>77741</v>
      </c>
      <c r="F46" s="119">
        <f>SUM(F47:F48)</f>
        <v>77741</v>
      </c>
      <c r="G46" s="128">
        <f t="shared" si="0"/>
        <v>1</v>
      </c>
      <c r="H46" s="19"/>
    </row>
    <row r="47" spans="1:7" ht="18" customHeight="1">
      <c r="A47" s="13"/>
      <c r="B47" s="13"/>
      <c r="C47" s="46" t="s">
        <v>15</v>
      </c>
      <c r="D47" s="47">
        <v>40000</v>
      </c>
      <c r="E47" s="47">
        <v>77741</v>
      </c>
      <c r="F47" s="73">
        <v>77741</v>
      </c>
      <c r="G47" s="132">
        <f t="shared" si="0"/>
        <v>1</v>
      </c>
    </row>
    <row r="48" spans="1:7" ht="18" customHeight="1">
      <c r="A48" s="13"/>
      <c r="B48" s="13"/>
      <c r="C48" s="107" t="s">
        <v>16</v>
      </c>
      <c r="D48" s="51">
        <v>30000</v>
      </c>
      <c r="E48" s="51">
        <v>0</v>
      </c>
      <c r="F48" s="108"/>
      <c r="G48" s="129"/>
    </row>
    <row r="49" spans="1:7" ht="18" customHeight="1">
      <c r="A49" s="13"/>
      <c r="B49" s="13"/>
      <c r="C49" s="44" t="s">
        <v>17</v>
      </c>
      <c r="D49" s="45">
        <f>SUM(D50:D51)</f>
        <v>1087000</v>
      </c>
      <c r="E49" s="45">
        <f>E50+E51</f>
        <v>845984</v>
      </c>
      <c r="F49" s="169">
        <f>SUM(F50:F51)</f>
        <v>845984</v>
      </c>
      <c r="G49" s="143">
        <f t="shared" si="0"/>
        <v>1</v>
      </c>
    </row>
    <row r="50" spans="1:7" ht="18" customHeight="1">
      <c r="A50" s="13"/>
      <c r="B50" s="13"/>
      <c r="C50" s="109" t="s">
        <v>18</v>
      </c>
      <c r="D50" s="110">
        <v>987000</v>
      </c>
      <c r="E50" s="110">
        <v>401672</v>
      </c>
      <c r="F50" s="111">
        <v>401672</v>
      </c>
      <c r="G50" s="153">
        <f t="shared" si="0"/>
        <v>1</v>
      </c>
    </row>
    <row r="51" spans="1:7" ht="18" customHeight="1">
      <c r="A51" s="13"/>
      <c r="B51" s="13"/>
      <c r="C51" s="42" t="s">
        <v>19</v>
      </c>
      <c r="D51" s="43">
        <v>100000</v>
      </c>
      <c r="E51" s="43">
        <v>444312</v>
      </c>
      <c r="F51" s="103">
        <v>444312</v>
      </c>
      <c r="G51" s="129">
        <f t="shared" si="0"/>
        <v>1</v>
      </c>
    </row>
    <row r="52" spans="1:7" ht="18" customHeight="1">
      <c r="A52" s="13"/>
      <c r="B52" s="28"/>
      <c r="C52" s="52" t="s">
        <v>20</v>
      </c>
      <c r="D52" s="53">
        <v>30400</v>
      </c>
      <c r="E52" s="53">
        <v>23774</v>
      </c>
      <c r="F52" s="167">
        <v>23774</v>
      </c>
      <c r="G52" s="168">
        <f t="shared" si="0"/>
        <v>1</v>
      </c>
    </row>
    <row r="53" spans="1:7" ht="18.75" customHeight="1">
      <c r="A53" s="13"/>
      <c r="B53" s="23">
        <v>70005</v>
      </c>
      <c r="C53" s="54" t="s">
        <v>29</v>
      </c>
      <c r="D53" s="24">
        <f>D54</f>
        <v>150000</v>
      </c>
      <c r="E53" s="24">
        <f>E54</f>
        <v>101300</v>
      </c>
      <c r="F53" s="100">
        <f>F54</f>
        <v>101131</v>
      </c>
      <c r="G53" s="126">
        <f t="shared" si="0"/>
        <v>0.9983316880552814</v>
      </c>
    </row>
    <row r="54" spans="1:7" ht="18.75" customHeight="1">
      <c r="A54" s="13"/>
      <c r="B54" s="28"/>
      <c r="C54" s="69" t="s">
        <v>30</v>
      </c>
      <c r="D54" s="68">
        <v>150000</v>
      </c>
      <c r="E54" s="68">
        <v>101300</v>
      </c>
      <c r="F54" s="104">
        <v>101131</v>
      </c>
      <c r="G54" s="134">
        <f t="shared" si="0"/>
        <v>0.9983316880552814</v>
      </c>
    </row>
    <row r="55" spans="1:7" ht="18.75" customHeight="1">
      <c r="A55" s="13"/>
      <c r="B55" s="23">
        <v>70095</v>
      </c>
      <c r="C55" s="23" t="s">
        <v>31</v>
      </c>
      <c r="D55" s="24">
        <f>D56</f>
        <v>100000</v>
      </c>
      <c r="E55" s="24">
        <f>E56</f>
        <v>38600</v>
      </c>
      <c r="F55" s="100"/>
      <c r="G55" s="126"/>
    </row>
    <row r="56" spans="1:7" ht="19.5" customHeight="1">
      <c r="A56" s="13"/>
      <c r="B56" s="13"/>
      <c r="C56" s="56" t="s">
        <v>32</v>
      </c>
      <c r="D56" s="57">
        <v>100000</v>
      </c>
      <c r="E56" s="57">
        <v>38600</v>
      </c>
      <c r="F56" s="73"/>
      <c r="G56" s="132"/>
    </row>
    <row r="57" spans="1:7" ht="18.75" customHeight="1">
      <c r="A57" s="77">
        <v>710</v>
      </c>
      <c r="B57" s="77"/>
      <c r="C57" s="78" t="s">
        <v>33</v>
      </c>
      <c r="D57" s="93">
        <f aca="true" t="shared" si="1" ref="D57:F58">D58</f>
        <v>50000</v>
      </c>
      <c r="E57" s="93">
        <f t="shared" si="1"/>
        <v>130209</v>
      </c>
      <c r="F57" s="106">
        <f t="shared" si="1"/>
        <v>130209</v>
      </c>
      <c r="G57" s="135">
        <f t="shared" si="0"/>
        <v>1</v>
      </c>
    </row>
    <row r="58" spans="1:7" ht="18.75" customHeight="1">
      <c r="A58" s="22"/>
      <c r="B58" s="23">
        <v>71035</v>
      </c>
      <c r="C58" s="35" t="s">
        <v>34</v>
      </c>
      <c r="D58" s="59">
        <f t="shared" si="1"/>
        <v>50000</v>
      </c>
      <c r="E58" s="59">
        <f t="shared" si="1"/>
        <v>130209</v>
      </c>
      <c r="F58" s="100">
        <f t="shared" si="1"/>
        <v>130209</v>
      </c>
      <c r="G58" s="126">
        <f t="shared" si="0"/>
        <v>1</v>
      </c>
    </row>
    <row r="59" spans="1:7" ht="18.75" customHeight="1">
      <c r="A59" s="28"/>
      <c r="B59" s="28"/>
      <c r="C59" s="58" t="s">
        <v>35</v>
      </c>
      <c r="D59" s="29">
        <v>50000</v>
      </c>
      <c r="E59" s="29">
        <v>130209</v>
      </c>
      <c r="F59" s="101">
        <v>130209</v>
      </c>
      <c r="G59" s="127">
        <f t="shared" si="0"/>
        <v>1</v>
      </c>
    </row>
    <row r="60" spans="1:7" ht="18.75" customHeight="1">
      <c r="A60" s="170"/>
      <c r="B60" s="170"/>
      <c r="C60" s="171"/>
      <c r="D60" s="172"/>
      <c r="E60" s="172"/>
      <c r="F60" s="173"/>
      <c r="G60" s="174"/>
    </row>
    <row r="61" spans="1:7" ht="18.75" customHeight="1">
      <c r="A61" s="30">
        <v>750</v>
      </c>
      <c r="B61" s="30"/>
      <c r="C61" s="31" t="s">
        <v>36</v>
      </c>
      <c r="D61" s="21">
        <f>D62+D64</f>
        <v>330000</v>
      </c>
      <c r="E61" s="21">
        <f>E62+E64</f>
        <v>185000</v>
      </c>
      <c r="F61" s="99">
        <f>F62+F64</f>
        <v>174926</v>
      </c>
      <c r="G61" s="125">
        <f t="shared" si="0"/>
        <v>0.945545945945946</v>
      </c>
    </row>
    <row r="62" spans="1:7" ht="18.75" customHeight="1">
      <c r="A62" s="36"/>
      <c r="B62" s="60">
        <v>75022</v>
      </c>
      <c r="C62" s="61" t="s">
        <v>37</v>
      </c>
      <c r="D62" s="24">
        <f>D63</f>
        <v>30000</v>
      </c>
      <c r="E62" s="24">
        <f>E63</f>
        <v>30000</v>
      </c>
      <c r="F62" s="100">
        <f>F63</f>
        <v>25680</v>
      </c>
      <c r="G62" s="126">
        <f t="shared" si="0"/>
        <v>0.856</v>
      </c>
    </row>
    <row r="63" spans="1:7" ht="18.75" customHeight="1">
      <c r="A63" s="36"/>
      <c r="B63" s="62"/>
      <c r="C63" s="58" t="s">
        <v>38</v>
      </c>
      <c r="D63" s="27">
        <v>30000</v>
      </c>
      <c r="E63" s="27">
        <v>30000</v>
      </c>
      <c r="F63" s="101">
        <v>25680</v>
      </c>
      <c r="G63" s="127">
        <f t="shared" si="0"/>
        <v>0.856</v>
      </c>
    </row>
    <row r="64" spans="1:7" ht="18.75" customHeight="1">
      <c r="A64" s="36"/>
      <c r="B64" s="60">
        <v>75023</v>
      </c>
      <c r="C64" s="60" t="s">
        <v>39</v>
      </c>
      <c r="D64" s="24">
        <f>D65</f>
        <v>300000</v>
      </c>
      <c r="E64" s="24">
        <f>E65</f>
        <v>155000</v>
      </c>
      <c r="F64" s="100">
        <f>F65</f>
        <v>149246</v>
      </c>
      <c r="G64" s="126">
        <f t="shared" si="0"/>
        <v>0.9628774193548387</v>
      </c>
    </row>
    <row r="65" spans="1:7" ht="18.75" customHeight="1">
      <c r="A65" s="62"/>
      <c r="B65" s="62"/>
      <c r="C65" s="58" t="s">
        <v>131</v>
      </c>
      <c r="D65" s="27">
        <v>300000</v>
      </c>
      <c r="E65" s="27">
        <v>155000</v>
      </c>
      <c r="F65" s="101">
        <v>149246</v>
      </c>
      <c r="G65" s="127">
        <f t="shared" si="0"/>
        <v>0.9628774193548387</v>
      </c>
    </row>
    <row r="66" spans="1:7" ht="18.75" customHeight="1">
      <c r="A66" s="30">
        <v>801</v>
      </c>
      <c r="B66" s="63"/>
      <c r="C66" s="31" t="s">
        <v>40</v>
      </c>
      <c r="D66" s="21">
        <f>D67+D69+D71+D73+D75+D77+D79+D81+D83+D85</f>
        <v>1972200</v>
      </c>
      <c r="E66" s="21">
        <f>E67+E69+E71+E73+E75+E77+E79+E81+E83+E85</f>
        <v>1952673</v>
      </c>
      <c r="F66" s="99">
        <f>F67+F69+F71+F73+F75+F77+F79+F81+F83+F85</f>
        <v>1910130</v>
      </c>
      <c r="G66" s="125">
        <f t="shared" si="0"/>
        <v>0.9782129419518782</v>
      </c>
    </row>
    <row r="67" spans="1:7" ht="18" customHeight="1">
      <c r="A67" s="64"/>
      <c r="B67" s="23">
        <v>80101</v>
      </c>
      <c r="C67" s="35" t="s">
        <v>41</v>
      </c>
      <c r="D67" s="24">
        <f>D68</f>
        <v>522000</v>
      </c>
      <c r="E67" s="24">
        <f>E68</f>
        <v>664748</v>
      </c>
      <c r="F67" s="100">
        <f>F68</f>
        <v>644476</v>
      </c>
      <c r="G67" s="126">
        <f t="shared" si="0"/>
        <v>0.969504233183101</v>
      </c>
    </row>
    <row r="68" spans="1:7" ht="18" customHeight="1">
      <c r="A68" s="64"/>
      <c r="B68" s="22"/>
      <c r="C68" s="65" t="s">
        <v>42</v>
      </c>
      <c r="D68" s="66">
        <f>300000+222000</f>
        <v>522000</v>
      </c>
      <c r="E68" s="66">
        <v>664748</v>
      </c>
      <c r="F68" s="75">
        <v>644476</v>
      </c>
      <c r="G68" s="136">
        <f t="shared" si="0"/>
        <v>0.969504233183101</v>
      </c>
    </row>
    <row r="69" spans="1:7" ht="18" customHeight="1">
      <c r="A69" s="64"/>
      <c r="B69" s="61">
        <v>80102</v>
      </c>
      <c r="C69" s="112" t="s">
        <v>43</v>
      </c>
      <c r="D69" s="96">
        <f>D70</f>
        <v>11000</v>
      </c>
      <c r="E69" s="96">
        <f>E70</f>
        <v>0</v>
      </c>
      <c r="F69" s="113"/>
      <c r="G69" s="137"/>
    </row>
    <row r="70" spans="1:7" ht="18" customHeight="1">
      <c r="A70" s="64"/>
      <c r="B70" s="28"/>
      <c r="C70" s="58" t="s">
        <v>42</v>
      </c>
      <c r="D70" s="27">
        <f>11000</f>
        <v>11000</v>
      </c>
      <c r="E70" s="27">
        <v>0</v>
      </c>
      <c r="F70" s="101"/>
      <c r="G70" s="127"/>
    </row>
    <row r="71" spans="1:7" ht="18" customHeight="1">
      <c r="A71" s="64"/>
      <c r="B71" s="23">
        <v>80104</v>
      </c>
      <c r="C71" s="35" t="s">
        <v>44</v>
      </c>
      <c r="D71" s="24">
        <f>D72</f>
        <v>2900</v>
      </c>
      <c r="E71" s="24">
        <f>E72</f>
        <v>0</v>
      </c>
      <c r="F71" s="100"/>
      <c r="G71" s="126"/>
    </row>
    <row r="72" spans="1:7" ht="18" customHeight="1">
      <c r="A72" s="64"/>
      <c r="B72" s="28"/>
      <c r="C72" s="58" t="s">
        <v>42</v>
      </c>
      <c r="D72" s="27">
        <f>2900</f>
        <v>2900</v>
      </c>
      <c r="E72" s="27">
        <v>0</v>
      </c>
      <c r="F72" s="101"/>
      <c r="G72" s="127"/>
    </row>
    <row r="73" spans="1:7" ht="18" customHeight="1">
      <c r="A73" s="64"/>
      <c r="B73" s="23">
        <v>80110</v>
      </c>
      <c r="C73" s="35" t="s">
        <v>45</v>
      </c>
      <c r="D73" s="24">
        <f>D74</f>
        <v>620000</v>
      </c>
      <c r="E73" s="24">
        <f>E74</f>
        <v>788600</v>
      </c>
      <c r="F73" s="100">
        <f>F74</f>
        <v>767387</v>
      </c>
      <c r="G73" s="126">
        <f t="shared" si="0"/>
        <v>0.9731004311437992</v>
      </c>
    </row>
    <row r="74" spans="1:7" ht="18" customHeight="1">
      <c r="A74" s="64"/>
      <c r="B74" s="22"/>
      <c r="C74" s="65" t="s">
        <v>42</v>
      </c>
      <c r="D74" s="66">
        <f>170000+450000</f>
        <v>620000</v>
      </c>
      <c r="E74" s="66">
        <v>788600</v>
      </c>
      <c r="F74" s="75">
        <v>767387</v>
      </c>
      <c r="G74" s="136">
        <f t="shared" si="0"/>
        <v>0.9731004311437992</v>
      </c>
    </row>
    <row r="75" spans="1:7" ht="18" customHeight="1">
      <c r="A75" s="64"/>
      <c r="B75" s="61">
        <v>80111</v>
      </c>
      <c r="C75" s="112" t="s">
        <v>46</v>
      </c>
      <c r="D75" s="96">
        <f>D76</f>
        <v>7000</v>
      </c>
      <c r="E75" s="96">
        <f>E76</f>
        <v>8816</v>
      </c>
      <c r="F75" s="113">
        <f>F76</f>
        <v>8815</v>
      </c>
      <c r="G75" s="137">
        <f t="shared" si="0"/>
        <v>0.9998865698729582</v>
      </c>
    </row>
    <row r="76" spans="1:7" ht="18" customHeight="1">
      <c r="A76" s="64"/>
      <c r="B76" s="28"/>
      <c r="C76" s="58" t="s">
        <v>42</v>
      </c>
      <c r="D76" s="27">
        <f>7000</f>
        <v>7000</v>
      </c>
      <c r="E76" s="27">
        <v>8816</v>
      </c>
      <c r="F76" s="101">
        <v>8815</v>
      </c>
      <c r="G76" s="127">
        <f t="shared" si="0"/>
        <v>0.9998865698729582</v>
      </c>
    </row>
    <row r="77" spans="1:7" ht="18" customHeight="1">
      <c r="A77" s="64"/>
      <c r="B77" s="23">
        <v>80120</v>
      </c>
      <c r="C77" s="35" t="s">
        <v>47</v>
      </c>
      <c r="D77" s="24">
        <f>D78</f>
        <v>275000</v>
      </c>
      <c r="E77" s="24">
        <f>E78</f>
        <v>187433</v>
      </c>
      <c r="F77" s="100">
        <f>F78</f>
        <v>186586</v>
      </c>
      <c r="G77" s="126">
        <f aca="true" t="shared" si="2" ref="G77:G139">F77/E77</f>
        <v>0.9954810518958774</v>
      </c>
    </row>
    <row r="78" spans="1:7" ht="18" customHeight="1">
      <c r="A78" s="64"/>
      <c r="B78" s="28"/>
      <c r="C78" s="58" t="s">
        <v>42</v>
      </c>
      <c r="D78" s="27">
        <f>75000+200000</f>
        <v>275000</v>
      </c>
      <c r="E78" s="27">
        <v>187433</v>
      </c>
      <c r="F78" s="101">
        <v>186586</v>
      </c>
      <c r="G78" s="127">
        <f t="shared" si="2"/>
        <v>0.9954810518958774</v>
      </c>
    </row>
    <row r="79" spans="1:7" ht="18" customHeight="1">
      <c r="A79" s="64"/>
      <c r="B79" s="23">
        <v>80130</v>
      </c>
      <c r="C79" s="35" t="s">
        <v>48</v>
      </c>
      <c r="D79" s="24">
        <f>D80</f>
        <v>480000</v>
      </c>
      <c r="E79" s="24">
        <f>E80</f>
        <v>263076</v>
      </c>
      <c r="F79" s="100">
        <f>F80</f>
        <v>262867</v>
      </c>
      <c r="G79" s="126">
        <f t="shared" si="2"/>
        <v>0.9992055527680214</v>
      </c>
    </row>
    <row r="80" spans="1:7" ht="18" customHeight="1">
      <c r="A80" s="64"/>
      <c r="B80" s="28"/>
      <c r="C80" s="58" t="s">
        <v>42</v>
      </c>
      <c r="D80" s="27">
        <f>130000+350000</f>
        <v>480000</v>
      </c>
      <c r="E80" s="27">
        <v>263076</v>
      </c>
      <c r="F80" s="101">
        <v>262867</v>
      </c>
      <c r="G80" s="127">
        <f t="shared" si="2"/>
        <v>0.9992055527680214</v>
      </c>
    </row>
    <row r="81" spans="1:7" ht="18" customHeight="1">
      <c r="A81" s="64"/>
      <c r="B81" s="23">
        <v>80133</v>
      </c>
      <c r="C81" s="35" t="s">
        <v>49</v>
      </c>
      <c r="D81" s="24">
        <f>D82</f>
        <v>3300</v>
      </c>
      <c r="E81" s="24">
        <f>E82</f>
        <v>0</v>
      </c>
      <c r="F81" s="100"/>
      <c r="G81" s="126"/>
    </row>
    <row r="82" spans="1:7" ht="18" customHeight="1">
      <c r="A82" s="64"/>
      <c r="B82" s="28"/>
      <c r="C82" s="58" t="s">
        <v>42</v>
      </c>
      <c r="D82" s="27">
        <v>3300</v>
      </c>
      <c r="E82" s="27">
        <v>0</v>
      </c>
      <c r="F82" s="101"/>
      <c r="G82" s="127"/>
    </row>
    <row r="83" spans="1:7" ht="18" customHeight="1">
      <c r="A83" s="64"/>
      <c r="B83" s="23">
        <v>80134</v>
      </c>
      <c r="C83" s="35" t="s">
        <v>50</v>
      </c>
      <c r="D83" s="24">
        <f>D84</f>
        <v>5000</v>
      </c>
      <c r="E83" s="24">
        <f>E84</f>
        <v>0</v>
      </c>
      <c r="F83" s="100"/>
      <c r="G83" s="126"/>
    </row>
    <row r="84" spans="1:7" ht="18" customHeight="1">
      <c r="A84" s="64"/>
      <c r="B84" s="28"/>
      <c r="C84" s="58" t="s">
        <v>42</v>
      </c>
      <c r="D84" s="27">
        <v>5000</v>
      </c>
      <c r="E84" s="27">
        <v>0</v>
      </c>
      <c r="F84" s="101"/>
      <c r="G84" s="127"/>
    </row>
    <row r="85" spans="1:7" s="87" customFormat="1" ht="27" customHeight="1">
      <c r="A85" s="64"/>
      <c r="B85" s="67">
        <v>80140</v>
      </c>
      <c r="C85" s="35" t="s">
        <v>51</v>
      </c>
      <c r="D85" s="24">
        <f>D86</f>
        <v>46000</v>
      </c>
      <c r="E85" s="24">
        <f>E86</f>
        <v>40000</v>
      </c>
      <c r="F85" s="100">
        <f>F86</f>
        <v>39999</v>
      </c>
      <c r="G85" s="126">
        <v>0.9999</v>
      </c>
    </row>
    <row r="86" spans="1:7" ht="18" customHeight="1">
      <c r="A86" s="64"/>
      <c r="B86" s="13"/>
      <c r="C86" s="56" t="s">
        <v>52</v>
      </c>
      <c r="D86" s="47">
        <v>46000</v>
      </c>
      <c r="E86" s="47">
        <v>40000</v>
      </c>
      <c r="F86" s="73">
        <v>39999</v>
      </c>
      <c r="G86" s="132">
        <v>0.9999</v>
      </c>
    </row>
    <row r="87" spans="1:7" ht="18.75" customHeight="1">
      <c r="A87" s="114">
        <v>851</v>
      </c>
      <c r="B87" s="114"/>
      <c r="C87" s="114" t="s">
        <v>53</v>
      </c>
      <c r="D87" s="79"/>
      <c r="E87" s="79">
        <f>E88</f>
        <v>12000</v>
      </c>
      <c r="F87" s="106">
        <f>F88</f>
        <v>12000</v>
      </c>
      <c r="G87" s="135">
        <f t="shared" si="2"/>
        <v>1</v>
      </c>
    </row>
    <row r="88" spans="1:7" ht="18.75" customHeight="1">
      <c r="A88" s="36"/>
      <c r="B88" s="60">
        <v>85154</v>
      </c>
      <c r="C88" s="60" t="s">
        <v>54</v>
      </c>
      <c r="D88" s="24"/>
      <c r="E88" s="96">
        <f>E89</f>
        <v>12000</v>
      </c>
      <c r="F88" s="100">
        <f>F89</f>
        <v>12000</v>
      </c>
      <c r="G88" s="126">
        <f t="shared" si="2"/>
        <v>1</v>
      </c>
    </row>
    <row r="89" spans="1:7" ht="18.75" customHeight="1">
      <c r="A89" s="62"/>
      <c r="B89" s="34"/>
      <c r="C89" s="69" t="s">
        <v>55</v>
      </c>
      <c r="D89" s="68"/>
      <c r="E89" s="68">
        <v>12000</v>
      </c>
      <c r="F89" s="104">
        <v>12000</v>
      </c>
      <c r="G89" s="134">
        <f t="shared" si="2"/>
        <v>1</v>
      </c>
    </row>
    <row r="90" spans="1:7" ht="18.75" customHeight="1">
      <c r="A90" s="30">
        <v>853</v>
      </c>
      <c r="B90" s="30"/>
      <c r="C90" s="30" t="s">
        <v>56</v>
      </c>
      <c r="D90" s="21">
        <f>D91+D93+D95+D97+D99</f>
        <v>239000</v>
      </c>
      <c r="E90" s="21">
        <f>E91+E93+E95+E97+E99+E101+E103</f>
        <v>822270</v>
      </c>
      <c r="F90" s="99">
        <f>F91+F93+F95+F97+F99+F101+F103</f>
        <v>778250</v>
      </c>
      <c r="G90" s="125">
        <f t="shared" si="2"/>
        <v>0.9464652729638683</v>
      </c>
    </row>
    <row r="91" spans="1:7" ht="18.75" customHeight="1">
      <c r="A91" s="36"/>
      <c r="B91" s="60">
        <v>85301</v>
      </c>
      <c r="C91" s="60" t="s">
        <v>57</v>
      </c>
      <c r="D91" s="24">
        <f>D92</f>
        <v>67000</v>
      </c>
      <c r="E91" s="24">
        <f>E92</f>
        <v>85995</v>
      </c>
      <c r="F91" s="100">
        <f>F92</f>
        <v>82272</v>
      </c>
      <c r="G91" s="126">
        <f t="shared" si="2"/>
        <v>0.9567067852782138</v>
      </c>
    </row>
    <row r="92" spans="1:7" ht="18.75" customHeight="1">
      <c r="A92" s="36"/>
      <c r="B92" s="70"/>
      <c r="C92" s="71" t="s">
        <v>58</v>
      </c>
      <c r="D92" s="66">
        <f>20000+25000+10000+2000+10000</f>
        <v>67000</v>
      </c>
      <c r="E92" s="66">
        <v>85995</v>
      </c>
      <c r="F92" s="105">
        <v>82272</v>
      </c>
      <c r="G92" s="138">
        <f t="shared" si="2"/>
        <v>0.9567067852782138</v>
      </c>
    </row>
    <row r="93" spans="1:7" ht="18.75" customHeight="1">
      <c r="A93" s="36"/>
      <c r="B93" s="34">
        <v>85302</v>
      </c>
      <c r="C93" s="34" t="s">
        <v>59</v>
      </c>
      <c r="D93" s="96">
        <f>D94</f>
        <v>57000</v>
      </c>
      <c r="E93" s="96">
        <f>E94</f>
        <v>557647</v>
      </c>
      <c r="F93" s="113">
        <f>F94</f>
        <v>556469</v>
      </c>
      <c r="G93" s="137">
        <f t="shared" si="2"/>
        <v>0.997887552519784</v>
      </c>
    </row>
    <row r="94" spans="1:7" ht="18.75" customHeight="1">
      <c r="A94" s="36"/>
      <c r="B94" s="60"/>
      <c r="C94" s="55" t="s">
        <v>60</v>
      </c>
      <c r="D94" s="47">
        <v>57000</v>
      </c>
      <c r="E94" s="47">
        <v>557647</v>
      </c>
      <c r="F94" s="73">
        <v>556469</v>
      </c>
      <c r="G94" s="132">
        <f t="shared" si="2"/>
        <v>0.997887552519784</v>
      </c>
    </row>
    <row r="95" spans="1:7" ht="18.75" customHeight="1">
      <c r="A95" s="36"/>
      <c r="B95" s="60">
        <v>85303</v>
      </c>
      <c r="C95" s="60" t="s">
        <v>61</v>
      </c>
      <c r="D95" s="96">
        <f>D96</f>
        <v>20000</v>
      </c>
      <c r="E95" s="96">
        <f>E96</f>
        <v>20000</v>
      </c>
      <c r="F95" s="113">
        <f>F96</f>
        <v>20000</v>
      </c>
      <c r="G95" s="137">
        <f t="shared" si="2"/>
        <v>1</v>
      </c>
    </row>
    <row r="96" spans="1:7" ht="18.75" customHeight="1">
      <c r="A96" s="36"/>
      <c r="B96" s="60"/>
      <c r="C96" s="55" t="s">
        <v>62</v>
      </c>
      <c r="D96" s="27">
        <v>20000</v>
      </c>
      <c r="E96" s="27">
        <v>20000</v>
      </c>
      <c r="F96" s="101">
        <v>20000</v>
      </c>
      <c r="G96" s="127">
        <f t="shared" si="2"/>
        <v>1</v>
      </c>
    </row>
    <row r="97" spans="1:7" s="72" customFormat="1" ht="18.75" customHeight="1">
      <c r="A97" s="37"/>
      <c r="B97" s="60">
        <v>85305</v>
      </c>
      <c r="C97" s="60" t="s">
        <v>63</v>
      </c>
      <c r="D97" s="24">
        <f>D98</f>
        <v>85000</v>
      </c>
      <c r="E97" s="24">
        <f>E98</f>
        <v>97227</v>
      </c>
      <c r="F97" s="100">
        <f>F98</f>
        <v>97227</v>
      </c>
      <c r="G97" s="126">
        <f t="shared" si="2"/>
        <v>1</v>
      </c>
    </row>
    <row r="98" spans="1:7" ht="17.25" customHeight="1">
      <c r="A98" s="36"/>
      <c r="B98" s="60"/>
      <c r="C98" s="55" t="s">
        <v>64</v>
      </c>
      <c r="D98" s="27">
        <v>85000</v>
      </c>
      <c r="E98" s="27">
        <v>97227</v>
      </c>
      <c r="F98" s="101">
        <v>97227</v>
      </c>
      <c r="G98" s="127">
        <f t="shared" si="2"/>
        <v>1</v>
      </c>
    </row>
    <row r="99" spans="1:7" ht="18.75" customHeight="1">
      <c r="A99" s="36"/>
      <c r="B99" s="60">
        <v>85319</v>
      </c>
      <c r="C99" s="60" t="s">
        <v>65</v>
      </c>
      <c r="D99" s="24">
        <f>D100</f>
        <v>10000</v>
      </c>
      <c r="E99" s="24">
        <f>E100</f>
        <v>10000</v>
      </c>
      <c r="F99" s="100">
        <f>F100</f>
        <v>10000</v>
      </c>
      <c r="G99" s="126">
        <f t="shared" si="2"/>
        <v>1</v>
      </c>
    </row>
    <row r="100" spans="1:7" ht="18.75" customHeight="1">
      <c r="A100" s="36"/>
      <c r="B100" s="60"/>
      <c r="C100" s="55" t="s">
        <v>66</v>
      </c>
      <c r="D100" s="27">
        <v>10000</v>
      </c>
      <c r="E100" s="27">
        <v>10000</v>
      </c>
      <c r="F100" s="101">
        <v>10000</v>
      </c>
      <c r="G100" s="127">
        <f t="shared" si="2"/>
        <v>1</v>
      </c>
    </row>
    <row r="101" spans="1:7" s="72" customFormat="1" ht="18.75" customHeight="1">
      <c r="A101" s="37"/>
      <c r="B101" s="60">
        <v>85333</v>
      </c>
      <c r="C101" s="60" t="s">
        <v>67</v>
      </c>
      <c r="D101" s="24"/>
      <c r="E101" s="24">
        <f>E102</f>
        <v>12282</v>
      </c>
      <c r="F101" s="100">
        <f>F102</f>
        <v>12282</v>
      </c>
      <c r="G101" s="126">
        <f t="shared" si="2"/>
        <v>1</v>
      </c>
    </row>
    <row r="102" spans="1:7" ht="18.75" customHeight="1">
      <c r="A102" s="36"/>
      <c r="B102" s="60"/>
      <c r="C102" s="55" t="s">
        <v>68</v>
      </c>
      <c r="D102" s="27"/>
      <c r="E102" s="27">
        <v>12282</v>
      </c>
      <c r="F102" s="101">
        <v>12282</v>
      </c>
      <c r="G102" s="127">
        <f t="shared" si="2"/>
        <v>1</v>
      </c>
    </row>
    <row r="103" spans="1:7" s="72" customFormat="1" ht="18.75" customHeight="1">
      <c r="A103" s="37"/>
      <c r="B103" s="60">
        <v>85334</v>
      </c>
      <c r="C103" s="60" t="s">
        <v>69</v>
      </c>
      <c r="D103" s="24"/>
      <c r="E103" s="24">
        <f>E104</f>
        <v>39119</v>
      </c>
      <c r="F103" s="100"/>
      <c r="G103" s="126"/>
    </row>
    <row r="104" spans="1:7" ht="18.75" customHeight="1">
      <c r="A104" s="62"/>
      <c r="B104" s="60"/>
      <c r="C104" s="55" t="s">
        <v>70</v>
      </c>
      <c r="D104" s="27"/>
      <c r="E104" s="27">
        <v>39119</v>
      </c>
      <c r="F104" s="101"/>
      <c r="G104" s="127"/>
    </row>
    <row r="105" spans="1:7" ht="18.75" customHeight="1">
      <c r="A105" s="114">
        <v>854</v>
      </c>
      <c r="B105" s="114"/>
      <c r="C105" s="114" t="s">
        <v>71</v>
      </c>
      <c r="D105" s="79">
        <f>D106+D108+D110++D114+++D116+D118+D120+D122+D112</f>
        <v>1131900</v>
      </c>
      <c r="E105" s="79">
        <f>E106+E108+E110+E112+E114+E116+E118+E120+E122</f>
        <v>1176777</v>
      </c>
      <c r="F105" s="106">
        <f>F106+F108+F110+F112+F114+F116+F118+F120+F122</f>
        <v>1136318</v>
      </c>
      <c r="G105" s="135">
        <f t="shared" si="2"/>
        <v>0.9656188045823465</v>
      </c>
    </row>
    <row r="106" spans="1:7" ht="18.75" customHeight="1">
      <c r="A106" s="64"/>
      <c r="B106" s="23">
        <v>85401</v>
      </c>
      <c r="C106" s="35" t="s">
        <v>72</v>
      </c>
      <c r="D106" s="24">
        <f>D107</f>
        <v>11000</v>
      </c>
      <c r="E106" s="24">
        <f>E107</f>
        <v>0</v>
      </c>
      <c r="F106" s="100"/>
      <c r="G106" s="126"/>
    </row>
    <row r="107" spans="1:7" ht="18.75" customHeight="1">
      <c r="A107" s="64"/>
      <c r="B107" s="28"/>
      <c r="C107" s="58" t="s">
        <v>55</v>
      </c>
      <c r="D107" s="27">
        <v>11000</v>
      </c>
      <c r="E107" s="27">
        <v>0</v>
      </c>
      <c r="F107" s="101"/>
      <c r="G107" s="127"/>
    </row>
    <row r="108" spans="1:7" ht="18.75" customHeight="1">
      <c r="A108" s="64"/>
      <c r="B108" s="23">
        <v>85403</v>
      </c>
      <c r="C108" s="35" t="s">
        <v>73</v>
      </c>
      <c r="D108" s="24">
        <f>D109</f>
        <v>100000</v>
      </c>
      <c r="E108" s="24">
        <f>E109</f>
        <v>44097</v>
      </c>
      <c r="F108" s="100">
        <f>F109</f>
        <v>44095</v>
      </c>
      <c r="G108" s="126">
        <v>0.9999</v>
      </c>
    </row>
    <row r="109" spans="1:7" ht="18.75" customHeight="1">
      <c r="A109" s="64"/>
      <c r="B109" s="28"/>
      <c r="C109" s="58" t="s">
        <v>52</v>
      </c>
      <c r="D109" s="27">
        <f>50000+50000</f>
        <v>100000</v>
      </c>
      <c r="E109" s="27">
        <v>44097</v>
      </c>
      <c r="F109" s="101">
        <v>44095</v>
      </c>
      <c r="G109" s="127">
        <v>0.9999</v>
      </c>
    </row>
    <row r="110" spans="1:7" ht="18.75" customHeight="1">
      <c r="A110" s="64"/>
      <c r="B110" s="23">
        <v>85404</v>
      </c>
      <c r="C110" s="35" t="s">
        <v>74</v>
      </c>
      <c r="D110" s="24">
        <f>D111</f>
        <v>736000</v>
      </c>
      <c r="E110" s="24">
        <f>E111</f>
        <v>856782</v>
      </c>
      <c r="F110" s="100">
        <f>F111</f>
        <v>816791</v>
      </c>
      <c r="G110" s="126">
        <f t="shared" si="2"/>
        <v>0.9533241828142982</v>
      </c>
    </row>
    <row r="111" spans="1:7" ht="18.75" customHeight="1">
      <c r="A111" s="64"/>
      <c r="B111" s="28"/>
      <c r="C111" s="58" t="s">
        <v>52</v>
      </c>
      <c r="D111" s="27">
        <f>56000+680000</f>
        <v>736000</v>
      </c>
      <c r="E111" s="27">
        <v>856782</v>
      </c>
      <c r="F111" s="101">
        <v>816791</v>
      </c>
      <c r="G111" s="127">
        <f t="shared" si="2"/>
        <v>0.9533241828142982</v>
      </c>
    </row>
    <row r="112" spans="1:7" s="72" customFormat="1" ht="18.75" customHeight="1">
      <c r="A112" s="64"/>
      <c r="B112" s="23">
        <v>85405</v>
      </c>
      <c r="C112" s="35" t="s">
        <v>75</v>
      </c>
      <c r="D112" s="24">
        <f>D113</f>
        <v>4800</v>
      </c>
      <c r="E112" s="24">
        <f>E113</f>
        <v>16960</v>
      </c>
      <c r="F112" s="100">
        <f>F113</f>
        <v>16948</v>
      </c>
      <c r="G112" s="126">
        <f t="shared" si="2"/>
        <v>0.9992924528301886</v>
      </c>
    </row>
    <row r="113" spans="1:7" ht="18.75" customHeight="1">
      <c r="A113" s="64"/>
      <c r="B113" s="28"/>
      <c r="C113" s="58" t="s">
        <v>76</v>
      </c>
      <c r="D113" s="27">
        <v>4800</v>
      </c>
      <c r="E113" s="27">
        <v>16960</v>
      </c>
      <c r="F113" s="101">
        <v>16948</v>
      </c>
      <c r="G113" s="127">
        <f t="shared" si="2"/>
        <v>0.9992924528301886</v>
      </c>
    </row>
    <row r="114" spans="1:7" ht="25.5" customHeight="1">
      <c r="A114" s="64"/>
      <c r="B114" s="67">
        <v>85406</v>
      </c>
      <c r="C114" s="35" t="s">
        <v>77</v>
      </c>
      <c r="D114" s="24">
        <f>D115</f>
        <v>37800</v>
      </c>
      <c r="E114" s="24">
        <f>E115</f>
        <v>47491</v>
      </c>
      <c r="F114" s="100">
        <f>F115</f>
        <v>47404</v>
      </c>
      <c r="G114" s="126">
        <f t="shared" si="2"/>
        <v>0.9981680739508538</v>
      </c>
    </row>
    <row r="115" spans="1:7" ht="18.75" customHeight="1">
      <c r="A115" s="64"/>
      <c r="B115" s="28"/>
      <c r="C115" s="58" t="s">
        <v>52</v>
      </c>
      <c r="D115" s="27">
        <f>7800+30000</f>
        <v>37800</v>
      </c>
      <c r="E115" s="27">
        <v>47491</v>
      </c>
      <c r="F115" s="76">
        <v>47404</v>
      </c>
      <c r="G115" s="139">
        <f t="shared" si="2"/>
        <v>0.9981680739508538</v>
      </c>
    </row>
    <row r="116" spans="1:7" ht="18.75" customHeight="1">
      <c r="A116" s="64"/>
      <c r="B116" s="23">
        <v>85407</v>
      </c>
      <c r="C116" s="35" t="s">
        <v>78</v>
      </c>
      <c r="D116" s="24">
        <f>D117</f>
        <v>24000</v>
      </c>
      <c r="E116" s="24">
        <f>E117</f>
        <v>27716</v>
      </c>
      <c r="F116" s="100">
        <f>F117</f>
        <v>27716</v>
      </c>
      <c r="G116" s="126">
        <f t="shared" si="2"/>
        <v>1</v>
      </c>
    </row>
    <row r="117" spans="1:7" ht="18.75" customHeight="1">
      <c r="A117" s="67"/>
      <c r="B117" s="28"/>
      <c r="C117" s="58" t="s">
        <v>52</v>
      </c>
      <c r="D117" s="27">
        <v>24000</v>
      </c>
      <c r="E117" s="27">
        <v>27716</v>
      </c>
      <c r="F117" s="76">
        <v>27716</v>
      </c>
      <c r="G117" s="139">
        <f t="shared" si="2"/>
        <v>1</v>
      </c>
    </row>
    <row r="118" spans="1:7" ht="18" customHeight="1">
      <c r="A118" s="64"/>
      <c r="B118" s="23">
        <v>85410</v>
      </c>
      <c r="C118" s="35" t="s">
        <v>79</v>
      </c>
      <c r="D118" s="24">
        <f>D119</f>
        <v>156000</v>
      </c>
      <c r="E118" s="24">
        <f>E119</f>
        <v>31256</v>
      </c>
      <c r="F118" s="100">
        <f>F119</f>
        <v>31243</v>
      </c>
      <c r="G118" s="126">
        <f t="shared" si="2"/>
        <v>0.9995840798566675</v>
      </c>
    </row>
    <row r="119" spans="1:7" ht="18" customHeight="1">
      <c r="A119" s="64"/>
      <c r="B119" s="28"/>
      <c r="C119" s="58" t="s">
        <v>52</v>
      </c>
      <c r="D119" s="27">
        <f>56000+100000</f>
        <v>156000</v>
      </c>
      <c r="E119" s="27">
        <v>31256</v>
      </c>
      <c r="F119" s="76">
        <v>31243</v>
      </c>
      <c r="G119" s="139">
        <f t="shared" si="2"/>
        <v>0.9995840798566675</v>
      </c>
    </row>
    <row r="120" spans="1:7" ht="18" customHeight="1">
      <c r="A120" s="64"/>
      <c r="B120" s="23">
        <v>85417</v>
      </c>
      <c r="C120" s="35" t="s">
        <v>80</v>
      </c>
      <c r="D120" s="24">
        <f>D121</f>
        <v>7300</v>
      </c>
      <c r="E120" s="24">
        <f>E121</f>
        <v>7300</v>
      </c>
      <c r="F120" s="100">
        <f>F121</f>
        <v>6991</v>
      </c>
      <c r="G120" s="126">
        <f t="shared" si="2"/>
        <v>0.9576712328767123</v>
      </c>
    </row>
    <row r="121" spans="1:7" ht="18" customHeight="1">
      <c r="A121" s="64"/>
      <c r="B121" s="28"/>
      <c r="C121" s="58" t="s">
        <v>55</v>
      </c>
      <c r="D121" s="27">
        <f>2300+5000</f>
        <v>7300</v>
      </c>
      <c r="E121" s="27">
        <v>7300</v>
      </c>
      <c r="F121" s="101">
        <v>6991</v>
      </c>
      <c r="G121" s="127">
        <f t="shared" si="2"/>
        <v>0.9576712328767123</v>
      </c>
    </row>
    <row r="122" spans="1:7" ht="18" customHeight="1">
      <c r="A122" s="64"/>
      <c r="B122" s="23">
        <v>85495</v>
      </c>
      <c r="C122" s="35" t="s">
        <v>31</v>
      </c>
      <c r="D122" s="24">
        <f>D123</f>
        <v>55000</v>
      </c>
      <c r="E122" s="24">
        <f>E123</f>
        <v>145175</v>
      </c>
      <c r="F122" s="100">
        <f>F123</f>
        <v>145130</v>
      </c>
      <c r="G122" s="126">
        <f t="shared" si="2"/>
        <v>0.9996900292750129</v>
      </c>
    </row>
    <row r="123" spans="1:7" ht="18" customHeight="1">
      <c r="A123" s="67"/>
      <c r="B123" s="28"/>
      <c r="C123" s="58" t="s">
        <v>81</v>
      </c>
      <c r="D123" s="27">
        <f>55000</f>
        <v>55000</v>
      </c>
      <c r="E123" s="27">
        <v>145175</v>
      </c>
      <c r="F123" s="101">
        <v>145130</v>
      </c>
      <c r="G123" s="127">
        <f t="shared" si="2"/>
        <v>0.9996900292750129</v>
      </c>
    </row>
    <row r="124" spans="1:7" ht="18" customHeight="1">
      <c r="A124" s="20">
        <v>900</v>
      </c>
      <c r="B124" s="20"/>
      <c r="C124" s="20" t="s">
        <v>82</v>
      </c>
      <c r="D124" s="21">
        <f>D125+D127+D129</f>
        <v>230000</v>
      </c>
      <c r="E124" s="21">
        <f>E125+E127+E129</f>
        <v>79275</v>
      </c>
      <c r="F124" s="99">
        <f>F125+F127+F129</f>
        <v>72759</v>
      </c>
      <c r="G124" s="125">
        <f t="shared" si="2"/>
        <v>0.9178051087984863</v>
      </c>
    </row>
    <row r="125" spans="1:7" ht="18" customHeight="1">
      <c r="A125" s="13"/>
      <c r="B125" s="23">
        <v>90001</v>
      </c>
      <c r="C125" s="35" t="s">
        <v>83</v>
      </c>
      <c r="D125" s="74">
        <f>SUM(D126:D126)</f>
        <v>140000</v>
      </c>
      <c r="E125" s="74">
        <f>E126</f>
        <v>14700</v>
      </c>
      <c r="F125" s="74">
        <f>F126</f>
        <v>14649</v>
      </c>
      <c r="G125" s="140">
        <f t="shared" si="2"/>
        <v>0.9965306122448979</v>
      </c>
    </row>
    <row r="126" spans="1:7" ht="18" customHeight="1">
      <c r="A126" s="13"/>
      <c r="B126" s="22"/>
      <c r="C126" s="65" t="s">
        <v>84</v>
      </c>
      <c r="D126" s="75">
        <f>120000+20000</f>
        <v>140000</v>
      </c>
      <c r="E126" s="75">
        <v>14700</v>
      </c>
      <c r="F126" s="105">
        <v>14649</v>
      </c>
      <c r="G126" s="138">
        <f t="shared" si="2"/>
        <v>0.9965306122448979</v>
      </c>
    </row>
    <row r="127" spans="1:7" ht="18" customHeight="1">
      <c r="A127" s="13"/>
      <c r="B127" s="61">
        <v>90003</v>
      </c>
      <c r="C127" s="112" t="s">
        <v>85</v>
      </c>
      <c r="D127" s="115">
        <f>D128</f>
        <v>10000</v>
      </c>
      <c r="E127" s="115">
        <f>E128</f>
        <v>10000</v>
      </c>
      <c r="F127" s="115">
        <f>F128</f>
        <v>3802</v>
      </c>
      <c r="G127" s="141">
        <f t="shared" si="2"/>
        <v>0.3802</v>
      </c>
    </row>
    <row r="128" spans="1:7" ht="18" customHeight="1">
      <c r="A128" s="13"/>
      <c r="B128" s="28"/>
      <c r="C128" s="58" t="s">
        <v>86</v>
      </c>
      <c r="D128" s="76">
        <v>10000</v>
      </c>
      <c r="E128" s="76">
        <v>10000</v>
      </c>
      <c r="F128" s="76">
        <v>3802</v>
      </c>
      <c r="G128" s="139">
        <f t="shared" si="2"/>
        <v>0.3802</v>
      </c>
    </row>
    <row r="129" spans="1:7" ht="18" customHeight="1">
      <c r="A129" s="13"/>
      <c r="B129" s="23">
        <v>90015</v>
      </c>
      <c r="C129" s="35" t="s">
        <v>87</v>
      </c>
      <c r="D129" s="74">
        <f>D130</f>
        <v>80000</v>
      </c>
      <c r="E129" s="74">
        <f>E130</f>
        <v>54575</v>
      </c>
      <c r="F129" s="74">
        <f>F130</f>
        <v>54308</v>
      </c>
      <c r="G129" s="140">
        <f t="shared" si="2"/>
        <v>0.9951076500229042</v>
      </c>
    </row>
    <row r="130" spans="1:7" ht="18" customHeight="1">
      <c r="A130" s="28"/>
      <c r="B130" s="28"/>
      <c r="C130" s="58" t="s">
        <v>88</v>
      </c>
      <c r="D130" s="76">
        <v>80000</v>
      </c>
      <c r="E130" s="76">
        <v>54575</v>
      </c>
      <c r="F130" s="76">
        <v>54308</v>
      </c>
      <c r="G130" s="139">
        <f t="shared" si="2"/>
        <v>0.9951076500229042</v>
      </c>
    </row>
    <row r="131" spans="1:7" ht="18" customHeight="1">
      <c r="A131" s="77">
        <v>921</v>
      </c>
      <c r="B131" s="77"/>
      <c r="C131" s="78" t="s">
        <v>89</v>
      </c>
      <c r="D131" s="79">
        <f>D134+D136</f>
        <v>650000</v>
      </c>
      <c r="E131" s="79">
        <f>E132+E134+E136</f>
        <v>1186000</v>
      </c>
      <c r="F131" s="106">
        <f>F132+F134+F136</f>
        <v>590423</v>
      </c>
      <c r="G131" s="135">
        <f t="shared" si="2"/>
        <v>0.49782715008431705</v>
      </c>
    </row>
    <row r="132" spans="1:7" s="72" customFormat="1" ht="18" customHeight="1">
      <c r="A132" s="37"/>
      <c r="B132" s="60">
        <v>92109</v>
      </c>
      <c r="C132" s="60" t="s">
        <v>90</v>
      </c>
      <c r="D132" s="24"/>
      <c r="E132" s="24">
        <f>E133</f>
        <v>10000</v>
      </c>
      <c r="F132" s="100">
        <f>F133</f>
        <v>9994</v>
      </c>
      <c r="G132" s="126">
        <f t="shared" si="2"/>
        <v>0.9994</v>
      </c>
    </row>
    <row r="133" spans="1:7" ht="18" customHeight="1">
      <c r="A133" s="36"/>
      <c r="B133" s="62"/>
      <c r="C133" s="62" t="s">
        <v>91</v>
      </c>
      <c r="D133" s="27"/>
      <c r="E133" s="27">
        <v>10000</v>
      </c>
      <c r="F133" s="101">
        <v>9994</v>
      </c>
      <c r="G133" s="127">
        <f t="shared" si="2"/>
        <v>0.9994</v>
      </c>
    </row>
    <row r="134" spans="1:7" s="72" customFormat="1" ht="18" customHeight="1">
      <c r="A134" s="37"/>
      <c r="B134" s="60">
        <v>92113</v>
      </c>
      <c r="C134" s="60" t="s">
        <v>92</v>
      </c>
      <c r="D134" s="24">
        <f>D135</f>
        <v>150000</v>
      </c>
      <c r="E134" s="24">
        <f>E135</f>
        <v>150000</v>
      </c>
      <c r="F134" s="100">
        <f>F135</f>
        <v>150000</v>
      </c>
      <c r="G134" s="126">
        <f t="shared" si="2"/>
        <v>1</v>
      </c>
    </row>
    <row r="135" spans="1:7" ht="18" customHeight="1">
      <c r="A135" s="36"/>
      <c r="B135" s="62"/>
      <c r="C135" s="62" t="s">
        <v>93</v>
      </c>
      <c r="D135" s="27">
        <f>100000+50000</f>
        <v>150000</v>
      </c>
      <c r="E135" s="27">
        <v>150000</v>
      </c>
      <c r="F135" s="101">
        <v>150000</v>
      </c>
      <c r="G135" s="127">
        <f t="shared" si="2"/>
        <v>1</v>
      </c>
    </row>
    <row r="136" spans="1:7" ht="18" customHeight="1">
      <c r="A136" s="13"/>
      <c r="B136" s="23">
        <v>92120</v>
      </c>
      <c r="C136" s="35" t="s">
        <v>94</v>
      </c>
      <c r="D136" s="24">
        <f>D137+D144</f>
        <v>500000</v>
      </c>
      <c r="E136" s="24">
        <f>E137+E144</f>
        <v>1026000</v>
      </c>
      <c r="F136" s="100">
        <f>F137+F144</f>
        <v>430429</v>
      </c>
      <c r="G136" s="126">
        <f t="shared" si="2"/>
        <v>0.4195214424951267</v>
      </c>
    </row>
    <row r="137" spans="1:7" ht="18" customHeight="1">
      <c r="A137" s="13"/>
      <c r="B137" s="13"/>
      <c r="C137" s="80" t="s">
        <v>95</v>
      </c>
      <c r="D137" s="81">
        <f>SUM(D138:D143)</f>
        <v>400000</v>
      </c>
      <c r="E137" s="81">
        <f>SUM(E138:E143)</f>
        <v>891000</v>
      </c>
      <c r="F137" s="102">
        <f>SUM(F138:F143)</f>
        <v>301009</v>
      </c>
      <c r="G137" s="130">
        <f t="shared" si="2"/>
        <v>0.3378327721661055</v>
      </c>
    </row>
    <row r="138" spans="1:7" s="83" customFormat="1" ht="18" customHeight="1">
      <c r="A138" s="82"/>
      <c r="B138" s="82"/>
      <c r="C138" s="154" t="s">
        <v>96</v>
      </c>
      <c r="D138" s="155">
        <v>50000</v>
      </c>
      <c r="E138" s="155">
        <v>52732</v>
      </c>
      <c r="F138" s="155">
        <v>52732</v>
      </c>
      <c r="G138" s="156">
        <f t="shared" si="2"/>
        <v>1</v>
      </c>
    </row>
    <row r="139" spans="1:7" s="83" customFormat="1" ht="18" customHeight="1">
      <c r="A139" s="82"/>
      <c r="B139" s="82"/>
      <c r="C139" s="157" t="s">
        <v>97</v>
      </c>
      <c r="D139" s="158">
        <v>90000</v>
      </c>
      <c r="E139" s="158">
        <v>87268</v>
      </c>
      <c r="F139" s="158">
        <v>86884</v>
      </c>
      <c r="G139" s="159">
        <f t="shared" si="2"/>
        <v>0.9955997616537563</v>
      </c>
    </row>
    <row r="140" spans="1:7" s="83" customFormat="1" ht="18" customHeight="1">
      <c r="A140" s="82"/>
      <c r="B140" s="82"/>
      <c r="C140" s="157" t="s">
        <v>98</v>
      </c>
      <c r="D140" s="158">
        <v>100000</v>
      </c>
      <c r="E140" s="158">
        <v>100000</v>
      </c>
      <c r="F140" s="158">
        <v>0</v>
      </c>
      <c r="G140" s="160"/>
    </row>
    <row r="141" spans="1:7" s="83" customFormat="1" ht="18" customHeight="1">
      <c r="A141" s="82"/>
      <c r="B141" s="82"/>
      <c r="C141" s="157" t="s">
        <v>99</v>
      </c>
      <c r="D141" s="158">
        <v>90000</v>
      </c>
      <c r="E141" s="158">
        <v>90000</v>
      </c>
      <c r="F141" s="158">
        <v>90000</v>
      </c>
      <c r="G141" s="159">
        <f aca="true" t="shared" si="3" ref="G141:G163">F141/E141</f>
        <v>1</v>
      </c>
    </row>
    <row r="142" spans="1:7" s="19" customFormat="1" ht="18" customHeight="1">
      <c r="A142" s="84"/>
      <c r="B142" s="84"/>
      <c r="C142" s="157" t="s">
        <v>100</v>
      </c>
      <c r="D142" s="161">
        <v>20000</v>
      </c>
      <c r="E142" s="161">
        <v>11000</v>
      </c>
      <c r="F142" s="158">
        <v>10980</v>
      </c>
      <c r="G142" s="159">
        <f t="shared" si="3"/>
        <v>0.9981818181818182</v>
      </c>
    </row>
    <row r="143" spans="1:7" s="19" customFormat="1" ht="18" customHeight="1">
      <c r="A143" s="84"/>
      <c r="B143" s="84"/>
      <c r="C143" s="157" t="s">
        <v>101</v>
      </c>
      <c r="D143" s="161">
        <v>50000</v>
      </c>
      <c r="E143" s="161">
        <v>550000</v>
      </c>
      <c r="F143" s="158">
        <v>60413</v>
      </c>
      <c r="G143" s="159">
        <f t="shared" si="3"/>
        <v>0.10984181818181818</v>
      </c>
    </row>
    <row r="144" spans="1:7" ht="18" customHeight="1">
      <c r="A144" s="13"/>
      <c r="B144" s="13"/>
      <c r="C144" s="152" t="s">
        <v>102</v>
      </c>
      <c r="D144" s="27">
        <v>100000</v>
      </c>
      <c r="E144" s="27">
        <v>135000</v>
      </c>
      <c r="F144" s="101">
        <v>129420</v>
      </c>
      <c r="G144" s="127">
        <f t="shared" si="3"/>
        <v>0.9586666666666667</v>
      </c>
    </row>
    <row r="145" spans="1:7" ht="18" customHeight="1">
      <c r="A145" s="77">
        <v>926</v>
      </c>
      <c r="B145" s="77"/>
      <c r="C145" s="78" t="s">
        <v>103</v>
      </c>
      <c r="D145" s="79"/>
      <c r="E145" s="79">
        <f>E146</f>
        <v>200000</v>
      </c>
      <c r="F145" s="106">
        <f>F146</f>
        <v>200000</v>
      </c>
      <c r="G145" s="135">
        <f t="shared" si="3"/>
        <v>1</v>
      </c>
    </row>
    <row r="146" spans="1:7" s="72" customFormat="1" ht="18" customHeight="1">
      <c r="A146" s="37"/>
      <c r="B146" s="60">
        <v>92601</v>
      </c>
      <c r="C146" s="60" t="s">
        <v>104</v>
      </c>
      <c r="D146" s="24"/>
      <c r="E146" s="24">
        <f>E147</f>
        <v>200000</v>
      </c>
      <c r="F146" s="100">
        <f>F147</f>
        <v>200000</v>
      </c>
      <c r="G146" s="126">
        <f t="shared" si="3"/>
        <v>1</v>
      </c>
    </row>
    <row r="147" spans="1:7" ht="18" customHeight="1">
      <c r="A147" s="62"/>
      <c r="B147" s="116"/>
      <c r="C147" s="62" t="s">
        <v>105</v>
      </c>
      <c r="D147" s="27"/>
      <c r="E147" s="27">
        <v>200000</v>
      </c>
      <c r="F147" s="101">
        <v>200000</v>
      </c>
      <c r="G147" s="127">
        <f t="shared" si="3"/>
        <v>1</v>
      </c>
    </row>
    <row r="148" spans="1:7" s="19" customFormat="1" ht="20.25" customHeight="1" thickBot="1">
      <c r="A148" s="148"/>
      <c r="B148" s="148"/>
      <c r="C148" s="162" t="s">
        <v>106</v>
      </c>
      <c r="D148" s="163">
        <f aca="true" t="shared" si="4" ref="D148:F150">D149</f>
        <v>11000</v>
      </c>
      <c r="E148" s="163">
        <f t="shared" si="4"/>
        <v>11026</v>
      </c>
      <c r="F148" s="149">
        <f t="shared" si="4"/>
        <v>11026</v>
      </c>
      <c r="G148" s="150">
        <f t="shared" si="3"/>
        <v>1</v>
      </c>
    </row>
    <row r="149" spans="1:7" ht="18" customHeight="1" thickTop="1">
      <c r="A149" s="20">
        <v>801</v>
      </c>
      <c r="B149" s="20"/>
      <c r="C149" s="20" t="s">
        <v>40</v>
      </c>
      <c r="D149" s="21">
        <f t="shared" si="4"/>
        <v>11000</v>
      </c>
      <c r="E149" s="21">
        <f t="shared" si="4"/>
        <v>11026</v>
      </c>
      <c r="F149" s="99">
        <f t="shared" si="4"/>
        <v>11026</v>
      </c>
      <c r="G149" s="125">
        <f t="shared" si="3"/>
        <v>1</v>
      </c>
    </row>
    <row r="150" spans="1:7" ht="18" customHeight="1">
      <c r="A150" s="64"/>
      <c r="B150" s="23">
        <v>80132</v>
      </c>
      <c r="C150" s="35" t="s">
        <v>107</v>
      </c>
      <c r="D150" s="24">
        <f t="shared" si="4"/>
        <v>11000</v>
      </c>
      <c r="E150" s="24">
        <f t="shared" si="4"/>
        <v>11026</v>
      </c>
      <c r="F150" s="100">
        <f t="shared" si="4"/>
        <v>11026</v>
      </c>
      <c r="G150" s="126">
        <f t="shared" si="3"/>
        <v>1</v>
      </c>
    </row>
    <row r="151" spans="1:7" ht="18" customHeight="1">
      <c r="A151" s="64"/>
      <c r="B151" s="22"/>
      <c r="C151" s="58" t="s">
        <v>108</v>
      </c>
      <c r="D151" s="27">
        <f>11000</f>
        <v>11000</v>
      </c>
      <c r="E151" s="27">
        <v>11026</v>
      </c>
      <c r="F151" s="101">
        <v>11026</v>
      </c>
      <c r="G151" s="127">
        <f t="shared" si="3"/>
        <v>1</v>
      </c>
    </row>
    <row r="152" spans="1:7" s="151" customFormat="1" ht="33.75" customHeight="1" thickBot="1">
      <c r="A152" s="148"/>
      <c r="B152" s="148"/>
      <c r="C152" s="85" t="s">
        <v>109</v>
      </c>
      <c r="D152" s="86">
        <f>D159</f>
        <v>381260</v>
      </c>
      <c r="E152" s="86">
        <f>E153+E156+E159</f>
        <v>822067</v>
      </c>
      <c r="F152" s="149">
        <f>F153+F156+F159</f>
        <v>821973</v>
      </c>
      <c r="G152" s="150">
        <f t="shared" si="3"/>
        <v>0.999885654089022</v>
      </c>
    </row>
    <row r="153" spans="1:7" s="87" customFormat="1" ht="18" customHeight="1" thickTop="1">
      <c r="A153" s="88" t="s">
        <v>110</v>
      </c>
      <c r="B153" s="89"/>
      <c r="C153" s="20" t="s">
        <v>111</v>
      </c>
      <c r="D153" s="32"/>
      <c r="E153" s="32">
        <f>E154</f>
        <v>4270</v>
      </c>
      <c r="F153" s="99">
        <f>F154</f>
        <v>4270</v>
      </c>
      <c r="G153" s="125">
        <f t="shared" si="3"/>
        <v>1</v>
      </c>
    </row>
    <row r="154" spans="1:7" s="87" customFormat="1" ht="18" customHeight="1">
      <c r="A154" s="90"/>
      <c r="B154" s="91" t="s">
        <v>112</v>
      </c>
      <c r="C154" s="23" t="s">
        <v>113</v>
      </c>
      <c r="D154" s="59"/>
      <c r="E154" s="59">
        <f>E155</f>
        <v>4270</v>
      </c>
      <c r="F154" s="100">
        <f>F155</f>
        <v>4270</v>
      </c>
      <c r="G154" s="126">
        <f t="shared" si="3"/>
        <v>1</v>
      </c>
    </row>
    <row r="155" spans="1:7" s="87" customFormat="1" ht="18" customHeight="1">
      <c r="A155" s="28"/>
      <c r="B155" s="25"/>
      <c r="C155" s="116" t="s">
        <v>114</v>
      </c>
      <c r="D155" s="117"/>
      <c r="E155" s="117">
        <v>4270</v>
      </c>
      <c r="F155" s="104">
        <v>4270</v>
      </c>
      <c r="G155" s="134">
        <f t="shared" si="3"/>
        <v>1</v>
      </c>
    </row>
    <row r="156" spans="1:7" s="87" customFormat="1" ht="18" customHeight="1">
      <c r="A156" s="77">
        <v>700</v>
      </c>
      <c r="B156" s="77"/>
      <c r="C156" s="147" t="s">
        <v>115</v>
      </c>
      <c r="D156" s="93"/>
      <c r="E156" s="93">
        <f>E157</f>
        <v>10000</v>
      </c>
      <c r="F156" s="106">
        <f>F157</f>
        <v>9906</v>
      </c>
      <c r="G156" s="135">
        <f t="shared" si="3"/>
        <v>0.9906</v>
      </c>
    </row>
    <row r="157" spans="1:7" s="87" customFormat="1" ht="18" customHeight="1">
      <c r="A157" s="94"/>
      <c r="B157" s="23">
        <v>70005</v>
      </c>
      <c r="C157" s="23" t="s">
        <v>29</v>
      </c>
      <c r="D157" s="59"/>
      <c r="E157" s="59">
        <f>E158</f>
        <v>10000</v>
      </c>
      <c r="F157" s="100">
        <f>F158</f>
        <v>9906</v>
      </c>
      <c r="G157" s="126">
        <f t="shared" si="3"/>
        <v>0.9906</v>
      </c>
    </row>
    <row r="158" spans="1:7" s="87" customFormat="1" ht="18" customHeight="1">
      <c r="A158" s="13"/>
      <c r="B158" s="22"/>
      <c r="C158" s="33" t="s">
        <v>116</v>
      </c>
      <c r="D158" s="92"/>
      <c r="E158" s="92">
        <v>10000</v>
      </c>
      <c r="F158" s="105">
        <v>9906</v>
      </c>
      <c r="G158" s="138">
        <f t="shared" si="3"/>
        <v>0.9906</v>
      </c>
    </row>
    <row r="159" spans="1:7" s="87" customFormat="1" ht="18" customHeight="1">
      <c r="A159" s="77">
        <v>754</v>
      </c>
      <c r="B159" s="77"/>
      <c r="C159" s="77" t="s">
        <v>117</v>
      </c>
      <c r="D159" s="93">
        <f>D160+D162</f>
        <v>381260</v>
      </c>
      <c r="E159" s="93">
        <f>E160+E162</f>
        <v>807797</v>
      </c>
      <c r="F159" s="106">
        <f>F160+F162</f>
        <v>807797</v>
      </c>
      <c r="G159" s="135">
        <f t="shared" si="3"/>
        <v>1</v>
      </c>
    </row>
    <row r="160" spans="1:7" s="87" customFormat="1" ht="18" customHeight="1">
      <c r="A160" s="94"/>
      <c r="B160" s="23">
        <v>75405</v>
      </c>
      <c r="C160" s="23" t="s">
        <v>118</v>
      </c>
      <c r="D160" s="59">
        <f>D161</f>
        <v>300000</v>
      </c>
      <c r="E160" s="59">
        <f>E161</f>
        <v>632986</v>
      </c>
      <c r="F160" s="100">
        <f>F161</f>
        <v>632986</v>
      </c>
      <c r="G160" s="126">
        <f t="shared" si="3"/>
        <v>1</v>
      </c>
    </row>
    <row r="161" spans="1:7" s="87" customFormat="1" ht="18" customHeight="1">
      <c r="A161" s="13"/>
      <c r="B161" s="22"/>
      <c r="C161" s="33" t="s">
        <v>119</v>
      </c>
      <c r="D161" s="92">
        <v>300000</v>
      </c>
      <c r="E161" s="92">
        <v>632986</v>
      </c>
      <c r="F161" s="105">
        <f>602986+30000</f>
        <v>632986</v>
      </c>
      <c r="G161" s="138">
        <f t="shared" si="3"/>
        <v>1</v>
      </c>
    </row>
    <row r="162" spans="1:7" s="87" customFormat="1" ht="18" customHeight="1">
      <c r="A162" s="13"/>
      <c r="B162" s="61">
        <v>75411</v>
      </c>
      <c r="C162" s="34" t="s">
        <v>120</v>
      </c>
      <c r="D162" s="118">
        <f>D163</f>
        <v>81260</v>
      </c>
      <c r="E162" s="118">
        <f>E163</f>
        <v>174811</v>
      </c>
      <c r="F162" s="113">
        <f>F163</f>
        <v>174811</v>
      </c>
      <c r="G162" s="137">
        <f t="shared" si="3"/>
        <v>1</v>
      </c>
    </row>
    <row r="163" spans="1:7" s="87" customFormat="1" ht="18" customHeight="1">
      <c r="A163" s="28"/>
      <c r="B163" s="28"/>
      <c r="C163" s="116" t="s">
        <v>119</v>
      </c>
      <c r="D163" s="117">
        <v>81260</v>
      </c>
      <c r="E163" s="117">
        <v>174811</v>
      </c>
      <c r="F163" s="104">
        <f>54653+120158</f>
        <v>174811</v>
      </c>
      <c r="G163" s="134">
        <f t="shared" si="3"/>
        <v>1</v>
      </c>
    </row>
    <row r="164" ht="12.75">
      <c r="F164" s="4"/>
    </row>
    <row r="165" ht="25.5" customHeight="1">
      <c r="F165" s="4"/>
    </row>
    <row r="166" ht="25.5" customHeight="1">
      <c r="F166" s="4"/>
    </row>
    <row r="167" ht="25.5" customHeight="1">
      <c r="F167" s="4"/>
    </row>
    <row r="168" ht="25.5" customHeight="1">
      <c r="F168" s="4"/>
    </row>
    <row r="169" ht="12.75">
      <c r="F169" s="4"/>
    </row>
    <row r="170" ht="12.75">
      <c r="F170" s="4"/>
    </row>
    <row r="171" ht="12.75">
      <c r="F171" s="4"/>
    </row>
    <row r="172" ht="25.5" customHeight="1">
      <c r="F172" s="4"/>
    </row>
    <row r="173" ht="12.75">
      <c r="F173" s="4"/>
    </row>
    <row r="174" ht="12.75">
      <c r="F174" s="4"/>
    </row>
    <row r="175" ht="12.75">
      <c r="F175" s="4"/>
    </row>
    <row r="176" ht="12.75">
      <c r="F176" s="4"/>
    </row>
    <row r="177" ht="12.75">
      <c r="F177" s="4"/>
    </row>
    <row r="178" ht="12.75">
      <c r="F178" s="4"/>
    </row>
    <row r="179" ht="12.75">
      <c r="F179" s="4"/>
    </row>
    <row r="180" ht="12.75">
      <c r="F180" s="4"/>
    </row>
    <row r="181" ht="12.75">
      <c r="F181" s="4"/>
    </row>
    <row r="182" ht="12.75">
      <c r="F182" s="4"/>
    </row>
    <row r="183" ht="10.5" customHeight="1">
      <c r="F183" s="4"/>
    </row>
    <row r="184" ht="10.5" customHeight="1">
      <c r="F184" s="4"/>
    </row>
    <row r="185" ht="12.75">
      <c r="F185" s="4"/>
    </row>
    <row r="186" ht="12.75">
      <c r="F186" s="4"/>
    </row>
    <row r="187" ht="12.75">
      <c r="F187" s="4"/>
    </row>
    <row r="188" ht="12.75">
      <c r="F188" s="4"/>
    </row>
    <row r="189" ht="14.25" customHeight="1">
      <c r="F189" s="4"/>
    </row>
    <row r="190" ht="12.75">
      <c r="F190" s="4"/>
    </row>
    <row r="191" ht="12.75">
      <c r="F191" s="4"/>
    </row>
    <row r="192" ht="12.75">
      <c r="F192" s="4"/>
    </row>
    <row r="193" ht="12.75">
      <c r="F193" s="4"/>
    </row>
    <row r="194" ht="12.75">
      <c r="F194" s="4"/>
    </row>
    <row r="195" ht="12.75">
      <c r="F195" s="4"/>
    </row>
    <row r="196" ht="12.75">
      <c r="F196" s="4"/>
    </row>
    <row r="197" ht="12.75">
      <c r="F197" s="4"/>
    </row>
    <row r="198" ht="12.75">
      <c r="F198" s="4"/>
    </row>
    <row r="199" ht="12.75">
      <c r="F199" s="4"/>
    </row>
    <row r="200" ht="12.75">
      <c r="F200" s="4"/>
    </row>
    <row r="201" ht="12.75">
      <c r="F201" s="4"/>
    </row>
    <row r="202" ht="12.75">
      <c r="F202" s="4"/>
    </row>
    <row r="203" ht="12.75">
      <c r="F203" s="4"/>
    </row>
    <row r="204" ht="12.75">
      <c r="F204" s="4"/>
    </row>
    <row r="205" ht="12.75">
      <c r="F205" s="4"/>
    </row>
    <row r="206" ht="12.75">
      <c r="F206" s="4"/>
    </row>
    <row r="207" ht="12.75">
      <c r="F207" s="4"/>
    </row>
    <row r="208" ht="12.75">
      <c r="F208" s="4"/>
    </row>
    <row r="209" ht="12.75">
      <c r="F209" s="4"/>
    </row>
    <row r="210" ht="12.75">
      <c r="F210" s="4"/>
    </row>
    <row r="211" ht="12.75">
      <c r="F211" s="4"/>
    </row>
    <row r="212" ht="12.75"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  <row r="232" ht="12.75">
      <c r="F232" s="4"/>
    </row>
    <row r="233" ht="12.75">
      <c r="F233" s="4"/>
    </row>
    <row r="234" ht="12.75">
      <c r="F234" s="4"/>
    </row>
    <row r="235" ht="12.75">
      <c r="F235" s="4"/>
    </row>
    <row r="236" ht="12.75">
      <c r="F236" s="4"/>
    </row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</sheetData>
  <printOptions horizontalCentered="1"/>
  <pageMargins left="0.7874015748031497" right="0.7874015748031497" top="0.6692913385826772" bottom="0.7086614173228347" header="0.5118110236220472" footer="0.5118110236220472"/>
  <pageSetup firstPageNumber="50" useFirstPageNumber="1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Urząd Miejski w Lublinie Urzą</cp:lastModifiedBy>
  <cp:lastPrinted>2003-03-13T16:08:49Z</cp:lastPrinted>
  <dcterms:created xsi:type="dcterms:W3CDTF">2003-02-11T06:55:06Z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