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345" tabRatio="772" activeTab="0"/>
  </bookViews>
  <sheets>
    <sheet name="dochody" sheetId="1" r:id="rId1"/>
    <sheet name="wydatki" sheetId="2" r:id="rId2"/>
    <sheet name="jednostki" sheetId="3" r:id="rId3"/>
    <sheet name="GFOŚiGW" sheetId="4" r:id="rId4"/>
    <sheet name="PFOŚiGW" sheetId="5" r:id="rId5"/>
    <sheet name="harm doch" sheetId="6" r:id="rId6"/>
    <sheet name="harm wyd" sheetId="7" r:id="rId7"/>
    <sheet name="GFOŚiGWharm" sheetId="8" r:id="rId8"/>
    <sheet name="zlecone" sheetId="9" r:id="rId9"/>
  </sheets>
  <externalReferences>
    <externalReference r:id="rId12"/>
  </externalReferences>
  <definedNames>
    <definedName name="_11" localSheetId="7">#REF!</definedName>
    <definedName name="_11" localSheetId="5">#REF!</definedName>
    <definedName name="_11" localSheetId="6">#REF!</definedName>
    <definedName name="_11" localSheetId="2">#REF!</definedName>
    <definedName name="_11">#REF!</definedName>
    <definedName name="_17" localSheetId="7">#REF!</definedName>
    <definedName name="_17" localSheetId="5">#REF!</definedName>
    <definedName name="_17" localSheetId="6">#REF!</definedName>
    <definedName name="_17" localSheetId="2">#REF!</definedName>
    <definedName name="_17">#REF!</definedName>
    <definedName name="Nazwa_rozdziału" localSheetId="7">#REF!+#REF!+#REF!+#REF!+#REF!+#REF!+#REF!</definedName>
    <definedName name="Nazwa_rozdziału" localSheetId="5">#REF!+#REF!+#REF!+#REF!+#REF!+#REF!+#REF!</definedName>
    <definedName name="Nazwa_rozdziału" localSheetId="6">#REF!+#REF!+#REF!+#REF!+#REF!+#REF!+#REF!</definedName>
    <definedName name="Nazwa_rozdziału" localSheetId="2">#REF!+#REF!+#REF!+#REF!+#REF!+#REF!+#REF!</definedName>
    <definedName name="Nazwa_rozdziału">#REF!+#REF!+#REF!+#REF!+#REF!+#REF!+#REF!</definedName>
    <definedName name="NazwaSzkoły" localSheetId="7">#REF!,#REF!,#REF!,#REF!,#REF!,#REF!</definedName>
    <definedName name="NazwaSzkoły" localSheetId="5">#REF!,#REF!,#REF!,#REF!,#REF!,#REF!</definedName>
    <definedName name="NazwaSzkoły" localSheetId="6">#REF!,#REF!,#REF!,#REF!,#REF!,#REF!</definedName>
    <definedName name="NazwaSzkoły" localSheetId="2">#REF!,#REF!,#REF!,#REF!,#REF!,#REF!</definedName>
    <definedName name="NazwaSzkoły">#REF!,#REF!,#REF!,#REF!,#REF!,#REF!</definedName>
    <definedName name="_xlnm.Print_Area" localSheetId="3">'GFOŚiGW'!$A$1:$F$28</definedName>
    <definedName name="_xlnm.Print_Area" localSheetId="7">'GFOŚiGWharm'!$A$1:$P$18</definedName>
    <definedName name="_xlnm.Print_Area" localSheetId="6">'harm wyd'!$A$1:$P$66</definedName>
    <definedName name="_xlnm.Print_Area" localSheetId="4">'PFOŚiGW'!$A$1:$F$21</definedName>
    <definedName name="SYMBOL" localSheetId="7">#REF!</definedName>
    <definedName name="SYMBOL" localSheetId="5">#REF!</definedName>
    <definedName name="SYMBOL" localSheetId="6">#REF!</definedName>
    <definedName name="SYMBOL" localSheetId="2">#REF!</definedName>
    <definedName name="SYMBOL">#REF!</definedName>
    <definedName name="_xlnm.Print_Titles" localSheetId="0">'dochody'!$8:$8</definedName>
    <definedName name="_xlnm.Print_Titles" localSheetId="3">'GFOŚiGW'!$6:$8</definedName>
    <definedName name="_xlnm.Print_Titles" localSheetId="5">'harm doch'!$7:$9</definedName>
    <definedName name="_xlnm.Print_Titles" localSheetId="6">'harm wyd'!$7:$9</definedName>
    <definedName name="_xlnm.Print_Titles" localSheetId="2">'jednostki'!$7:$9</definedName>
    <definedName name="_xlnm.Print_Titles" localSheetId="4">'PFOŚiGW'!$6:$8</definedName>
    <definedName name="_xlnm.Print_Titles" localSheetId="1">'wydatki'!$7:$10</definedName>
  </definedNames>
  <calcPr fullCalcOnLoad="1"/>
</workbook>
</file>

<file path=xl/sharedStrings.xml><?xml version="1.0" encoding="utf-8"?>
<sst xmlns="http://schemas.openxmlformats.org/spreadsheetml/2006/main" count="1087" uniqueCount="462">
  <si>
    <t xml:space="preserve"> (nazwa działu, rozdziału)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</si>
  <si>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</si>
  <si>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</si>
  <si>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</si>
  <si>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</si>
  <si>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</si>
  <si>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</si>
  <si>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</si>
  <si>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</si>
  <si>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</si>
  <si>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</si>
  <si>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</si>
  <si>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</si>
  <si>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Urząd Miasta - Wydział Ochrony Środowiska</t>
  </si>
  <si>
    <t>Wydatki ogółem</t>
  </si>
  <si>
    <t>Załącznik nr 5</t>
  </si>
  <si>
    <t>Harmonogram realizacji dochodów budżetu miasta w 2007 roku</t>
  </si>
  <si>
    <t>I</t>
  </si>
  <si>
    <t>Dochody ogółem</t>
  </si>
  <si>
    <t>1.1 Wydział Budżetu i Księgowości</t>
  </si>
  <si>
    <t>Załącznik nr 6</t>
  </si>
  <si>
    <t>Harmonogram realizacji wydatków budżetu miasta w 2007 roku</t>
  </si>
  <si>
    <t>(nazwa działu, rozdziału)</t>
  </si>
  <si>
    <t>2. Miejski Ośrodek Pomocy Rodzinie</t>
  </si>
  <si>
    <t>Dochody powiatu, w tym:</t>
  </si>
  <si>
    <t>Dochody gminy, w tym:</t>
  </si>
  <si>
    <t>Zespół Szkół Budowlanych</t>
  </si>
  <si>
    <t>Zespół Szkół Energetycznych</t>
  </si>
  <si>
    <t>Zespół Szkół nr 6</t>
  </si>
  <si>
    <t>Zespół Szkół nr 1</t>
  </si>
  <si>
    <t>Zespół Szkół Odzieżowo - Włókienniczych</t>
  </si>
  <si>
    <t>Zespół Szkół Elektronicznych</t>
  </si>
  <si>
    <t>Wynagrodzenia bezosobowe</t>
  </si>
  <si>
    <t xml:space="preserve">Składki na ubezpieczenie społeczne </t>
  </si>
  <si>
    <t>Składki na Fundusz Pracy</t>
  </si>
  <si>
    <t>Składki na ubezpieczenie społeczne</t>
  </si>
  <si>
    <t>Szkoła Podstawowa nr 6</t>
  </si>
  <si>
    <t>Szkoła Podstawowa nr 27</t>
  </si>
  <si>
    <t>VI Liceum Ogólnokształcące</t>
  </si>
  <si>
    <t>IX Liceum Ogólnokształcące</t>
  </si>
  <si>
    <t>Plan
na 2007 rok
po zmianach</t>
  </si>
  <si>
    <t>Dział</t>
  </si>
  <si>
    <t xml:space="preserve">Rozdz.      </t>
  </si>
  <si>
    <t>Dochody budżetu miasta ogółem</t>
  </si>
  <si>
    <t>z tego:</t>
  </si>
  <si>
    <t xml:space="preserve">Dochody własne </t>
  </si>
  <si>
    <t>w złotych</t>
  </si>
  <si>
    <t>Rozdz.</t>
  </si>
  <si>
    <t>Zmiany</t>
  </si>
  <si>
    <t>Plan po zmianach</t>
  </si>
  <si>
    <t>Różne rozliczenia</t>
  </si>
  <si>
    <t>Dotacje celowe i inne środki na zadania własne</t>
  </si>
  <si>
    <t>Załącznik nr 2</t>
  </si>
  <si>
    <t>Wydatki na zadania własne</t>
  </si>
  <si>
    <t>Wydatki na zadania zlecone</t>
  </si>
  <si>
    <t>Subwencje i dotacja rekompensująca</t>
  </si>
  <si>
    <t>Wydatki na zadania realizowane na podstawie porozumień i umów</t>
  </si>
  <si>
    <t>wynagrodzenia</t>
  </si>
  <si>
    <t>remonty</t>
  </si>
  <si>
    <t>Załącznik nr 3</t>
  </si>
  <si>
    <t>wydatki 
bieżące</t>
  </si>
  <si>
    <t>w tym:</t>
  </si>
  <si>
    <t>wydatki
majątkowe</t>
  </si>
  <si>
    <t>pochodne
od wynagrodzeń</t>
  </si>
  <si>
    <t>dotacje</t>
  </si>
  <si>
    <t>wydatki 
na obsługę 
długu</t>
  </si>
  <si>
    <t>wydatki 
z tytułu poręczeń 
i gwarancji</t>
  </si>
  <si>
    <t>Wydatki budżetu miasta ogółem</t>
  </si>
  <si>
    <t>Oświata i wychowanie</t>
  </si>
  <si>
    <t>Gimnazja</t>
  </si>
  <si>
    <t>Plan według uchwały 
nr 41/V/2007 
Rady Miasta Lublin 
z dnia 8.02.2007 r.
z późn. zm.</t>
  </si>
  <si>
    <t>Plan według uchwały 
nr 41/V/2007 
Rady Miasta Lublin 
z  dnia 8.02.2007 r.
z późn. zm.</t>
  </si>
  <si>
    <t>Treść</t>
  </si>
  <si>
    <t>Szkoły podstawowe</t>
  </si>
  <si>
    <t>Przedszkola</t>
  </si>
  <si>
    <t>Pomoc społeczna</t>
  </si>
  <si>
    <t>Pozostała działalność</t>
  </si>
  <si>
    <t xml:space="preserve">Plan przychodów i wydatków Gminnego Funduszu Ochrony Środowiska i Gospodarki Wodnej </t>
  </si>
  <si>
    <t xml:space="preserve">Rozdz. 
§     </t>
  </si>
  <si>
    <t>(nazwa działu, rozdziału, źródła przychodów, zadania, paragrafu)</t>
  </si>
  <si>
    <t xml:space="preserve">Prezydenta Miasta </t>
  </si>
  <si>
    <t>Stan środków obrotowych na początek roku</t>
  </si>
  <si>
    <t>Przychody</t>
  </si>
  <si>
    <t>Gospodarka komunalna i ochrona środowiska</t>
  </si>
  <si>
    <t>Fundusz Ochrony Środowiska i Gospodarki Wodnej</t>
  </si>
  <si>
    <t>Suma bilansowa</t>
  </si>
  <si>
    <t>Stan środków obrotowych na koniec roku</t>
  </si>
  <si>
    <t>Zakup materiałów i wyposażenia</t>
  </si>
  <si>
    <t>Zakup usług pozostałych</t>
  </si>
  <si>
    <t>Dochody budżetu miasta na 2007 rok (zmiany planu)</t>
  </si>
  <si>
    <t>Wydatki budżetu miasta na 2007 rok (zmiany planu)</t>
  </si>
  <si>
    <t>na 2007 rok (zmiany planu)</t>
  </si>
  <si>
    <t>Transport i łączność</t>
  </si>
  <si>
    <t>Kultura fizyczna i sport</t>
  </si>
  <si>
    <t>inwestycje</t>
  </si>
  <si>
    <t>wydatki na zadania realizowane przez gimnazja</t>
  </si>
  <si>
    <t>Dotacje celowe z budżetu państwa na zadania zlecone z zakresu administracji rządowej</t>
  </si>
  <si>
    <t>wydatki na zadania realizowane przez szkoły podstawowe</t>
  </si>
  <si>
    <t>Część oświatowa subwencji ogólnej dla jednostek samorządu terytorialnego</t>
  </si>
  <si>
    <t>subwencja oświatowa</t>
  </si>
  <si>
    <t xml:space="preserve">        Załącznik nr 1</t>
  </si>
  <si>
    <t xml:space="preserve">Gospodarka komunalna i ochrona środowiska </t>
  </si>
  <si>
    <t>Drogi publiczne w miastach na prawach powiatu</t>
  </si>
  <si>
    <t>Instytucje kultury fizycznej</t>
  </si>
  <si>
    <t>dotacje dla publicznych i niepublicznych przedszkoli</t>
  </si>
  <si>
    <t>koszty pobytu dzieci w przedszkolach na terenie innych gmin</t>
  </si>
  <si>
    <t>Przelewy redystrybucyjne</t>
  </si>
  <si>
    <t>Załącznik nr 9</t>
  </si>
  <si>
    <t>przebudowa ulic: 3-go Maja i Radziwiłłowskiej wraz ze skrzyżowaniami</t>
  </si>
  <si>
    <t>Lubelski Lipiec '80 (trasa zielona) - I etap</t>
  </si>
  <si>
    <t>Drogi publiczne gminne</t>
  </si>
  <si>
    <t>drogi gminne</t>
  </si>
  <si>
    <t>Dotacje celowe i inne środki na zadania realizowane na podstawie porozumień 
i umów</t>
  </si>
  <si>
    <t>drogi krajowe, wojewódzkie i powiatowe</t>
  </si>
  <si>
    <t xml:space="preserve">Różne rozliczenia </t>
  </si>
  <si>
    <t>Rezerwy ogólne i celowe</t>
  </si>
  <si>
    <t>rezerwa budżetowa</t>
  </si>
  <si>
    <t>środki z Programu Sektorowego Comenius - "Uczenie się przez całe życie" na realizację projektów oświatowych</t>
  </si>
  <si>
    <t>program "Uczenie się przez całe życie"</t>
  </si>
  <si>
    <t>Ośrodki wsparcia</t>
  </si>
  <si>
    <t xml:space="preserve">dotacja na prowadzenie Ośrodka Wsparcia dla Rodzin z Dzieckiem Niepełnosprawnym </t>
  </si>
  <si>
    <t>leczenie i konserwacja starodrzewu</t>
  </si>
  <si>
    <t xml:space="preserve">wpłaty społecznych komitetów i innych podmiotów na inwestycje </t>
  </si>
  <si>
    <t>Licea ogólnokształcące</t>
  </si>
  <si>
    <t>I Liceum Ogólnokształcące</t>
  </si>
  <si>
    <t>dotacje dla niepublicznych szkół podstawowych</t>
  </si>
  <si>
    <t xml:space="preserve">dotacje dla publicznych i niepublicznych gimnazjów </t>
  </si>
  <si>
    <t>Licea profilowane</t>
  </si>
  <si>
    <t>wydatki na zadania realizowane przez licea ogólnokształcące</t>
  </si>
  <si>
    <t>dotacje dla publicznych liceów profilowanych</t>
  </si>
  <si>
    <t>Szkoły zawodowe</t>
  </si>
  <si>
    <t>wydatki na zadania realizowane przez szkoły zawodowe</t>
  </si>
  <si>
    <t>dotacje dla publicznych i niepublicznych szkół zawodowych</t>
  </si>
  <si>
    <t>Centra kształcenia ustawicznego i praktycznego oraz ośrodki dokształcania zawodowego</t>
  </si>
  <si>
    <t>wydatki na zadania realizowane przez centra kształcenia oraz ośrodki dokształcania</t>
  </si>
  <si>
    <t>Edukacyjna opieka wychowawcza</t>
  </si>
  <si>
    <t>Specjalne ośrodki szkolno - wychowawcze</t>
  </si>
  <si>
    <t>dotacje dla specjalnych niepublicznych ośrodków szkolno-wychowawczych</t>
  </si>
  <si>
    <t>Placówki wychowania pozaszkolnego</t>
  </si>
  <si>
    <t>wydatki na zadania realizowane przez placówki wychowania pozaszkolnego</t>
  </si>
  <si>
    <t>Internaty i bursy szkolne</t>
  </si>
  <si>
    <t>wydatki na zadania realizowane przez internaty i bursy szkolne</t>
  </si>
  <si>
    <t xml:space="preserve">dotacje dla niepublicznych burs i internatów </t>
  </si>
  <si>
    <t>wydatki na zadania realizowane przez przedszkola</t>
  </si>
  <si>
    <t>dotacje dla publicznych i niepublicznych liceów ogólnokształcących</t>
  </si>
  <si>
    <t xml:space="preserve">Plan przychodów i wydatków Powiatowego Funduszu Ochrony Środowiska i Gospodarki Wodnej </t>
  </si>
  <si>
    <t>selektywna zbiórka odpadów niebezpiecznych</t>
  </si>
  <si>
    <t>Ośrodki pomocy społecznej</t>
  </si>
  <si>
    <t>Subwencje</t>
  </si>
  <si>
    <r>
      <t xml:space="preserve">Dochody gminy ogółem, </t>
    </r>
    <r>
      <rPr>
        <i/>
        <sz val="10"/>
        <rFont val="Arial CE"/>
        <family val="0"/>
      </rPr>
      <t>z tego:</t>
    </r>
  </si>
  <si>
    <r>
      <t xml:space="preserve">Dochody powiatu ogółem, </t>
    </r>
    <r>
      <rPr>
        <i/>
        <sz val="10"/>
        <rFont val="Arial CE"/>
        <family val="0"/>
      </rPr>
      <t>z tego:</t>
    </r>
  </si>
  <si>
    <t>środki z Narodowego Centrum Kultury na realizację ogólnopolskiego programu rozwoju chórów szkolnych "Śpiewająca Polska"</t>
  </si>
  <si>
    <t>realizacja ogólnopolskiego programu rozwoju chórów szkolnych "Śpiewająca Polska"</t>
  </si>
  <si>
    <t>Lubelski Lipiec '80 (trasa zielona) - III etap</t>
  </si>
  <si>
    <t xml:space="preserve">rozbudowa miejskiego systemu transportu zbiorowego - korytarz ekologiczny </t>
  </si>
  <si>
    <t>ul. Chabrowa</t>
  </si>
  <si>
    <t xml:space="preserve">budowa bezpiecznego systemu ścieżek rowerowych </t>
  </si>
  <si>
    <t>ul. Bursaki (od ul. Rapackiego do ul. Do Dysa)</t>
  </si>
  <si>
    <t>przebudowa dróg wojewódzkich na terenie miasta Lublin</t>
  </si>
  <si>
    <t>środki z Programu Leonardo da Vinci na realizację projektu "Nowy wymiar kształcenia hotelarzy w Zespole Szkół Ekonomicznych w Lublinie"</t>
  </si>
  <si>
    <t>projekt "Nowy wymiar kształcenia hotelarzy w Zespole Szkół Ekonomicznych w Lublinie"</t>
  </si>
  <si>
    <t>Zespół Szkół Ekonomicznych</t>
  </si>
  <si>
    <t>Usługi opiekuńcze i specjalistyczne usługi opiekuńcze</t>
  </si>
  <si>
    <t>usługi opiekuńcze</t>
  </si>
  <si>
    <t>Wydatki na zadania ustawowo zlecone gminie</t>
  </si>
  <si>
    <t xml:space="preserve">wydatki na zadania realizowane przez Miejski Ośrodek Pomocy Rodzinie </t>
  </si>
  <si>
    <t>projekt "Sami sobie - program rozwoju standardów jakości usług dla pracowników socjalnych"</t>
  </si>
  <si>
    <t>wydatki na zadania realizowane przez stołówki szkolne</t>
  </si>
  <si>
    <t>wydatki na zadania realizowane przez licea profilowane</t>
  </si>
  <si>
    <t>Gimnazjum nr 11</t>
  </si>
  <si>
    <t>Zespół Szkół nr 5</t>
  </si>
  <si>
    <t>Lubelskie Centrum Edukacji Zawodowej</t>
  </si>
  <si>
    <t>projekt "AWANS - integracja społeczna i zawodowa młodzieży z osiedla im. A. Grygowej"</t>
  </si>
  <si>
    <t>Rodziny zastępcze</t>
  </si>
  <si>
    <t>świadczenia społeczne</t>
  </si>
  <si>
    <t>monitoring środowiska i tworzenie baz danych w Miejskim Banku Zanieczyszczeń Środowiska</t>
  </si>
  <si>
    <t>Wydatki na zakupy inwestycyjne funduszy celowych</t>
  </si>
  <si>
    <t>Utrzymanie zieleni w miastach i gminach</t>
  </si>
  <si>
    <t>dotacja celowa z Wojewódzkiego Funduszu Ochrony Środowiska i Gospodarki Wodnej na realizację zadania Park "Czuby"</t>
  </si>
  <si>
    <t>Wydatki</t>
  </si>
  <si>
    <t xml:space="preserve">Wydatki </t>
  </si>
  <si>
    <t>§</t>
  </si>
  <si>
    <t>Środki na dofinansowanie własnych inwestycji gmin, powiatów, samorządów województw, pozyskane z innych źródeł</t>
  </si>
  <si>
    <t>Subwencje ogólne z budżetu państwa</t>
  </si>
  <si>
    <t>Środki na dofinansowanie własnych zadań bieżących gmin, powiatów, samorządów województw, pozyskane z innych źródeł</t>
  </si>
  <si>
    <t>Dotacje otrzymane z funduszy celowych na finansowanie lub dofinansowanie kosztów realizacji inwestycji i zakupów inwestycyjnych jednostek sektora finansów publicznych</t>
  </si>
  <si>
    <t>Środki otrzymane od pozostałych jednostek zaliczanych do sektora finansów publicznych na realizację zadań bieżących jednostek zaliczanych do sektora finansów publicznych</t>
  </si>
  <si>
    <t>Podział planowanych dochodów i wydatków budżetu miasta</t>
  </si>
  <si>
    <t>na 2007 rok według jednostek organizacyjnych realizujących budżet</t>
  </si>
  <si>
    <t>Prezydenta Miasta Lublin</t>
  </si>
  <si>
    <t>(zmiany planu)</t>
  </si>
  <si>
    <t>Dz.</t>
  </si>
  <si>
    <t>Dochody</t>
  </si>
  <si>
    <t>Zmniejszenia</t>
  </si>
  <si>
    <t>Zwiększenia</t>
  </si>
  <si>
    <t>OGÓŁEM</t>
  </si>
  <si>
    <t>1. Urząd Miasta</t>
  </si>
  <si>
    <t>1.1  Wydział Budżetu i Księgowości</t>
  </si>
  <si>
    <t xml:space="preserve">Rezerwy  </t>
  </si>
  <si>
    <t>Wydatki inwestycyjne jednostek budżetowych</t>
  </si>
  <si>
    <t>Dochody własne gminy</t>
  </si>
  <si>
    <t>węzeł drogowy Poniatowskiego (wiadukt z połączeniem do ul. ks. Popiełuszki)</t>
  </si>
  <si>
    <t>dotacja dla MOSiR "Bystrzyca"</t>
  </si>
  <si>
    <t>Dotacje celowe z budżetu na finansowanie lub dofinansowanie kosztów realizacji inwestycji i zakupów inwestycyjnych zakładów budżetowych</t>
  </si>
  <si>
    <t>Przedszkole Parafialne im. bł. Honorata Koźmińskiego; Parafia Rzymsko-Katolicka 
św. Stanisława Biskupa i Męczennika, ul. Zbożowa 75, 20-827 Lublin</t>
  </si>
  <si>
    <t>Dotacja podmiotowa z budżetu dla publicznej jednostki systemu oświaty prowadzonej przez osobę prawną inną niż jednostka samorządu terytorialnego lub przez osobę fizyczną</t>
  </si>
  <si>
    <t>Katolicka Szkoła Podstawowa im. św Jadwigi Królowej; Parafia Rzymsko-Katolicka 
św. Jadwigi Królowej, ul. Koncertowa 15, 20-866 Lublin</t>
  </si>
  <si>
    <t>Pierwsza Społeczna Szkoła Podstawowa; Społeczne Stowarzyszenie Edukacyjne, 
ul. Herbowa 18 A, 20-551 Lublin</t>
  </si>
  <si>
    <t>Prywatne Przedszkole "STRUMYK" A. i W. Rożek nr 2; Anna i Wiesław Rożek, 
ul. Lwowska 24/34, 20-128 Lublin</t>
  </si>
  <si>
    <t>Prywatne Przedszkole "STRUMYK" A. i W. Rożek nr 3; Anna i Wiesław Rożek, 
ul. Lwowska 24/34, 20-128 Lublin</t>
  </si>
  <si>
    <t>Prywatne Przedszkole Językowo-Artystyczne "Nasze Przedszkole"; Adriana Michalewska, 
ul. Reja 8/39, 32-305 Olkusz</t>
  </si>
  <si>
    <t>Przedszkole Prywatne "JAGODY"; Jadwiga Puła, ul. Skierki 1/77, 20-601 Lublin</t>
  </si>
  <si>
    <t>Przedszkole Prywatne "MARTYNKA - BIS"; Izabela Czechowska, ul. Urzędowska 150, 
20-727 Lublin, Agnieszka Sałaga, ul. Radomska 8, 20-729 Lublin</t>
  </si>
  <si>
    <t>Przedszkole Prywatne "PIOTRUŚ PAN"; Mirosława Kamienobrodzka, 
ul. Krasińskiego 3/53, 20-709 Lublin</t>
  </si>
  <si>
    <t>Przedszkole Prywatne "PIOTRUŚ PAN 2"; Mirosława Kamienobrodzka,                                   ul. Krasińskiego 3/53, 20-709 Lublin</t>
  </si>
  <si>
    <t>Przedszkole Sióstr Nazaretanek; Zgromadzenie Sióstr Najświętszej Rodziny z Nazaretu, 
ul. Czerniakowska 137, 00-720 Warszawa</t>
  </si>
  <si>
    <t xml:space="preserve">Przedszkole Zgromadzenia Sióstr Kanoniczek Ducha Świętego im. bł. Ojca Gwidona; Zgromadzenie Sióstr Kanoniczek Ducha Świętego de Saxia, ul. Szpitalna 10, 31-024 Kraków                                                          </t>
  </si>
  <si>
    <t>Dotacja podmiotowa z budżetu dla niepublicznej jednostki systemu oświaty</t>
  </si>
  <si>
    <t>Katolickie Przedszkole im. św. Franciszka z Asyżu; Zgromadzenie Siósr Służek NMP Niepokalanej, ul. Mickiewicza 7, 27-600 Sandomierz</t>
  </si>
  <si>
    <t>Przedszkole Publiczne "Jadwisia"; Parafia Rzymsko-Katolicka pw. Trójcy 
Przenajświętszej, ul. Władysława Jagiełły 7, 20-281 Lublin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</si>
  <si>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</si>
  <si>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</si>
  <si>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2.  Miejski Ośrodek Pomocy Rodzinie</t>
  </si>
  <si>
    <t>Odpisy na zakładowy fundusz świadczeń socjalnych</t>
  </si>
  <si>
    <t>3. Szkoły i placówki oświatowe</t>
  </si>
  <si>
    <t>Szkoła Podstawowa nr 7</t>
  </si>
  <si>
    <t>Szkoła Podstawowa nr 21</t>
  </si>
  <si>
    <t>Zakup pomocy naukowych, dydaktycznych i książek</t>
  </si>
  <si>
    <t>Podróże służbowe zagraniczne</t>
  </si>
  <si>
    <t>Zakup materiałów papierniczych do sprzętu drukarskiego i urządzeń kserograficznych</t>
  </si>
  <si>
    <t>Gimnazjum nr 3</t>
  </si>
  <si>
    <t>Gimnazjum nr 18</t>
  </si>
  <si>
    <t>Zakup usług remontowych</t>
  </si>
  <si>
    <t>przebudowa al. Kraśnickiej (odcinek od ul. Roztocze do granic miasta)</t>
  </si>
  <si>
    <t xml:space="preserve">przedłużenie ul. Krańcowej do ul. Kunickiego wraz z mostem na rzece Czerniejówce </t>
  </si>
  <si>
    <t>Rezerwy</t>
  </si>
  <si>
    <t>Zakup pomocy naukowych, dydaktycznych 
i książek</t>
  </si>
  <si>
    <t xml:space="preserve">remonty szkół </t>
  </si>
  <si>
    <t>Wydatki na zakupy inwestycyjne jednostek budżetowych</t>
  </si>
  <si>
    <t>Szkoła Podstawowa nr 28</t>
  </si>
  <si>
    <t>Szkoła Podstawowa nr 38</t>
  </si>
  <si>
    <t>Szkoła Podstawowa nr 30</t>
  </si>
  <si>
    <t>Gimnazjum nr 1</t>
  </si>
  <si>
    <t>Gimnazjum nr 2</t>
  </si>
  <si>
    <t>V Liceum Ogólnokształcące</t>
  </si>
  <si>
    <t>VIII Liceum Ogólnokształcące</t>
  </si>
  <si>
    <t>IV Liceum Ogólnokształcące</t>
  </si>
  <si>
    <t>II Liceum Ogólnokształcące</t>
  </si>
  <si>
    <t xml:space="preserve">Zespół Szkół Chemicznych i Przemysłu Spożywczego </t>
  </si>
  <si>
    <t>Fundacja Dom Dzieci Benjamin; ul. Zbożowa 22 A, 20-827 Lublin</t>
  </si>
  <si>
    <t>Świadczenia społeczne</t>
  </si>
  <si>
    <t>Wynagrodzenia osobowe pracoowników</t>
  </si>
  <si>
    <t>Składki na ubezpieczenia społeczne</t>
  </si>
  <si>
    <t>Wydatki osobowe niezaliczone do wynagrodzeń</t>
  </si>
  <si>
    <t>Różne opłaty i składki</t>
  </si>
  <si>
    <t>Zakup akcesoriów komputerowych, w tym programów i licencji</t>
  </si>
  <si>
    <t>Młodzieżowy Dom Kultury nr 2</t>
  </si>
  <si>
    <t>Młodzieżowy Dom Kultury</t>
  </si>
  <si>
    <t>Bursa Szkolna nr 2</t>
  </si>
  <si>
    <t>Bursa Szkolna nr 1</t>
  </si>
  <si>
    <t>Bursa Szkolna nr 3</t>
  </si>
  <si>
    <t>Szkoła Podstawowa nr 47</t>
  </si>
  <si>
    <t>Specjalny Ośrodek Szkolno - Wychowawczy dla Dzieci i Młodzieży Słabo Widzącej</t>
  </si>
  <si>
    <t>Specjalny Ośrodek Szkolno - Wychowawczy nr 1</t>
  </si>
  <si>
    <t>Specjalny Ośrodek Szkolno - Wychowawczy nr 2</t>
  </si>
  <si>
    <t>Przedszkole Specjalne nr 11</t>
  </si>
  <si>
    <t>Szkoła Podstawowa nr 20</t>
  </si>
  <si>
    <t>Szkoła Podstawowa nr 51</t>
  </si>
  <si>
    <t>Zespół Szkół Ogólnokształcących nr 2</t>
  </si>
  <si>
    <t>Park "Czuby"</t>
  </si>
  <si>
    <t>inwestycje realizowane przy udziale mieszkańców i innych podmiotów</t>
  </si>
  <si>
    <t>zakupy inwestycyjne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</si>
  <si>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</si>
  <si>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</si>
  <si>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</si>
  <si>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</si>
  <si>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</si>
  <si>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</si>
  <si>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</si>
  <si>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</si>
  <si>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</si>
  <si>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</si>
  <si>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</si>
  <si>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</si>
  <si>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</si>
  <si>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</si>
  <si>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</si>
  <si>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</si>
  <si>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</si>
  <si>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</si>
  <si>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</si>
  <si>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</si>
  <si>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</si>
  <si>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</si>
  <si>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</si>
  <si>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</si>
  <si>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</si>
  <si>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</si>
  <si>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</si>
  <si>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</si>
  <si>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</si>
  <si>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</si>
  <si>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</si>
  <si>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</si>
  <si>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</si>
  <si>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</si>
  <si>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</si>
  <si>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</si>
  <si>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</si>
  <si>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</si>
  <si>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</si>
  <si>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</si>
  <si>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</si>
  <si>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</si>
  <si>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</si>
  <si>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</si>
  <si>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</si>
  <si>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</si>
  <si>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</si>
  <si>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</si>
  <si>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</si>
  <si>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</si>
  <si>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</si>
  <si>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</si>
  <si>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73</t>
  </si>
  <si>
    <t>Przedszkole nr 74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</si>
  <si>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</si>
  <si>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</si>
  <si>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</si>
  <si>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</si>
  <si>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</si>
  <si>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</si>
  <si>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 xml:space="preserve">Pierwsza Społeczna Szkoła Podstawowa; Społeczne Stowarzyszenie Edukacyjne w Lublinie, ul. Herbowa 18 A, 20-551 Lublin </t>
  </si>
  <si>
    <t>Społeczna Terapeutyczna Szkoła Podstawowa im. H. Ch. Andersena; Towarzystwo Oświatowe im. S. Batorego, ul. Przyjaźni 20, 20-314 Lublin</t>
  </si>
  <si>
    <t>Społeczna Szkoła Podstawowa im. S. F. Klonowica; Stowarzyszenie Oświatowo - Wychowawcze im. S. F. Klonowica, ul. Kurantowa 5, 20-836 Lublin</t>
  </si>
  <si>
    <t xml:space="preserve">Katolicka Szkoła Podstawowa im. św. Jadwigi Królowej; Parafia Rzymsko-Katolicka 
św. Jadwigi Królowej, ul. Koncertowa 15, 20-866 Lublin </t>
  </si>
  <si>
    <t>Katolicka Szkoła Podstawowa im. św. Teresy; Katolickie Stowarzyszenie Oświatowe 
im. św. Teresy w Lublinie, ul. 1-go Maja 14c, 20-410 Lublin</t>
  </si>
  <si>
    <t>dotacje dla publicznych i niepublicznych gimnazjów</t>
  </si>
  <si>
    <t>Pallotyńskie Gimnazjum im. S. Batorego; Stowarzyszenie Apostolstwa Katolickiego Pallotyni, al. Warszawska 31, 20-803 Lublin</t>
  </si>
  <si>
    <t xml:space="preserve">Społeczne Gimnazjum im. H. Ch. Andersena; Towarzystwo Oświatowe im. S. Batorego, 
ul. Przyjaźni 20, 20-314 Lublin </t>
  </si>
  <si>
    <t>Prywatne Gimnazjum im. ks. K. Gostyńskiego; Michał Bobrzyński, ul. Dulęby 22/2, 
20-326 Lublin</t>
  </si>
  <si>
    <t xml:space="preserve">Społeczne Gimnazjum im. S. F. Klonowica;  Stowarzyszenie Oświatowo-Wychowawcze 
im. S. F. Klonowica, ul. Kurantowa 5, 20-836 Lublin </t>
  </si>
  <si>
    <t xml:space="preserve">Prywatne Gimnazjum im. I.J. Paderewskiego; CRH "Akademos" Sp. z o.o., 
ul. Symfoniczna 1, 20-853 Lublin </t>
  </si>
  <si>
    <t xml:space="preserve">Lubelskie Społeczne Gimnazjum im. Jana III Sobieskiego; Lubelskie Stowarzyszenie Oświatowo-Wychowawcze, Al. Racławickie 17, 20-059 Lublin </t>
  </si>
  <si>
    <t>Gimnazjum Śródziemnomorskie; Dorota Gołębiowska, Zemborzyce Wojciechowskie 27a, 
20-515 Lublin</t>
  </si>
  <si>
    <t>Prywatne Gimnazjum im. Królowej Jadwigi; Grzegorz Szymczak, ul. Wokulskiego 7, 
20-716 Lublin</t>
  </si>
  <si>
    <t>Zespół Szkół im. św. St. Kostki; Archidiecezja Lubelska,
ul. Prymasa Stefana Wyszyńskiego 2, 20-950 Lublin</t>
  </si>
  <si>
    <t>Pallotyńskie Liceum Ogólnokształcące im. S. Batorego; Stowarzyszenie Apostolstwa Katolickiego Księża Pallotyni, al. Warszawska 31, 20-803 Lublin</t>
  </si>
  <si>
    <t>Społeczne Liceum Ogólnokształcące im. Jana III Sobieskiego; Lubelskie Stowarzyszenie Oświatowo-Wychowawcze w Lublinie, Al. Racławickie 17, 20-059 Lublin</t>
  </si>
  <si>
    <t>Prywatne Liceum Ogólnokształcące dla Dorosłych Wieczorowe im. E. Orzeszkowej; Barbara Niedziałkowska-Kazaren, ul. Róży Wiatrów 5/63, 20-468 Lublin</t>
  </si>
  <si>
    <t>Prywatne Liceum Ogólnokształcące dla Dorosłych Zaoczne im. E. Orzeszkowej; Barbara Niedziałkowska-Kazaren, ul. Róży Wiatrów 5/63, 20-468 Lublin</t>
  </si>
  <si>
    <r>
      <t xml:space="preserve">Katolickie Liceum Ogólnokształcące im. św. Teresy; Katolickie Stowarzyszenie Oświatowe im. św. Teresy, </t>
    </r>
    <r>
      <rPr>
        <i/>
        <sz val="10"/>
        <rFont val="Arial CE"/>
        <family val="0"/>
      </rPr>
      <t>ul.1-go Maja 14c, 20-410 Lublin</t>
    </r>
  </si>
  <si>
    <t>Prywatne Liceum Ogólnokształcące im. S. Wyspiańskiego; Sztuka i Rzemiosło Sp. z o.o., 
ul. Paganiniego 17, 20-850 Lublin</t>
  </si>
  <si>
    <t>Prywatne Liceum Ogólnokształcące im. I.J. Paderewskiego; CRH "Akademos" Sp. z o.o., 
ul. Symfoniczna 1, 20-853 Lublin</t>
  </si>
  <si>
    <t>Prywatne Liceum Ogólnokształcące im. Królowej Jadwigi; Grzegorz Szymczak, 
ul. Wokulskiego 7, 20-716 Lublin</t>
  </si>
  <si>
    <t>Śródziemnomorskie Liceum Ogólnokształcące; Dorota Gołębiowska, 
Zemborzyce Wojciechowskie 27a, 20-515 Lublin</t>
  </si>
  <si>
    <t>Społeczne Liceum Ogólnokształcące im. A. Asnyka Stowarzyszenia "Szansa" w Lublinie; Stowarzyszenie "Szansa", ul. Kapucyńska 1a, 20-009 Lublin</t>
  </si>
  <si>
    <t>Prywatne Liceum Ogólnokształcące im. J. Czapskiego; Łukasz Niewczas, 
ul. Ametystowa 8/1, 20-576 Lublin</t>
  </si>
  <si>
    <t xml:space="preserve">środki w dyspozycji wydziału </t>
  </si>
  <si>
    <t>Technikum Uzupełniające dla Dorosłych ZDZ; Zakład Doskonalenia Zawodowego w Lublinie, ul. Królewska 15, 20-950 Lublin</t>
  </si>
  <si>
    <t>Policealne Studium Reklamy; Marzena Kasietczuk, ul. Nowy Świat 23c/1, 20-418 Lublin</t>
  </si>
  <si>
    <t>Centrum Edukacji Dorosłych "Alfa" Szkoła Policealna; Marcin Kwiatkowski, ul. Hallera 35/2, 80-426 Gdańsk</t>
  </si>
  <si>
    <t>Niepubliczne Policealne Studium Zawodowe Stowarzyszenia "Szansa"; Stowarzyszenie "Szansa" w Lublinie, ul. Kapucyńska 1a, 20-009 Lublin</t>
  </si>
  <si>
    <t>Policealna Szkoła dla Dorosłych "Kursor"; Piotr Wasak, ul. Kolorowa 4/16, 20-802 Lublin</t>
  </si>
  <si>
    <t>środki w dyspozycji wydziału</t>
  </si>
  <si>
    <t xml:space="preserve">dotacje dla publicznych i niepublicznych szkół zawodowych </t>
  </si>
  <si>
    <t>Prywatna Policealna Szkoła Ochrony Pracy dla Dorosłych Centrum Ochrony Pracy i Biznesu "Consultrix"; Ewa Delmanowicz, ul. Kleniewskich 6/3, 20-093 Lublin</t>
  </si>
  <si>
    <r>
      <t xml:space="preserve">Policealna Szkoła Ochrony Fizycznej "Pudzian Academy"; </t>
    </r>
    <r>
      <rPr>
        <i/>
        <sz val="10"/>
        <rFont val="Arial CE"/>
        <family val="0"/>
      </rPr>
      <t>Robert Persona, Gardzienice Pierwsze 2/3, 21-050 Piaski</t>
    </r>
  </si>
  <si>
    <t>Policealne Studium Rekreacji, Sportu i Turystyki; Jerzy Łabęcki, ul. Paryska 4/34, 
20-854 Lublin; Artur Oleksiewicz, ul. Kosmowskiej 1C/30, 20-815 Lublin</t>
  </si>
  <si>
    <t>Policealne Studium Zawodowe "Cogito"; Robert Stawecki, ul. Lwowska 18/5, 20-128 Lublin</t>
  </si>
  <si>
    <t>Policealna Szkoła Turystyki; Towarzystwo Edukacji Bankowej S.A., al. Niepodległości 2, 
61-874 Poznań</t>
  </si>
  <si>
    <t>Policealna Szkoła Europejska; Towarzystwo Edukacji Bankowej S.A., al. Niepodległości 2, 
61-874 Poznań</t>
  </si>
  <si>
    <t>Policealna Szkoła Informatyki i Internetu; Towarzystwo Edukacji Bankowej S.A., 
al. Niepodległości 2, 61-874 Poznań</t>
  </si>
  <si>
    <t>Policealne Studium Zawodowe ZDZ; Zakład Doskonalenia Zawodowego w Lublinie, 
ul. Królewska 15, 20-950 Lublin</t>
  </si>
  <si>
    <t>Zasadnicza Szkoła Wielozawodowa ZDZ; Zakład Doskonalenia Zawodowego w Lublinie, 
ul. Królewska 15, 20-950 Lublin</t>
  </si>
  <si>
    <t>Prywatne Policealne Studium Zawodowe im. W. Pola; Ośrodek Usług 
Edukacyjnych Sp. z o.o., ul. Kunickiego 95, 20-459 Lublin</t>
  </si>
  <si>
    <t>Niepubliczne Medyczne Studium Zawodowe Techniki Dentystycznej; Dariusz Błaszczak, 
ul. Kurpiowska 32, 20-730 Lublin</t>
  </si>
  <si>
    <r>
      <t>Policealna Szkoła Detektywów i Pracowników Ochrony "O`Chikara"; Michał Kwiatkowski,</t>
    </r>
    <r>
      <rPr>
        <i/>
        <strike/>
        <sz val="10"/>
        <rFont val="Arial CE"/>
        <family val="0"/>
      </rPr>
      <t xml:space="preserve"> 
</t>
    </r>
    <r>
      <rPr>
        <i/>
        <sz val="10"/>
        <rFont val="Arial CE"/>
        <family val="0"/>
      </rPr>
      <t>ul. Spokojna 8a/20, 20-074 Lublin; Dariusz Kowalski, ul. Dembego 3/3, 02-796 Warszawa</t>
    </r>
  </si>
  <si>
    <t>Lubelska Policealna Szkoła Gospodarcza; Dariusz Drewnowski, Rafałówka 66, 
16-060 Zabłudów</t>
  </si>
  <si>
    <t>Elitarna Szkoła Służb Ochrony i Biznesu "Cobra"; EUROEXPO Sp. z o.o., ul. Klonowa 15, 
81-583 Gdynia</t>
  </si>
  <si>
    <t>dotacje dla specjalnych niepublicznych ośrodków szkolno - wychowawczych</t>
  </si>
  <si>
    <t>Specjalny Ośrodek Wychowawczy; Zgromadzenie Sióstr Miłosierdzia św. Wincentego a`Paulo Prowincja Warszawska, ul. Tamka 35, 00-355 Warszawa</t>
  </si>
  <si>
    <t>Bursa Sercanek; Zgromadzenie Zakonne Córek Najczystszego Serca Najświętszej Marii Panny, Plac Ojca Honorata Koźmińskiego 6, 26-420 Nowe Miasto n/Pilicą</t>
  </si>
  <si>
    <t>Prywatna Żeńska Bursa Sióstr Urszulanek UR; Zgromadzenie Sióstr Urszulanek Unii Rzymskiej, ul. Narutowicza 10, 20-004 Lublin</t>
  </si>
  <si>
    <t>Internat przy Zespole Szkół im. św. St. Kostki; Archidiecezja Lubelska, ul. Prymasa Stefana Wyszyńskiego 2, 20-950 Lublin</t>
  </si>
  <si>
    <t>środki w dyspozycji</t>
  </si>
  <si>
    <r>
      <t>Dochody gminy ogółem, w tym</t>
    </r>
    <r>
      <rPr>
        <i/>
        <sz val="10"/>
        <rFont val="Arial CE"/>
        <family val="0"/>
      </rPr>
      <t>:</t>
    </r>
  </si>
  <si>
    <r>
      <t xml:space="preserve">Dochody powiatu ogółem, </t>
    </r>
    <r>
      <rPr>
        <i/>
        <sz val="10"/>
        <rFont val="Arial CE"/>
        <family val="0"/>
      </rPr>
      <t>w tym:</t>
    </r>
  </si>
  <si>
    <t>przebudowa przepompowni Nr 1 i 2 u wlotu 
do Zalewu Zemborzyckiego</t>
  </si>
  <si>
    <t>przebudowa przepompowni Nr 1 i 2 u wlotu do Zalewu Zemborzyckiego</t>
  </si>
  <si>
    <t xml:space="preserve">        Prezydenta Miasta Lublin</t>
  </si>
  <si>
    <t>1.2 Wydział Inwestycji</t>
  </si>
  <si>
    <t>1.3  Wydział Oświaty i Wychowania</t>
  </si>
  <si>
    <t>Urząd Miasta Lublin - Wydział Ochrony Środowiska</t>
  </si>
  <si>
    <t>1. Urząd Miasta Lublin</t>
  </si>
  <si>
    <t>1.1 Wydział Ochrony Środowiska</t>
  </si>
  <si>
    <t>Załącznik nr 7</t>
  </si>
  <si>
    <t xml:space="preserve"> Harmonogram realizacji przychodów i wydatków </t>
  </si>
  <si>
    <t>Gminnego Funduszu Ochrony Środowiska i Gospodarki Wodnej w 2007 roku</t>
  </si>
  <si>
    <t xml:space="preserve">Treść                                                                                                               </t>
  </si>
  <si>
    <t>Miesiące</t>
  </si>
  <si>
    <t xml:space="preserve">Rozdz. </t>
  </si>
  <si>
    <t>1.2  Wydział Inwestycji</t>
  </si>
  <si>
    <t>Załącznik nr 4</t>
  </si>
  <si>
    <t>Załącznik nr 8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</si>
  <si>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</si>
  <si>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</si>
  <si>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2007 rok  (zmiany planu)</t>
  </si>
  <si>
    <t>Dochody
wg uchwały 
nr 41/V/2007
Rady Miasta Lublin
z dnia 8.02.2007 r. 
z późn. zm.</t>
  </si>
  <si>
    <t>Wydatki
wg uchwały 
nr 41/V/2007
Rady Miasta Lublin
z dnia 8.02.2007 r. 
z późn. zm.</t>
  </si>
  <si>
    <t>Wydatki
po zmianach</t>
  </si>
  <si>
    <t>Rozdz.
§</t>
  </si>
  <si>
    <t xml:space="preserve">Treść   </t>
  </si>
  <si>
    <t>(nazwa działu, rozdziału, źródła dochodów, zadania, paragrafu)</t>
  </si>
  <si>
    <t>Zadania zlecone ogółem</t>
  </si>
  <si>
    <t>Zadania ustawowo zlecone gminie</t>
  </si>
  <si>
    <t>Treść 
(nazwa działu, rozdziału, źródła dochodów, paragrafu)</t>
  </si>
  <si>
    <t>Gospodarka odpadami</t>
  </si>
  <si>
    <t>środki z Europejskiego Funduszu Rozwoju Regionalnego i budżetu państwa na realizację projektu "Modernizacja oczyszczalni ścieków w Rokitnie"</t>
  </si>
  <si>
    <t>Dotacje celowe otrzymane z budżetu państwa na realizację inwestycji i zakupów inwestycyjnych własnych gmin</t>
  </si>
  <si>
    <t>Dotacje celowe i inne środki na zadania realizowane na podstawie porozumień i umów</t>
  </si>
  <si>
    <t>dotacje z Wojewódzkiego Funduszu Ochrony Środowiska i Gospodarki Wodnej na realizację zadań z zakresu ochrony środowiska</t>
  </si>
  <si>
    <t>Treść
(nazwa działu, rozdziału, zadania, paragrafu)</t>
  </si>
  <si>
    <t>drogi dojazdowe do obwodnicy Miasta Lublin - przedłużenie ul. Mełgiewskiej w kierunku węzła drogowego "Mełgiew" w ciągu dróg ekspresowych S12, S17, S19</t>
  </si>
  <si>
    <t>drogi dojazdowe do węzła drogowego "Jakubowice" - obwodnicy Miasta Lublin w ciągu dróg ekspresowych S12, S17, S19</t>
  </si>
  <si>
    <t xml:space="preserve">przedłużenie ul. Krańcowej do ul. Kunickiego wraz 
z mostem na rzece Czerniejówce </t>
  </si>
  <si>
    <t>inwestycje realizowane przy udziale mieszkańców 
i innych podmiotów</t>
  </si>
  <si>
    <t>przebudowa stadionu miejskiego przy 
Al. Zygmuntowskich 5 w Lublinie wraz z zagospodarowaniem przylegającego terenu</t>
  </si>
  <si>
    <t>Kultura i ochrona dziedzictwa narodowego</t>
  </si>
  <si>
    <t>Ochrona zabytków i opieka nad zabytkami</t>
  </si>
  <si>
    <t>Parafia Rzymsko - Katolicka pw. Św. Jakuba Większego Apostoła w Lublinie, ul. Głuska 145</t>
  </si>
  <si>
    <t>Irena Kowalewska, ul. Środkowa 13/11, 20-015 Lublin</t>
  </si>
  <si>
    <t>Dotacje celowe z budżetu na finansowanie lub dofinansowanie prac remontowych 
i konserwatorskich obiektów zabytkowych przekazane jednostkom niezaliczanym do sektora finansów publicznych</t>
  </si>
  <si>
    <t>Parafia Rzymsko - Katolicka pw. Św. Jana Chrzciciela i Św. Jana Ewangelisty, 
ul. Królewska 10, 20-109 Lublin</t>
  </si>
  <si>
    <t>Archidiecezja Lubelska, ul. Prymasa Stefana Wyszyńskiego 2, 20-950 Lublin</t>
  </si>
  <si>
    <t>Przedszkole "Kubuś i Przyjaciele"; Małgorzata Lewczuk-Grobelska, ul. Szwejka 7, 
20-713 Lublin</t>
  </si>
  <si>
    <t>Przedszkole Prywatne "Bajka"; Renata Rostkowska, ul. Folwarczna 38, Rogóźno, 
22-600 Tomaszów Lubelski</t>
  </si>
  <si>
    <t>Katolickie Gimnazjum im. św. Teresy; Katolickie Stowarzyszenie Oświatowe 
im. św. Teresy, ul.1-go Maja 14c, 20-410 Lublin</t>
  </si>
  <si>
    <t>Społeczne Liceum Ogólnokształcące im. H. Ch. Andersena; Towarzystwo Oświatowe 
im. S. Batorego, ul. Przyjaźni 20, 20-314 Lublin</t>
  </si>
  <si>
    <t>Stowarzyszenie Opiekuńcze "Nadzieja", 20-802 Lublin, ul. Kolorowa 6</t>
  </si>
  <si>
    <t>Zespół Szkół nr 4 (SP nr 49)</t>
  </si>
  <si>
    <t>Zespół Szkół Ogólnokształcących nr 5 (XIX LO)</t>
  </si>
  <si>
    <t>Zespół Szkół Chemicznych i Przemysłu Spożywczego (XII LO)</t>
  </si>
  <si>
    <t>Państwowe Szkoły Budownictwa i Geodezji (XI LO)</t>
  </si>
  <si>
    <t>Zespół Szkół Ogólnokształcących nr 6 (XXII LO)</t>
  </si>
  <si>
    <t>Zespół Szkół nr 3 (XI Liceum Profilowane)</t>
  </si>
  <si>
    <t>prace konserwatorskie, restauratorskie i roboty budowlane zabytków</t>
  </si>
  <si>
    <t>przebudowa stadionu miejskiego przy Al. Zygmuntowskich 5 w Lublinie wraz 
z zagospodarowaniem przylegającego terenu</t>
  </si>
  <si>
    <t>Dotacje celowe z budżetu na finansowanie lub dofinansowanie kosztów realizacji inwestycji 
i zakupów inwestycyjnych zakładów budżetowych</t>
  </si>
  <si>
    <t>Przedszkole Prywatne "MARTYNKA"; Izabela Czechowska, ul. Urzędowska 150, 
20-727 Lublin, Agnieszka Sałaga, ul. Radomska 8, 20-729 Lublin</t>
  </si>
  <si>
    <t>Zespół Szkół im. św. St. Kostki; Archidiecezja Lubelska, 
ul. Prymasa Stefana Wyszyńskiego 2, 20-950 Lublin</t>
  </si>
  <si>
    <t>XXI Liceum Profilowane; Izba Rzemiosła i Przedsiębiorczości w Lublinie, ul. Rynek 2, 
20-111 Lublin</t>
  </si>
  <si>
    <t>Z up. Skarbnika Miasta Lublin</t>
  </si>
  <si>
    <t>mgr Mirosława Puton</t>
  </si>
  <si>
    <t>Dyrektor</t>
  </si>
  <si>
    <t>Wydziału Budżetu i Księgowości</t>
  </si>
  <si>
    <t>Prezydent Miasta Lublin</t>
  </si>
  <si>
    <t>dr inż. Adam Wasilewski</t>
  </si>
  <si>
    <t>do zarządzenia nr 977/2007</t>
  </si>
  <si>
    <t>z dnia 21.12.2007 r.</t>
  </si>
  <si>
    <t xml:space="preserve">        do zarządzenia nr  977/2007  </t>
  </si>
  <si>
    <t xml:space="preserve">         z dnia 21.12.2007 r.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</si>
</sst>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  <numFmt numFmtId="208" formatCode="_-* #,##0.0\ _z_ł_-;\-* #,##0.0\ _z_ł_-;_-* &quot;-&quot;??\ _z_ł_-;_-@_-"/>
    <numFmt numFmtId="209" formatCode="#,##0.00_ ;\-#,##0.00\ "/>
    <numFmt numFmtId="210" formatCode="#,##0\ &quot;zł&quot;;[Green]\-#,##0\ &quot;zł&quot;"/>
    <numFmt numFmtId="211" formatCode="\-0"/>
    <numFmt numFmtId="212" formatCode="\-#,##0"/>
    <numFmt numFmtId="213" formatCode="_-* #,##0.000\ _z_ł_-;\-* #,##0.000\ _z_ł_-;_-* &quot;-&quot;??\ _z_ł_-;_-@_-"/>
  </numFmts>
  <fonts count="3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i/>
      <sz val="12"/>
      <name val="Arial CE"/>
      <family val="2"/>
    </font>
    <font>
      <i/>
      <sz val="11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color indexed="56"/>
      <name val="Arial CE"/>
      <family val="2"/>
    </font>
    <font>
      <b/>
      <i/>
      <sz val="10"/>
      <name val="Arial CE"/>
      <family val="0"/>
    </font>
    <font>
      <sz val="10"/>
      <color indexed="56"/>
      <name val="Arial CE"/>
      <family val="2"/>
    </font>
    <font>
      <b/>
      <u val="single"/>
      <sz val="10"/>
      <name val="Arial CE"/>
      <family val="0"/>
    </font>
    <font>
      <i/>
      <sz val="10"/>
      <color indexed="56"/>
      <name val="Arial CE"/>
      <family val="0"/>
    </font>
    <font>
      <i/>
      <sz val="10"/>
      <name val="Arial"/>
      <family val="2"/>
    </font>
    <font>
      <i/>
      <strike/>
      <sz val="10"/>
      <name val="Arial CE"/>
      <family val="0"/>
    </font>
    <font>
      <b/>
      <u val="single"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sz val="12"/>
      <color indexed="10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10"/>
      <name val="Arial CE"/>
      <family val="0"/>
    </font>
    <font>
      <i/>
      <sz val="11"/>
      <color indexed="56"/>
      <name val="Arial CE"/>
      <family val="0"/>
    </font>
    <font>
      <b/>
      <i/>
      <sz val="11"/>
      <name val="Arial CE"/>
      <family val="2"/>
    </font>
    <font>
      <b/>
      <sz val="10"/>
      <color indexed="12"/>
      <name val="Arial CE"/>
      <family val="2"/>
    </font>
    <font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dashed"/>
      <bottom style="hair"/>
    </border>
    <border>
      <left style="thin"/>
      <right style="thin"/>
      <top style="thin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3" borderId="4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wrapText="1"/>
    </xf>
    <xf numFmtId="3" fontId="13" fillId="2" borderId="11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/>
    </xf>
    <xf numFmtId="0" fontId="8" fillId="2" borderId="4" xfId="0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left" wrapText="1"/>
    </xf>
    <xf numFmtId="3" fontId="6" fillId="2" borderId="12" xfId="0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13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13" fillId="2" borderId="13" xfId="0" applyFont="1" applyFill="1" applyBorder="1" applyAlignment="1">
      <alignment wrapText="1"/>
    </xf>
    <xf numFmtId="3" fontId="13" fillId="2" borderId="13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wrapText="1"/>
    </xf>
    <xf numFmtId="3" fontId="8" fillId="2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2" borderId="14" xfId="0" applyNumberFormat="1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1" fillId="3" borderId="16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3" fontId="1" fillId="3" borderId="4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/>
    </xf>
    <xf numFmtId="0" fontId="1" fillId="3" borderId="2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7" fillId="3" borderId="2" xfId="0" applyFont="1" applyFill="1" applyBorder="1" applyAlignment="1">
      <alignment horizontal="right"/>
    </xf>
    <xf numFmtId="0" fontId="18" fillId="3" borderId="6" xfId="0" applyFont="1" applyFill="1" applyBorder="1" applyAlignment="1">
      <alignment/>
    </xf>
    <xf numFmtId="0" fontId="18" fillId="3" borderId="2" xfId="0" applyFont="1" applyFill="1" applyBorder="1" applyAlignment="1">
      <alignment horizontal="right"/>
    </xf>
    <xf numFmtId="0" fontId="17" fillId="3" borderId="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0" fillId="2" borderId="0" xfId="0" applyFont="1" applyFill="1" applyAlignment="1">
      <alignment/>
    </xf>
    <xf numFmtId="0" fontId="6" fillId="2" borderId="2" xfId="0" applyFont="1" applyFill="1" applyBorder="1" applyAlignment="1">
      <alignment horizontal="left" wrapText="1"/>
    </xf>
    <xf numFmtId="3" fontId="6" fillId="2" borderId="2" xfId="0" applyNumberFormat="1" applyFont="1" applyFill="1" applyBorder="1" applyAlignment="1">
      <alignment horizontal="right" wrapText="1"/>
    </xf>
    <xf numFmtId="3" fontId="0" fillId="2" borderId="0" xfId="0" applyNumberFormat="1" applyFont="1" applyFill="1" applyAlignment="1">
      <alignment/>
    </xf>
    <xf numFmtId="0" fontId="6" fillId="2" borderId="4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8" xfId="0" applyFont="1" applyFill="1" applyBorder="1" applyAlignment="1">
      <alignment wrapText="1"/>
    </xf>
    <xf numFmtId="3" fontId="6" fillId="2" borderId="4" xfId="0" applyNumberFormat="1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left" wrapText="1"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3" fontId="1" fillId="3" borderId="21" xfId="0" applyNumberFormat="1" applyFont="1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0" fillId="3" borderId="2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20" fillId="3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/>
    </xf>
    <xf numFmtId="0" fontId="20" fillId="3" borderId="16" xfId="0" applyFont="1" applyFill="1" applyBorder="1" applyAlignment="1">
      <alignment/>
    </xf>
    <xf numFmtId="3" fontId="20" fillId="3" borderId="1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1" fillId="3" borderId="2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0" fillId="0" borderId="2" xfId="0" applyFont="1" applyBorder="1" applyAlignment="1">
      <alignment/>
    </xf>
    <xf numFmtId="3" fontId="1" fillId="0" borderId="4" xfId="0" applyNumberFormat="1" applyFont="1" applyBorder="1" applyAlignment="1">
      <alignment wrapText="1"/>
    </xf>
    <xf numFmtId="3" fontId="1" fillId="0" borderId="6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3" fontId="0" fillId="3" borderId="13" xfId="0" applyNumberFormat="1" applyFont="1" applyFill="1" applyBorder="1" applyAlignment="1">
      <alignment wrapText="1"/>
    </xf>
    <xf numFmtId="3" fontId="1" fillId="3" borderId="21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16" xfId="0" applyFont="1" applyFill="1" applyBorder="1" applyAlignment="1">
      <alignment/>
    </xf>
    <xf numFmtId="0" fontId="1" fillId="3" borderId="21" xfId="0" applyFont="1" applyFill="1" applyBorder="1" applyAlignment="1">
      <alignment wrapText="1"/>
    </xf>
    <xf numFmtId="3" fontId="1" fillId="3" borderId="21" xfId="0" applyNumberFormat="1" applyFont="1" applyFill="1" applyBorder="1" applyAlignment="1">
      <alignment/>
    </xf>
    <xf numFmtId="3" fontId="1" fillId="3" borderId="21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0" fontId="1" fillId="3" borderId="23" xfId="0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3" borderId="6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2" xfId="0" applyFont="1" applyBorder="1" applyAlignment="1">
      <alignment/>
    </xf>
    <xf numFmtId="0" fontId="1" fillId="3" borderId="3" xfId="0" applyFont="1" applyFill="1" applyBorder="1" applyAlignment="1">
      <alignment wrapText="1"/>
    </xf>
    <xf numFmtId="3" fontId="1" fillId="3" borderId="3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7" fillId="0" borderId="2" xfId="0" applyFont="1" applyBorder="1" applyAlignment="1">
      <alignment/>
    </xf>
    <xf numFmtId="0" fontId="17" fillId="3" borderId="2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3" fontId="0" fillId="2" borderId="12" xfId="0" applyNumberFormat="1" applyFont="1" applyFill="1" applyBorder="1" applyAlignment="1">
      <alignment wrapText="1"/>
    </xf>
    <xf numFmtId="3" fontId="0" fillId="2" borderId="13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3" fontId="5" fillId="3" borderId="13" xfId="0" applyNumberFormat="1" applyFont="1" applyFill="1" applyBorder="1" applyAlignment="1">
      <alignment wrapText="1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22" fillId="2" borderId="10" xfId="0" applyFont="1" applyFill="1" applyBorder="1" applyAlignment="1">
      <alignment horizontal="right"/>
    </xf>
    <xf numFmtId="3" fontId="22" fillId="2" borderId="1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22" fillId="2" borderId="2" xfId="0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0" borderId="6" xfId="0" applyNumberFormat="1" applyFont="1" applyFill="1" applyBorder="1" applyAlignment="1">
      <alignment wrapText="1"/>
    </xf>
    <xf numFmtId="0" fontId="17" fillId="2" borderId="0" xfId="0" applyFont="1" applyFill="1" applyAlignment="1">
      <alignment/>
    </xf>
    <xf numFmtId="3" fontId="0" fillId="0" borderId="17" xfId="0" applyNumberFormat="1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2" borderId="0" xfId="0" applyFont="1" applyFill="1" applyBorder="1" applyAlignment="1">
      <alignment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5" fillId="0" borderId="24" xfId="0" applyFont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5" fillId="0" borderId="25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Border="1" applyAlignment="1">
      <alignment/>
    </xf>
    <xf numFmtId="3" fontId="5" fillId="0" borderId="13" xfId="0" applyNumberFormat="1" applyFont="1" applyBorder="1" applyAlignment="1">
      <alignment wrapText="1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2" xfId="0" applyFont="1" applyBorder="1" applyAlignment="1">
      <alignment/>
    </xf>
    <xf numFmtId="3" fontId="5" fillId="0" borderId="2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4" xfId="0" applyFont="1" applyFill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0" fontId="1" fillId="2" borderId="1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horizontal="right" wrapText="1"/>
    </xf>
    <xf numFmtId="0" fontId="5" fillId="0" borderId="25" xfId="0" applyFont="1" applyFill="1" applyBorder="1" applyAlignment="1">
      <alignment horizontal="left" wrapText="1"/>
    </xf>
    <xf numFmtId="3" fontId="5" fillId="0" borderId="25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 horizontal="lef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25" xfId="0" applyNumberFormat="1" applyFont="1" applyFill="1" applyBorder="1" applyAlignment="1">
      <alignment horizontal="right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3" fontId="0" fillId="2" borderId="0" xfId="0" applyNumberFormat="1" applyFont="1" applyFill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/>
    </xf>
    <xf numFmtId="3" fontId="5" fillId="0" borderId="13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3" xfId="0" applyFont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22" fillId="2" borderId="5" xfId="0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3" fontId="1" fillId="2" borderId="16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3" fontId="5" fillId="0" borderId="1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 wrapText="1"/>
    </xf>
    <xf numFmtId="3" fontId="5" fillId="0" borderId="24" xfId="0" applyNumberFormat="1" applyFont="1" applyBorder="1" applyAlignment="1">
      <alignment/>
    </xf>
    <xf numFmtId="0" fontId="21" fillId="0" borderId="1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right" wrapText="1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3" fontId="5" fillId="0" borderId="4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3" fontId="23" fillId="0" borderId="17" xfId="0" applyNumberFormat="1" applyFont="1" applyFill="1" applyBorder="1" applyAlignment="1">
      <alignment wrapText="1"/>
    </xf>
    <xf numFmtId="3" fontId="23" fillId="0" borderId="3" xfId="0" applyNumberFormat="1" applyFont="1" applyFill="1" applyBorder="1" applyAlignment="1">
      <alignment wrapText="1"/>
    </xf>
    <xf numFmtId="3" fontId="23" fillId="0" borderId="4" xfId="0" applyNumberFormat="1" applyFont="1" applyFill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3" fontId="5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3" fontId="5" fillId="0" borderId="30" xfId="0" applyNumberFormat="1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20" fillId="2" borderId="21" xfId="0" applyFont="1" applyFill="1" applyBorder="1" applyAlignment="1">
      <alignment/>
    </xf>
    <xf numFmtId="3" fontId="20" fillId="2" borderId="21" xfId="0" applyNumberFormat="1" applyFont="1" applyFill="1" applyBorder="1" applyAlignment="1">
      <alignment/>
    </xf>
    <xf numFmtId="3" fontId="20" fillId="2" borderId="22" xfId="0" applyNumberFormat="1" applyFont="1" applyFill="1" applyBorder="1" applyAlignment="1">
      <alignment/>
    </xf>
    <xf numFmtId="0" fontId="20" fillId="0" borderId="21" xfId="0" applyFont="1" applyBorder="1" applyAlignment="1">
      <alignment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3" fontId="5" fillId="0" borderId="2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 wrapText="1"/>
    </xf>
    <xf numFmtId="0" fontId="24" fillId="2" borderId="25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24" fillId="2" borderId="28" xfId="0" applyFont="1" applyFill="1" applyBorder="1" applyAlignment="1">
      <alignment horizontal="left" wrapText="1"/>
    </xf>
    <xf numFmtId="3" fontId="5" fillId="2" borderId="27" xfId="0" applyNumberFormat="1" applyFont="1" applyFill="1" applyBorder="1" applyAlignment="1">
      <alignment/>
    </xf>
    <xf numFmtId="3" fontId="5" fillId="2" borderId="25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0" applyNumberFormat="1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2" borderId="26" xfId="0" applyFont="1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3" fontId="5" fillId="0" borderId="30" xfId="0" applyNumberFormat="1" applyFont="1" applyBorder="1" applyAlignment="1">
      <alignment wrapText="1"/>
    </xf>
    <xf numFmtId="3" fontId="5" fillId="2" borderId="25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1" fillId="0" borderId="20" xfId="0" applyFont="1" applyFill="1" applyBorder="1" applyAlignment="1">
      <alignment/>
    </xf>
    <xf numFmtId="0" fontId="0" fillId="0" borderId="2" xfId="0" applyFont="1" applyFill="1" applyBorder="1" applyAlignment="1" quotePrefix="1">
      <alignment horizontal="right"/>
    </xf>
    <xf numFmtId="0" fontId="0" fillId="0" borderId="31" xfId="0" applyFont="1" applyFill="1" applyBorder="1" applyAlignment="1">
      <alignment horizontal="left" wrapText="1"/>
    </xf>
    <xf numFmtId="0" fontId="5" fillId="0" borderId="20" xfId="0" applyFont="1" applyFill="1" applyBorder="1" applyAlignment="1" quotePrefix="1">
      <alignment horizontal="right"/>
    </xf>
    <xf numFmtId="0" fontId="5" fillId="0" borderId="20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/>
    </xf>
    <xf numFmtId="3" fontId="20" fillId="2" borderId="21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horizontal="left" wrapText="1"/>
    </xf>
    <xf numFmtId="3" fontId="5" fillId="0" borderId="20" xfId="0" applyNumberFormat="1" applyFont="1" applyFill="1" applyBorder="1" applyAlignment="1">
      <alignment horizontal="left" wrapText="1"/>
    </xf>
    <xf numFmtId="3" fontId="20" fillId="2" borderId="2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 wrapText="1"/>
    </xf>
    <xf numFmtId="0" fontId="5" fillId="3" borderId="4" xfId="0" applyFont="1" applyFill="1" applyBorder="1" applyAlignment="1" quotePrefix="1">
      <alignment horizontal="right"/>
    </xf>
    <xf numFmtId="0" fontId="5" fillId="2" borderId="20" xfId="0" applyFont="1" applyFill="1" applyBorder="1" applyAlignment="1">
      <alignment/>
    </xf>
    <xf numFmtId="0" fontId="5" fillId="2" borderId="20" xfId="0" applyFont="1" applyFill="1" applyBorder="1" applyAlignment="1">
      <alignment wrapText="1"/>
    </xf>
    <xf numFmtId="3" fontId="5" fillId="2" borderId="20" xfId="0" applyNumberFormat="1" applyFont="1" applyFill="1" applyBorder="1" applyAlignment="1">
      <alignment wrapText="1"/>
    </xf>
    <xf numFmtId="3" fontId="1" fillId="3" borderId="22" xfId="0" applyNumberFormat="1" applyFont="1" applyFill="1" applyBorder="1" applyAlignment="1">
      <alignment horizontal="left" wrapText="1"/>
    </xf>
    <xf numFmtId="3" fontId="0" fillId="2" borderId="5" xfId="0" applyNumberFormat="1" applyFont="1" applyFill="1" applyBorder="1" applyAlignment="1">
      <alignment wrapText="1"/>
    </xf>
    <xf numFmtId="3" fontId="5" fillId="2" borderId="13" xfId="0" applyNumberFormat="1" applyFont="1" applyFill="1" applyBorder="1" applyAlignment="1">
      <alignment wrapText="1"/>
    </xf>
    <xf numFmtId="3" fontId="5" fillId="2" borderId="32" xfId="0" applyNumberFormat="1" applyFont="1" applyFill="1" applyBorder="1" applyAlignment="1">
      <alignment wrapText="1"/>
    </xf>
    <xf numFmtId="0" fontId="22" fillId="2" borderId="4" xfId="0" applyFont="1" applyFill="1" applyBorder="1" applyAlignment="1">
      <alignment/>
    </xf>
    <xf numFmtId="0" fontId="0" fillId="3" borderId="17" xfId="0" applyFont="1" applyFill="1" applyBorder="1" applyAlignment="1">
      <alignment wrapText="1"/>
    </xf>
    <xf numFmtId="3" fontId="0" fillId="3" borderId="17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 wrapText="1"/>
    </xf>
    <xf numFmtId="3" fontId="22" fillId="2" borderId="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0" fontId="1" fillId="0" borderId="16" xfId="0" applyFont="1" applyBorder="1" applyAlignment="1">
      <alignment/>
    </xf>
    <xf numFmtId="3" fontId="8" fillId="2" borderId="2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6" fillId="2" borderId="3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1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3" fontId="0" fillId="2" borderId="34" xfId="0" applyNumberFormat="1" applyFont="1" applyFill="1" applyBorder="1" applyAlignment="1">
      <alignment/>
    </xf>
    <xf numFmtId="3" fontId="0" fillId="2" borderId="34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3" fontId="26" fillId="2" borderId="1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wrapText="1"/>
    </xf>
    <xf numFmtId="3" fontId="4" fillId="3" borderId="16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2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0" fontId="4" fillId="2" borderId="22" xfId="0" applyFont="1" applyFill="1" applyBorder="1" applyAlignment="1">
      <alignment horizontal="left" wrapText="1"/>
    </xf>
    <xf numFmtId="3" fontId="4" fillId="3" borderId="22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0" fontId="26" fillId="2" borderId="2" xfId="0" applyFont="1" applyFill="1" applyBorder="1" applyAlignment="1">
      <alignment horizontal="center" wrapText="1"/>
    </xf>
    <xf numFmtId="3" fontId="26" fillId="3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/>
    </xf>
    <xf numFmtId="0" fontId="7" fillId="3" borderId="36" xfId="0" applyFont="1" applyFill="1" applyBorder="1" applyAlignment="1">
      <alignment/>
    </xf>
    <xf numFmtId="0" fontId="7" fillId="2" borderId="36" xfId="0" applyFont="1" applyFill="1" applyBorder="1" applyAlignment="1">
      <alignment wrapText="1"/>
    </xf>
    <xf numFmtId="3" fontId="7" fillId="2" borderId="36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3" fontId="7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7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4" fillId="2" borderId="4" xfId="0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right"/>
    </xf>
    <xf numFmtId="3" fontId="4" fillId="2" borderId="3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wrapText="1"/>
    </xf>
    <xf numFmtId="3" fontId="4" fillId="2" borderId="37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3" fontId="26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/>
    </xf>
    <xf numFmtId="0" fontId="27" fillId="2" borderId="2" xfId="0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28" fillId="2" borderId="2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3" fontId="28" fillId="2" borderId="2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4" fillId="3" borderId="16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wrapText="1"/>
    </xf>
    <xf numFmtId="0" fontId="7" fillId="2" borderId="38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7" fillId="3" borderId="4" xfId="0" applyFont="1" applyFill="1" applyBorder="1" applyAlignment="1">
      <alignment wrapText="1"/>
    </xf>
    <xf numFmtId="3" fontId="7" fillId="2" borderId="36" xfId="0" applyNumberFormat="1" applyFont="1" applyFill="1" applyBorder="1" applyAlignment="1">
      <alignment horizontal="right" wrapText="1"/>
    </xf>
    <xf numFmtId="3" fontId="28" fillId="3" borderId="22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3" fontId="7" fillId="2" borderId="4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29" fillId="2" borderId="0" xfId="0" applyFont="1" applyFill="1" applyAlignment="1">
      <alignment/>
    </xf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/>
    </xf>
    <xf numFmtId="3" fontId="29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Continuous" vertical="center"/>
    </xf>
    <xf numFmtId="3" fontId="4" fillId="2" borderId="41" xfId="0" applyNumberFormat="1" applyFont="1" applyFill="1" applyBorder="1" applyAlignment="1">
      <alignment horizontal="centerContinuous" vertical="center"/>
    </xf>
    <xf numFmtId="0" fontId="8" fillId="2" borderId="42" xfId="0" applyFont="1" applyFill="1" applyBorder="1" applyAlignment="1">
      <alignment horizontal="center" vertical="top" wrapText="1"/>
    </xf>
    <xf numFmtId="3" fontId="4" fillId="2" borderId="4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2" fillId="2" borderId="2" xfId="0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28" fillId="3" borderId="21" xfId="0" applyNumberFormat="1" applyFont="1" applyFill="1" applyBorder="1" applyAlignment="1">
      <alignment wrapText="1"/>
    </xf>
    <xf numFmtId="0" fontId="26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3" fontId="13" fillId="0" borderId="44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28" fillId="2" borderId="21" xfId="0" applyFont="1" applyFill="1" applyBorder="1" applyAlignment="1">
      <alignment wrapText="1"/>
    </xf>
    <xf numFmtId="3" fontId="28" fillId="2" borderId="21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26" fillId="2" borderId="2" xfId="0" applyNumberFormat="1" applyFont="1" applyFill="1" applyBorder="1" applyAlignment="1">
      <alignment/>
    </xf>
    <xf numFmtId="0" fontId="26" fillId="2" borderId="45" xfId="0" applyFont="1" applyFill="1" applyBorder="1" applyAlignment="1">
      <alignment horizontal="center" wrapText="1"/>
    </xf>
    <xf numFmtId="3" fontId="26" fillId="2" borderId="5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 wrapText="1"/>
    </xf>
    <xf numFmtId="0" fontId="7" fillId="2" borderId="20" xfId="0" applyFont="1" applyFill="1" applyBorder="1" applyAlignment="1">
      <alignment/>
    </xf>
    <xf numFmtId="0" fontId="28" fillId="2" borderId="46" xfId="0" applyFont="1" applyFill="1" applyBorder="1" applyAlignment="1">
      <alignment wrapText="1"/>
    </xf>
    <xf numFmtId="0" fontId="4" fillId="2" borderId="47" xfId="0" applyFont="1" applyFill="1" applyBorder="1" applyAlignment="1">
      <alignment wrapText="1"/>
    </xf>
    <xf numFmtId="2" fontId="7" fillId="2" borderId="3" xfId="0" applyNumberFormat="1" applyFont="1" applyFill="1" applyBorder="1" applyAlignment="1">
      <alignment wrapText="1"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1" fillId="3" borderId="21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 wrapText="1"/>
    </xf>
    <xf numFmtId="0" fontId="5" fillId="0" borderId="30" xfId="0" applyFont="1" applyBorder="1" applyAlignment="1">
      <alignment horizontal="left" wrapText="1"/>
    </xf>
    <xf numFmtId="3" fontId="5" fillId="0" borderId="30" xfId="0" applyNumberFormat="1" applyFont="1" applyBorder="1" applyAlignment="1">
      <alignment horizontal="left" wrapText="1"/>
    </xf>
    <xf numFmtId="3" fontId="5" fillId="0" borderId="30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0" fontId="5" fillId="2" borderId="30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3" fontId="5" fillId="2" borderId="28" xfId="0" applyNumberFormat="1" applyFont="1" applyFill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 horizontal="left" vertical="center"/>
    </xf>
    <xf numFmtId="3" fontId="8" fillId="0" borderId="48" xfId="0" applyNumberFormat="1" applyFont="1" applyFill="1" applyBorder="1" applyAlignment="1">
      <alignment horizontal="left" vertical="center"/>
    </xf>
    <xf numFmtId="3" fontId="7" fillId="0" borderId="49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3" fontId="8" fillId="0" borderId="34" xfId="0" applyNumberFormat="1" applyFont="1" applyFill="1" applyBorder="1" applyAlignment="1">
      <alignment horizontal="left" vertical="center"/>
    </xf>
    <xf numFmtId="3" fontId="1" fillId="0" borderId="34" xfId="0" applyNumberFormat="1" applyFont="1" applyFill="1" applyBorder="1" applyAlignment="1">
      <alignment horizontal="left" vertical="center"/>
    </xf>
    <xf numFmtId="3" fontId="11" fillId="0" borderId="4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wrapText="1"/>
    </xf>
    <xf numFmtId="3" fontId="1" fillId="0" borderId="2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5" fillId="0" borderId="24" xfId="0" applyNumberFormat="1" applyFont="1" applyFill="1" applyBorder="1" applyAlignment="1">
      <alignment wrapText="1"/>
    </xf>
    <xf numFmtId="3" fontId="13" fillId="0" borderId="5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3" fillId="0" borderId="27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13" fillId="0" borderId="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5" fillId="0" borderId="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7" fillId="0" borderId="2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17" fillId="0" borderId="2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0" fontId="17" fillId="0" borderId="5" xfId="0" applyFont="1" applyFill="1" applyBorder="1" applyAlignment="1">
      <alignment/>
    </xf>
    <xf numFmtId="3" fontId="21" fillId="0" borderId="12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 wrapText="1"/>
    </xf>
    <xf numFmtId="0" fontId="33" fillId="0" borderId="2" xfId="0" applyFont="1" applyFill="1" applyBorder="1" applyAlignment="1">
      <alignment/>
    </xf>
    <xf numFmtId="3" fontId="34" fillId="0" borderId="4" xfId="0" applyNumberFormat="1" applyFont="1" applyFill="1" applyBorder="1" applyAlignment="1">
      <alignment wrapText="1"/>
    </xf>
    <xf numFmtId="3" fontId="34" fillId="0" borderId="3" xfId="0" applyNumberFormat="1" applyFont="1" applyFill="1" applyBorder="1" applyAlignment="1">
      <alignment wrapText="1"/>
    </xf>
    <xf numFmtId="3" fontId="23" fillId="0" borderId="2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horizontal="left" wrapText="1"/>
    </xf>
    <xf numFmtId="3" fontId="5" fillId="0" borderId="3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3" fontId="1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16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21" fillId="0" borderId="14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20" fillId="0" borderId="2" xfId="0" applyFont="1" applyFill="1" applyBorder="1" applyAlignment="1">
      <alignment/>
    </xf>
    <xf numFmtId="3" fontId="20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5" fillId="3" borderId="4" xfId="0" applyNumberFormat="1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20" fillId="0" borderId="2" xfId="0" applyFont="1" applyBorder="1" applyAlignment="1">
      <alignment/>
    </xf>
    <xf numFmtId="0" fontId="20" fillId="0" borderId="4" xfId="0" applyFont="1" applyBorder="1" applyAlignment="1">
      <alignment/>
    </xf>
    <xf numFmtId="0" fontId="7" fillId="2" borderId="5" xfId="0" applyFont="1" applyFill="1" applyBorder="1" applyAlignment="1">
      <alignment/>
    </xf>
    <xf numFmtId="0" fontId="26" fillId="2" borderId="4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/>
    </xf>
    <xf numFmtId="0" fontId="7" fillId="3" borderId="4" xfId="0" applyFont="1" applyFill="1" applyBorder="1" applyAlignment="1">
      <alignment wrapText="1"/>
    </xf>
    <xf numFmtId="3" fontId="7" fillId="2" borderId="4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35" fillId="2" borderId="52" xfId="0" applyFont="1" applyFill="1" applyBorder="1" applyAlignment="1">
      <alignment horizontal="left" wrapText="1"/>
    </xf>
    <xf numFmtId="3" fontId="35" fillId="2" borderId="52" xfId="0" applyNumberFormat="1" applyFont="1" applyFill="1" applyBorder="1" applyAlignment="1">
      <alignment horizontal="right" wrapText="1"/>
    </xf>
    <xf numFmtId="3" fontId="35" fillId="2" borderId="21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36" fillId="0" borderId="6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5" fillId="2" borderId="2" xfId="0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3" fontId="5" fillId="2" borderId="4" xfId="0" applyNumberFormat="1" applyFont="1" applyFill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wrapText="1"/>
    </xf>
    <xf numFmtId="0" fontId="1" fillId="2" borderId="53" xfId="0" applyFont="1" applyFill="1" applyBorder="1" applyAlignment="1">
      <alignment/>
    </xf>
    <xf numFmtId="0" fontId="0" fillId="3" borderId="12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3" fillId="0" borderId="4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20" fillId="3" borderId="6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3" borderId="2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3" fontId="5" fillId="3" borderId="28" xfId="0" applyNumberFormat="1" applyFont="1" applyFill="1" applyBorder="1" applyAlignment="1">
      <alignment horizontal="right"/>
    </xf>
    <xf numFmtId="0" fontId="5" fillId="3" borderId="54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wrapText="1"/>
    </xf>
    <xf numFmtId="3" fontId="5" fillId="3" borderId="54" xfId="0" applyNumberFormat="1" applyFont="1" applyFill="1" applyBorder="1" applyAlignment="1">
      <alignment horizontal="right"/>
    </xf>
    <xf numFmtId="0" fontId="5" fillId="3" borderId="25" xfId="0" applyFont="1" applyFill="1" applyBorder="1" applyAlignment="1">
      <alignment horizontal="left" wrapText="1"/>
    </xf>
    <xf numFmtId="3" fontId="5" fillId="3" borderId="25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5" fillId="3" borderId="30" xfId="0" applyFont="1" applyFill="1" applyBorder="1" applyAlignment="1">
      <alignment horizontal="left" wrapText="1"/>
    </xf>
    <xf numFmtId="3" fontId="5" fillId="3" borderId="3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3" fontId="0" fillId="0" borderId="12" xfId="0" applyNumberFormat="1" applyFont="1" applyBorder="1" applyAlignment="1">
      <alignment/>
    </xf>
    <xf numFmtId="3" fontId="5" fillId="0" borderId="28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37" fillId="0" borderId="17" xfId="0" applyFont="1" applyBorder="1" applyAlignment="1">
      <alignment horizontal="center" wrapText="1"/>
    </xf>
    <xf numFmtId="3" fontId="0" fillId="0" borderId="17" xfId="0" applyNumberFormat="1" applyFont="1" applyBorder="1" applyAlignment="1">
      <alignment wrapText="1"/>
    </xf>
    <xf numFmtId="3" fontId="37" fillId="0" borderId="17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37" fillId="0" borderId="17" xfId="0" applyNumberFormat="1" applyFont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3" fontId="0" fillId="3" borderId="3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39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9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37528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37528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148</xdr:row>
      <xdr:rowOff>0</xdr:rowOff>
    </xdr:from>
    <xdr:to>
      <xdr:col>1</xdr:col>
      <xdr:colOff>504825</xdr:colOff>
      <xdr:row>148</xdr:row>
      <xdr:rowOff>0</xdr:rowOff>
    </xdr:to>
    <xdr:sp>
      <xdr:nvSpPr>
        <xdr:cNvPr id="1" name="Arc 1"/>
        <xdr:cNvSpPr>
          <a:spLocks/>
        </xdr:cNvSpPr>
      </xdr:nvSpPr>
      <xdr:spPr>
        <a:xfrm>
          <a:off x="866775" y="39766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866775" y="39766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1</xdr:col>
      <xdr:colOff>504825</xdr:colOff>
      <xdr:row>148</xdr:row>
      <xdr:rowOff>0</xdr:rowOff>
    </xdr:to>
    <xdr:sp>
      <xdr:nvSpPr>
        <xdr:cNvPr id="3" name="Arc 3"/>
        <xdr:cNvSpPr>
          <a:spLocks/>
        </xdr:cNvSpPr>
      </xdr:nvSpPr>
      <xdr:spPr>
        <a:xfrm>
          <a:off x="866775" y="39766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866775" y="39766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1</xdr:col>
      <xdr:colOff>504825</xdr:colOff>
      <xdr:row>148</xdr:row>
      <xdr:rowOff>0</xdr:rowOff>
    </xdr:to>
    <xdr:sp>
      <xdr:nvSpPr>
        <xdr:cNvPr id="5" name="Arc 5"/>
        <xdr:cNvSpPr>
          <a:spLocks/>
        </xdr:cNvSpPr>
      </xdr:nvSpPr>
      <xdr:spPr>
        <a:xfrm>
          <a:off x="866775" y="39766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866775" y="39766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1</xdr:col>
      <xdr:colOff>504825</xdr:colOff>
      <xdr:row>148</xdr:row>
      <xdr:rowOff>0</xdr:rowOff>
    </xdr:to>
    <xdr:sp>
      <xdr:nvSpPr>
        <xdr:cNvPr id="7" name="Arc 7"/>
        <xdr:cNvSpPr>
          <a:spLocks/>
        </xdr:cNvSpPr>
      </xdr:nvSpPr>
      <xdr:spPr>
        <a:xfrm>
          <a:off x="866775" y="39766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8" name="Rysowanie 11"/>
        <xdr:cNvSpPr>
          <a:spLocks/>
        </xdr:cNvSpPr>
      </xdr:nvSpPr>
      <xdr:spPr>
        <a:xfrm>
          <a:off x="866775" y="39766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14</xdr:row>
      <xdr:rowOff>0</xdr:rowOff>
    </xdr:from>
    <xdr:to>
      <xdr:col>1</xdr:col>
      <xdr:colOff>523875</xdr:colOff>
      <xdr:row>14</xdr:row>
      <xdr:rowOff>0</xdr:rowOff>
    </xdr:to>
    <xdr:sp>
      <xdr:nvSpPr>
        <xdr:cNvPr id="1" name="Arc 1"/>
        <xdr:cNvSpPr>
          <a:spLocks/>
        </xdr:cNvSpPr>
      </xdr:nvSpPr>
      <xdr:spPr>
        <a:xfrm>
          <a:off x="933450" y="31718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90600" y="31718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ZET\2007\Zaw_zarz_uchw\Zaw_977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dnostki"/>
      <sheetName val="harmonog  wydatków"/>
      <sheetName val="WI"/>
      <sheetName val="harmWI"/>
      <sheetName val="UE wpi"/>
      <sheetName val="MOSIR"/>
      <sheetName val="OiW"/>
      <sheetName val="szkoły"/>
      <sheetName val="har oiw"/>
      <sheetName val="UEsz"/>
      <sheetName val="pozab szk"/>
      <sheetName val="RiFE"/>
      <sheetName val="UE."/>
      <sheetName val="UEwpi."/>
      <sheetName val="MOPR"/>
      <sheetName val="Betania"/>
      <sheetName val="OŚ"/>
      <sheetName val="GFOŚiGW"/>
      <sheetName val="pfosigw"/>
      <sheetName val="har gfosigw"/>
      <sheetName val="Arkusz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31"/>
  <sheetViews>
    <sheetView tabSelected="1" zoomScale="85" zoomScaleNormal="85" workbookViewId="0" topLeftCell="A1">
      <selection activeCell="K9" sqref="K9"/>
    </sheetView>
  </sheetViews>
  <sheetFormatPr defaultColWidth="9.00390625" defaultRowHeight="12.75"/>
  <cols>
    <col min="1" max="1" width="7.125" style="72" customWidth="1"/>
    <col min="2" max="2" width="7.875" style="72" customWidth="1"/>
    <col min="3" max="3" width="7.375" style="72" customWidth="1"/>
    <col min="4" max="4" width="74.125" style="72" customWidth="1"/>
    <col min="5" max="7" width="19.75390625" style="72" customWidth="1"/>
    <col min="8" max="8" width="5.00390625" style="72" customWidth="1"/>
    <col min="9" max="9" width="5.875" style="72" customWidth="1"/>
    <col min="10" max="10" width="10.125" style="72" customWidth="1"/>
    <col min="11" max="16384" width="9.125" style="72" customWidth="1"/>
  </cols>
  <sheetData>
    <row r="1" s="23" customFormat="1" ht="15" customHeight="1">
      <c r="F1" s="23" t="s">
        <v>100</v>
      </c>
    </row>
    <row r="2" s="23" customFormat="1" ht="15" customHeight="1">
      <c r="F2" s="23" t="s">
        <v>460</v>
      </c>
    </row>
    <row r="3" spans="1:6" ht="15" customHeight="1">
      <c r="A3" s="71" t="s">
        <v>89</v>
      </c>
      <c r="D3" s="23"/>
      <c r="F3" s="72" t="s">
        <v>390</v>
      </c>
    </row>
    <row r="4" spans="4:6" ht="15" customHeight="1">
      <c r="D4" s="23"/>
      <c r="F4" s="72" t="s">
        <v>461</v>
      </c>
    </row>
    <row r="6" spans="4:7" ht="13.5" thickBot="1">
      <c r="D6" s="23"/>
      <c r="G6" s="11" t="s">
        <v>46</v>
      </c>
    </row>
    <row r="7" spans="1:12" s="78" customFormat="1" ht="78.75" customHeight="1" thickBot="1" thickTop="1">
      <c r="A7" s="73" t="s">
        <v>41</v>
      </c>
      <c r="B7" s="74" t="s">
        <v>42</v>
      </c>
      <c r="C7" s="74" t="s">
        <v>181</v>
      </c>
      <c r="D7" s="75" t="s">
        <v>416</v>
      </c>
      <c r="E7" s="76" t="s">
        <v>70</v>
      </c>
      <c r="F7" s="76" t="s">
        <v>48</v>
      </c>
      <c r="G7" s="76" t="s">
        <v>49</v>
      </c>
      <c r="H7" s="77"/>
      <c r="I7" s="77"/>
      <c r="J7" s="77"/>
      <c r="K7" s="77"/>
      <c r="L7" s="77"/>
    </row>
    <row r="8" spans="1:12" s="83" customFormat="1" ht="14.25" customHeight="1" thickBot="1" thickTop="1">
      <c r="A8" s="79">
        <v>1</v>
      </c>
      <c r="B8" s="79">
        <v>2</v>
      </c>
      <c r="C8" s="79">
        <v>3</v>
      </c>
      <c r="D8" s="80">
        <v>4</v>
      </c>
      <c r="E8" s="81">
        <v>5</v>
      </c>
      <c r="F8" s="81">
        <v>6</v>
      </c>
      <c r="G8" s="81">
        <v>7</v>
      </c>
      <c r="H8" s="82"/>
      <c r="I8" s="82"/>
      <c r="J8" s="82"/>
      <c r="K8" s="82"/>
      <c r="L8" s="82"/>
    </row>
    <row r="9" spans="1:12" s="78" customFormat="1" ht="19.5" customHeight="1" thickBot="1" thickTop="1">
      <c r="A9" s="158"/>
      <c r="B9" s="159"/>
      <c r="C9" s="159"/>
      <c r="D9" s="160" t="s">
        <v>43</v>
      </c>
      <c r="E9" s="161">
        <v>982173768</v>
      </c>
      <c r="F9" s="161">
        <f>F11+F41</f>
        <v>754397</v>
      </c>
      <c r="G9" s="161">
        <f aca="true" t="shared" si="0" ref="G9:G17">E9+F9</f>
        <v>982928165</v>
      </c>
      <c r="H9" s="84"/>
      <c r="I9" s="84"/>
      <c r="J9" s="84"/>
      <c r="K9" s="77"/>
      <c r="L9" s="77"/>
    </row>
    <row r="10" spans="1:12" s="129" customFormat="1" ht="12.75" customHeight="1">
      <c r="A10" s="145"/>
      <c r="B10" s="120"/>
      <c r="C10" s="120"/>
      <c r="D10" s="120" t="s">
        <v>44</v>
      </c>
      <c r="E10" s="162"/>
      <c r="F10" s="162"/>
      <c r="G10" s="162"/>
      <c r="H10" s="163"/>
      <c r="I10" s="163"/>
      <c r="J10" s="147"/>
      <c r="K10" s="163"/>
      <c r="L10" s="163"/>
    </row>
    <row r="11" spans="1:12" s="136" customFormat="1" ht="15.75" customHeight="1" thickBot="1">
      <c r="A11" s="130"/>
      <c r="B11" s="131"/>
      <c r="C11" s="131"/>
      <c r="D11" s="132" t="s">
        <v>149</v>
      </c>
      <c r="E11" s="133">
        <v>694111213</v>
      </c>
      <c r="F11" s="133">
        <f>F12+F17+F22+F35+F40</f>
        <v>491262</v>
      </c>
      <c r="G11" s="133">
        <f t="shared" si="0"/>
        <v>694602475</v>
      </c>
      <c r="H11" s="134"/>
      <c r="I11" s="135"/>
      <c r="J11" s="134"/>
      <c r="K11" s="135"/>
      <c r="L11" s="135"/>
    </row>
    <row r="12" spans="1:12" s="78" customFormat="1" ht="19.5" customHeight="1" thickBot="1">
      <c r="A12" s="145"/>
      <c r="B12" s="120"/>
      <c r="C12" s="120"/>
      <c r="D12" s="122" t="s">
        <v>45</v>
      </c>
      <c r="E12" s="152">
        <v>449513899</v>
      </c>
      <c r="F12" s="152">
        <f>F13</f>
        <v>220000</v>
      </c>
      <c r="G12" s="152">
        <f t="shared" si="0"/>
        <v>449733899</v>
      </c>
      <c r="H12" s="77"/>
      <c r="I12" s="77"/>
      <c r="J12" s="84"/>
      <c r="K12" s="77"/>
      <c r="L12" s="77"/>
    </row>
    <row r="13" spans="1:10" ht="19.5" customHeight="1" thickBot="1" thickTop="1">
      <c r="A13" s="97">
        <v>900</v>
      </c>
      <c r="B13" s="100"/>
      <c r="C13" s="100"/>
      <c r="D13" s="114" t="s">
        <v>83</v>
      </c>
      <c r="E13" s="85">
        <v>9248045</v>
      </c>
      <c r="F13" s="85">
        <f>F14</f>
        <v>220000</v>
      </c>
      <c r="G13" s="85">
        <f>E13+F13</f>
        <v>9468045</v>
      </c>
      <c r="J13" s="84"/>
    </row>
    <row r="14" spans="1:10" ht="19.5" customHeight="1">
      <c r="A14" s="101"/>
      <c r="B14" s="87">
        <v>90095</v>
      </c>
      <c r="C14" s="87"/>
      <c r="D14" s="115" t="s">
        <v>76</v>
      </c>
      <c r="E14" s="88">
        <v>711045</v>
      </c>
      <c r="F14" s="88">
        <f>F15</f>
        <v>220000</v>
      </c>
      <c r="G14" s="88">
        <f>E14+F14</f>
        <v>931045</v>
      </c>
      <c r="J14" s="84"/>
    </row>
    <row r="15" spans="1:7" s="23" customFormat="1" ht="19.5" customHeight="1">
      <c r="A15" s="99"/>
      <c r="B15" s="102"/>
      <c r="C15" s="102"/>
      <c r="D15" s="185" t="s">
        <v>122</v>
      </c>
      <c r="E15" s="150">
        <v>600000</v>
      </c>
      <c r="F15" s="150">
        <v>220000</v>
      </c>
      <c r="G15" s="150">
        <f>E15+F15</f>
        <v>820000</v>
      </c>
    </row>
    <row r="16" spans="1:7" s="23" customFormat="1" ht="26.25" customHeight="1">
      <c r="A16" s="99"/>
      <c r="B16" s="182"/>
      <c r="C16" s="183">
        <v>6290</v>
      </c>
      <c r="D16" s="184" t="s">
        <v>182</v>
      </c>
      <c r="E16" s="151">
        <v>600000</v>
      </c>
      <c r="F16" s="151">
        <v>220000</v>
      </c>
      <c r="G16" s="151">
        <v>820000</v>
      </c>
    </row>
    <row r="17" spans="1:10" ht="19.5" customHeight="1" thickBot="1">
      <c r="A17" s="86"/>
      <c r="B17" s="121"/>
      <c r="C17" s="121"/>
      <c r="D17" s="122" t="s">
        <v>55</v>
      </c>
      <c r="E17" s="123">
        <v>115686109</v>
      </c>
      <c r="F17" s="123">
        <f>F18</f>
        <v>215394</v>
      </c>
      <c r="G17" s="123">
        <f t="shared" si="0"/>
        <v>115901503</v>
      </c>
      <c r="J17" s="84"/>
    </row>
    <row r="18" spans="1:10" ht="18.75" customHeight="1" thickBot="1" thickTop="1">
      <c r="A18" s="97">
        <v>758</v>
      </c>
      <c r="B18" s="126"/>
      <c r="C18" s="126"/>
      <c r="D18" s="124" t="s">
        <v>50</v>
      </c>
      <c r="E18" s="85">
        <v>114586109</v>
      </c>
      <c r="F18" s="85">
        <f>F19</f>
        <v>215394</v>
      </c>
      <c r="G18" s="85">
        <f aca="true" t="shared" si="1" ref="G18:G41">E18+F18</f>
        <v>114801503</v>
      </c>
      <c r="J18" s="84"/>
    </row>
    <row r="19" spans="1:10" ht="18.75" customHeight="1">
      <c r="A19" s="86"/>
      <c r="B19" s="87">
        <v>75801</v>
      </c>
      <c r="C19" s="87"/>
      <c r="D19" s="127" t="s">
        <v>98</v>
      </c>
      <c r="E19" s="88">
        <v>109720787</v>
      </c>
      <c r="F19" s="88">
        <f>F20</f>
        <v>215394</v>
      </c>
      <c r="G19" s="88">
        <f t="shared" si="1"/>
        <v>109936181</v>
      </c>
      <c r="J19" s="84"/>
    </row>
    <row r="20" spans="1:7" ht="18.75" customHeight="1">
      <c r="A20" s="125"/>
      <c r="B20" s="128"/>
      <c r="C20" s="128"/>
      <c r="D20" s="186" t="s">
        <v>99</v>
      </c>
      <c r="E20" s="150">
        <v>109720787</v>
      </c>
      <c r="F20" s="150">
        <f>120000+95394</f>
        <v>215394</v>
      </c>
      <c r="G20" s="150">
        <f t="shared" si="1"/>
        <v>109936181</v>
      </c>
    </row>
    <row r="21" spans="1:7" ht="19.5" customHeight="1">
      <c r="A21" s="125"/>
      <c r="B21" s="144"/>
      <c r="C21" s="187">
        <v>2920</v>
      </c>
      <c r="D21" s="184" t="s">
        <v>183</v>
      </c>
      <c r="E21" s="188">
        <v>109720787</v>
      </c>
      <c r="F21" s="188">
        <v>215394</v>
      </c>
      <c r="G21" s="188">
        <f>E21+F21</f>
        <v>109936181</v>
      </c>
    </row>
    <row r="22" spans="1:10" ht="19.5" customHeight="1" thickBot="1">
      <c r="A22" s="95"/>
      <c r="B22" s="95"/>
      <c r="C22" s="95"/>
      <c r="D22" s="155" t="s">
        <v>51</v>
      </c>
      <c r="E22" s="156">
        <v>39546765</v>
      </c>
      <c r="F22" s="157">
        <f>F23+F27</f>
        <v>52406</v>
      </c>
      <c r="G22" s="156">
        <f t="shared" si="1"/>
        <v>39599171</v>
      </c>
      <c r="J22" s="84"/>
    </row>
    <row r="23" spans="1:10" ht="19.5" customHeight="1" thickBot="1" thickTop="1">
      <c r="A23" s="97">
        <v>801</v>
      </c>
      <c r="B23" s="126"/>
      <c r="C23" s="126"/>
      <c r="D23" s="124" t="s">
        <v>68</v>
      </c>
      <c r="E23" s="85">
        <v>3089053</v>
      </c>
      <c r="F23" s="85">
        <f>F24</f>
        <v>23200</v>
      </c>
      <c r="G23" s="85">
        <f t="shared" si="1"/>
        <v>3112253</v>
      </c>
      <c r="J23" s="84"/>
    </row>
    <row r="24" spans="1:10" ht="19.5" customHeight="1">
      <c r="A24" s="86"/>
      <c r="B24" s="87">
        <v>80110</v>
      </c>
      <c r="C24" s="87"/>
      <c r="D24" s="127" t="s">
        <v>69</v>
      </c>
      <c r="E24" s="88">
        <v>351969</v>
      </c>
      <c r="F24" s="88">
        <f>F25</f>
        <v>23200</v>
      </c>
      <c r="G24" s="88">
        <f t="shared" si="1"/>
        <v>375169</v>
      </c>
      <c r="J24" s="84"/>
    </row>
    <row r="25" spans="1:7" ht="26.25" customHeight="1">
      <c r="A25" s="125"/>
      <c r="B25" s="128"/>
      <c r="C25" s="128"/>
      <c r="D25" s="186" t="s">
        <v>117</v>
      </c>
      <c r="E25" s="150">
        <v>46100</v>
      </c>
      <c r="F25" s="150">
        <v>23200</v>
      </c>
      <c r="G25" s="150">
        <f t="shared" si="1"/>
        <v>69300</v>
      </c>
    </row>
    <row r="26" spans="1:7" ht="26.25" customHeight="1">
      <c r="A26" s="125"/>
      <c r="B26" s="144"/>
      <c r="C26" s="183">
        <v>2707</v>
      </c>
      <c r="D26" s="184" t="s">
        <v>184</v>
      </c>
      <c r="E26" s="151">
        <v>46100</v>
      </c>
      <c r="F26" s="151">
        <v>23200</v>
      </c>
      <c r="G26" s="151">
        <f aca="true" t="shared" si="2" ref="G26:G34">E26+F26</f>
        <v>69300</v>
      </c>
    </row>
    <row r="27" spans="1:10" ht="19.5" customHeight="1" thickBot="1">
      <c r="A27" s="97">
        <v>900</v>
      </c>
      <c r="B27" s="126"/>
      <c r="C27" s="126"/>
      <c r="D27" s="124" t="s">
        <v>83</v>
      </c>
      <c r="E27" s="85">
        <v>3982323</v>
      </c>
      <c r="F27" s="85">
        <f>F32</f>
        <v>29206</v>
      </c>
      <c r="G27" s="85">
        <f t="shared" si="2"/>
        <v>4011529</v>
      </c>
      <c r="J27" s="84"/>
    </row>
    <row r="28" spans="1:10" ht="21.75" customHeight="1">
      <c r="A28" s="86"/>
      <c r="B28" s="87">
        <v>90002</v>
      </c>
      <c r="C28" s="87"/>
      <c r="D28" s="770" t="s">
        <v>417</v>
      </c>
      <c r="E28" s="88">
        <v>3982323</v>
      </c>
      <c r="F28" s="88">
        <f>F29</f>
        <v>0</v>
      </c>
      <c r="G28" s="88">
        <f t="shared" si="2"/>
        <v>3982323</v>
      </c>
      <c r="J28" s="84"/>
    </row>
    <row r="29" spans="1:7" ht="27" customHeight="1">
      <c r="A29" s="600"/>
      <c r="B29" s="808"/>
      <c r="C29" s="808"/>
      <c r="D29" s="809" t="s">
        <v>418</v>
      </c>
      <c r="E29" s="810">
        <v>2726736</v>
      </c>
      <c r="F29" s="810">
        <f>F30+F31</f>
        <v>0</v>
      </c>
      <c r="G29" s="810">
        <f t="shared" si="2"/>
        <v>2726736</v>
      </c>
    </row>
    <row r="30" spans="1:7" s="165" customFormat="1" ht="26.25" customHeight="1">
      <c r="A30" s="194"/>
      <c r="B30" s="195"/>
      <c r="C30" s="410">
        <v>6299</v>
      </c>
      <c r="D30" s="390" t="s">
        <v>182</v>
      </c>
      <c r="E30" s="714">
        <v>320793</v>
      </c>
      <c r="F30" s="714">
        <v>-320793</v>
      </c>
      <c r="G30" s="714">
        <f t="shared" si="2"/>
        <v>0</v>
      </c>
    </row>
    <row r="31" spans="1:7" s="165" customFormat="1" ht="26.25" customHeight="1">
      <c r="A31" s="194"/>
      <c r="B31" s="196"/>
      <c r="C31" s="410">
        <v>6339</v>
      </c>
      <c r="D31" s="411" t="s">
        <v>419</v>
      </c>
      <c r="E31" s="714"/>
      <c r="F31" s="714">
        <v>320793</v>
      </c>
      <c r="G31" s="714">
        <f t="shared" si="2"/>
        <v>320793</v>
      </c>
    </row>
    <row r="32" spans="1:10" ht="18" customHeight="1">
      <c r="A32" s="86"/>
      <c r="B32" s="87">
        <v>90004</v>
      </c>
      <c r="C32" s="87"/>
      <c r="D32" s="127" t="s">
        <v>177</v>
      </c>
      <c r="E32" s="88"/>
      <c r="F32" s="88">
        <f>F33</f>
        <v>29206</v>
      </c>
      <c r="G32" s="88">
        <f t="shared" si="2"/>
        <v>29206</v>
      </c>
      <c r="J32" s="84"/>
    </row>
    <row r="33" spans="1:7" ht="27" customHeight="1">
      <c r="A33" s="125"/>
      <c r="B33" s="128"/>
      <c r="C33" s="128"/>
      <c r="D33" s="186" t="s">
        <v>178</v>
      </c>
      <c r="E33" s="150"/>
      <c r="F33" s="150">
        <v>29206</v>
      </c>
      <c r="G33" s="150">
        <f t="shared" si="2"/>
        <v>29206</v>
      </c>
    </row>
    <row r="34" spans="1:7" ht="26.25" customHeight="1">
      <c r="A34" s="125"/>
      <c r="B34" s="144"/>
      <c r="C34" s="183">
        <v>6260</v>
      </c>
      <c r="D34" s="184" t="s">
        <v>185</v>
      </c>
      <c r="E34" s="188"/>
      <c r="F34" s="188">
        <v>29206</v>
      </c>
      <c r="G34" s="188">
        <f t="shared" si="2"/>
        <v>29206</v>
      </c>
    </row>
    <row r="35" spans="1:10" ht="27.75" customHeight="1" thickBot="1">
      <c r="A35" s="167"/>
      <c r="B35" s="167"/>
      <c r="C35" s="167"/>
      <c r="D35" s="599" t="s">
        <v>112</v>
      </c>
      <c r="E35" s="156">
        <v>2085665</v>
      </c>
      <c r="F35" s="156">
        <f>F36</f>
        <v>3462</v>
      </c>
      <c r="G35" s="156">
        <f t="shared" si="1"/>
        <v>2089127</v>
      </c>
      <c r="J35" s="84"/>
    </row>
    <row r="36" spans="1:10" ht="19.5" customHeight="1" thickBot="1" thickTop="1">
      <c r="A36" s="153">
        <v>801</v>
      </c>
      <c r="B36" s="154"/>
      <c r="C36" s="154"/>
      <c r="D36" s="124" t="s">
        <v>68</v>
      </c>
      <c r="E36" s="85">
        <v>712000</v>
      </c>
      <c r="F36" s="85">
        <f>F37</f>
        <v>3462</v>
      </c>
      <c r="G36" s="85">
        <f t="shared" si="1"/>
        <v>715462</v>
      </c>
      <c r="J36" s="84"/>
    </row>
    <row r="37" spans="1:10" ht="19.5" customHeight="1">
      <c r="A37" s="86"/>
      <c r="B37" s="87">
        <v>80195</v>
      </c>
      <c r="C37" s="87"/>
      <c r="D37" s="127" t="s">
        <v>76</v>
      </c>
      <c r="E37" s="88">
        <v>30000</v>
      </c>
      <c r="F37" s="88">
        <f>F38</f>
        <v>3462</v>
      </c>
      <c r="G37" s="88">
        <f t="shared" si="1"/>
        <v>33462</v>
      </c>
      <c r="J37" s="84"/>
    </row>
    <row r="38" spans="1:7" ht="26.25" customHeight="1">
      <c r="A38" s="125"/>
      <c r="B38" s="128"/>
      <c r="C38" s="128"/>
      <c r="D38" s="189" t="s">
        <v>151</v>
      </c>
      <c r="E38" s="190"/>
      <c r="F38" s="190">
        <v>3462</v>
      </c>
      <c r="G38" s="190">
        <f t="shared" si="1"/>
        <v>3462</v>
      </c>
    </row>
    <row r="39" spans="1:7" s="165" customFormat="1" ht="27.75" customHeight="1">
      <c r="A39" s="194"/>
      <c r="B39" s="195"/>
      <c r="C39" s="196">
        <v>2460</v>
      </c>
      <c r="D39" s="197" t="s">
        <v>186</v>
      </c>
      <c r="E39" s="198"/>
      <c r="F39" s="198">
        <v>3462</v>
      </c>
      <c r="G39" s="198">
        <f>E39+F39</f>
        <v>3462</v>
      </c>
    </row>
    <row r="40" spans="1:7" ht="27.75" customHeight="1" thickBot="1">
      <c r="A40" s="137"/>
      <c r="B40" s="137"/>
      <c r="C40" s="137"/>
      <c r="D40" s="155" t="s">
        <v>96</v>
      </c>
      <c r="E40" s="156">
        <v>87278775</v>
      </c>
      <c r="F40" s="156"/>
      <c r="G40" s="156">
        <f t="shared" si="1"/>
        <v>87278775</v>
      </c>
    </row>
    <row r="41" spans="1:12" s="136" customFormat="1" ht="21" customHeight="1" thickBot="1" thickTop="1">
      <c r="A41" s="130"/>
      <c r="B41" s="131"/>
      <c r="C41" s="131"/>
      <c r="D41" s="132" t="s">
        <v>150</v>
      </c>
      <c r="E41" s="133">
        <v>288062555</v>
      </c>
      <c r="F41" s="133">
        <f>F42+F43+F48+F61+F66</f>
        <v>263135</v>
      </c>
      <c r="G41" s="133">
        <f t="shared" si="1"/>
        <v>288325690</v>
      </c>
      <c r="H41" s="134"/>
      <c r="I41" s="135"/>
      <c r="J41" s="134"/>
      <c r="K41" s="135"/>
      <c r="L41" s="135"/>
    </row>
    <row r="42" spans="1:7" ht="18.75" customHeight="1" thickBot="1">
      <c r="A42" s="141"/>
      <c r="B42" s="141"/>
      <c r="C42" s="141"/>
      <c r="D42" s="122" t="s">
        <v>45</v>
      </c>
      <c r="E42" s="123">
        <v>80742073</v>
      </c>
      <c r="F42" s="123"/>
      <c r="G42" s="123">
        <f>E42</f>
        <v>80742073</v>
      </c>
    </row>
    <row r="43" spans="1:7" ht="19.5" customHeight="1" thickBot="1" thickTop="1">
      <c r="A43" s="168"/>
      <c r="B43" s="166"/>
      <c r="C43" s="166"/>
      <c r="D43" s="122" t="s">
        <v>148</v>
      </c>
      <c r="E43" s="123">
        <v>142386721</v>
      </c>
      <c r="F43" s="123">
        <f>F44</f>
        <v>69307</v>
      </c>
      <c r="G43" s="123">
        <f aca="true" t="shared" si="3" ref="G43:G48">E43+F43</f>
        <v>142456028</v>
      </c>
    </row>
    <row r="44" spans="1:10" ht="21" customHeight="1" thickBot="1" thickTop="1">
      <c r="A44" s="97">
        <v>758</v>
      </c>
      <c r="B44" s="126"/>
      <c r="C44" s="126"/>
      <c r="D44" s="124" t="s">
        <v>50</v>
      </c>
      <c r="E44" s="85">
        <v>142386721</v>
      </c>
      <c r="F44" s="85">
        <f>F45</f>
        <v>69307</v>
      </c>
      <c r="G44" s="85">
        <f t="shared" si="3"/>
        <v>142456028</v>
      </c>
      <c r="J44" s="84"/>
    </row>
    <row r="45" spans="1:10" ht="21" customHeight="1">
      <c r="A45" s="86"/>
      <c r="B45" s="87">
        <v>75801</v>
      </c>
      <c r="C45" s="87"/>
      <c r="D45" s="127" t="s">
        <v>98</v>
      </c>
      <c r="E45" s="88">
        <v>133190503</v>
      </c>
      <c r="F45" s="88">
        <f>F46</f>
        <v>69307</v>
      </c>
      <c r="G45" s="88">
        <f t="shared" si="3"/>
        <v>133259810</v>
      </c>
      <c r="J45" s="84"/>
    </row>
    <row r="46" spans="1:7" ht="18" customHeight="1">
      <c r="A46" s="125"/>
      <c r="B46" s="128"/>
      <c r="C46" s="128"/>
      <c r="D46" s="186" t="s">
        <v>99</v>
      </c>
      <c r="E46" s="192">
        <v>133190503</v>
      </c>
      <c r="F46" s="192">
        <v>69307</v>
      </c>
      <c r="G46" s="192">
        <f t="shared" si="3"/>
        <v>133259810</v>
      </c>
    </row>
    <row r="47" spans="1:7" ht="18" customHeight="1">
      <c r="A47" s="125"/>
      <c r="B47" s="144"/>
      <c r="C47" s="187">
        <v>2920</v>
      </c>
      <c r="D47" s="184" t="s">
        <v>183</v>
      </c>
      <c r="E47" s="193">
        <v>133190503</v>
      </c>
      <c r="F47" s="193">
        <v>69307</v>
      </c>
      <c r="G47" s="193">
        <f t="shared" si="3"/>
        <v>133259810</v>
      </c>
    </row>
    <row r="48" spans="1:10" ht="19.5" customHeight="1" thickBot="1">
      <c r="A48" s="95"/>
      <c r="B48" s="95"/>
      <c r="C48" s="95"/>
      <c r="D48" s="155" t="s">
        <v>51</v>
      </c>
      <c r="E48" s="156">
        <v>33295277</v>
      </c>
      <c r="F48" s="157">
        <f>F49</f>
        <v>188060</v>
      </c>
      <c r="G48" s="156">
        <f t="shared" si="3"/>
        <v>33483337</v>
      </c>
      <c r="J48" s="84"/>
    </row>
    <row r="49" spans="1:10" ht="19.5" customHeight="1" thickBot="1" thickTop="1">
      <c r="A49" s="97">
        <v>801</v>
      </c>
      <c r="B49" s="126"/>
      <c r="C49" s="126"/>
      <c r="D49" s="124" t="s">
        <v>68</v>
      </c>
      <c r="E49" s="85">
        <v>2357739</v>
      </c>
      <c r="F49" s="85">
        <f>F50+F53+F58</f>
        <v>188060</v>
      </c>
      <c r="G49" s="85">
        <f aca="true" t="shared" si="4" ref="G49:G59">E49+F49</f>
        <v>2545799</v>
      </c>
      <c r="J49" s="84"/>
    </row>
    <row r="50" spans="1:10" ht="19.5" customHeight="1">
      <c r="A50" s="86"/>
      <c r="B50" s="98">
        <v>80120</v>
      </c>
      <c r="C50" s="98"/>
      <c r="D50" s="95" t="s">
        <v>123</v>
      </c>
      <c r="E50" s="88">
        <v>4852</v>
      </c>
      <c r="F50" s="88">
        <f>F51</f>
        <v>46100</v>
      </c>
      <c r="G50" s="88">
        <f t="shared" si="4"/>
        <v>50952</v>
      </c>
      <c r="J50" s="84"/>
    </row>
    <row r="51" spans="1:7" ht="26.25" customHeight="1">
      <c r="A51" s="125"/>
      <c r="B51" s="128"/>
      <c r="C51" s="128"/>
      <c r="D51" s="186" t="s">
        <v>117</v>
      </c>
      <c r="E51" s="150"/>
      <c r="F51" s="150">
        <v>46100</v>
      </c>
      <c r="G51" s="150">
        <f t="shared" si="4"/>
        <v>46100</v>
      </c>
    </row>
    <row r="52" spans="1:7" ht="26.25" customHeight="1">
      <c r="A52" s="125"/>
      <c r="B52" s="191"/>
      <c r="C52" s="183">
        <v>2707</v>
      </c>
      <c r="D52" s="184" t="s">
        <v>184</v>
      </c>
      <c r="E52" s="188"/>
      <c r="F52" s="188">
        <v>46100</v>
      </c>
      <c r="G52" s="188">
        <f>E52+F52</f>
        <v>46100</v>
      </c>
    </row>
    <row r="53" spans="1:10" ht="19.5" customHeight="1">
      <c r="A53" s="86"/>
      <c r="B53" s="87">
        <v>80130</v>
      </c>
      <c r="C53" s="87"/>
      <c r="D53" s="127" t="s">
        <v>130</v>
      </c>
      <c r="E53" s="88">
        <v>1815939</v>
      </c>
      <c r="F53" s="88">
        <f>F54+F56</f>
        <v>118760</v>
      </c>
      <c r="G53" s="88">
        <f t="shared" si="4"/>
        <v>1934699</v>
      </c>
      <c r="J53" s="84"/>
    </row>
    <row r="54" spans="1:10" s="23" customFormat="1" ht="27.75" customHeight="1">
      <c r="A54" s="145"/>
      <c r="B54" s="146"/>
      <c r="C54" s="146"/>
      <c r="D54" s="148" t="s">
        <v>117</v>
      </c>
      <c r="E54" s="149"/>
      <c r="F54" s="149">
        <f>23200+46100</f>
        <v>69300</v>
      </c>
      <c r="G54" s="150">
        <f t="shared" si="4"/>
        <v>69300</v>
      </c>
      <c r="J54" s="147"/>
    </row>
    <row r="55" spans="1:10" s="23" customFormat="1" ht="27.75" customHeight="1">
      <c r="A55" s="811"/>
      <c r="B55" s="812"/>
      <c r="C55" s="183">
        <v>2707</v>
      </c>
      <c r="D55" s="184" t="s">
        <v>184</v>
      </c>
      <c r="E55" s="813"/>
      <c r="F55" s="813">
        <v>69300</v>
      </c>
      <c r="G55" s="188">
        <f>F55</f>
        <v>69300</v>
      </c>
      <c r="J55" s="147"/>
    </row>
    <row r="56" spans="1:7" ht="27.75" customHeight="1">
      <c r="A56" s="125"/>
      <c r="B56" s="144"/>
      <c r="C56" s="144"/>
      <c r="D56" s="149" t="s">
        <v>159</v>
      </c>
      <c r="E56" s="150"/>
      <c r="F56" s="150">
        <v>49460</v>
      </c>
      <c r="G56" s="150">
        <f t="shared" si="4"/>
        <v>49460</v>
      </c>
    </row>
    <row r="57" spans="1:7" ht="27.75" customHeight="1">
      <c r="A57" s="125"/>
      <c r="B57" s="144"/>
      <c r="C57" s="183">
        <v>2707</v>
      </c>
      <c r="D57" s="184" t="s">
        <v>184</v>
      </c>
      <c r="E57" s="188"/>
      <c r="F57" s="188">
        <v>49460</v>
      </c>
      <c r="G57" s="188">
        <f>F57</f>
        <v>49460</v>
      </c>
    </row>
    <row r="58" spans="1:10" ht="25.5" customHeight="1">
      <c r="A58" s="86"/>
      <c r="B58" s="98">
        <v>80140</v>
      </c>
      <c r="C58" s="98"/>
      <c r="D58" s="10" t="s">
        <v>133</v>
      </c>
      <c r="E58" s="88">
        <v>105343</v>
      </c>
      <c r="F58" s="88">
        <f>F59</f>
        <v>23200</v>
      </c>
      <c r="G58" s="88">
        <f t="shared" si="4"/>
        <v>128543</v>
      </c>
      <c r="J58" s="84"/>
    </row>
    <row r="59" spans="1:7" ht="26.25" customHeight="1">
      <c r="A59" s="125"/>
      <c r="B59" s="128"/>
      <c r="C59" s="128"/>
      <c r="D59" s="186" t="s">
        <v>117</v>
      </c>
      <c r="E59" s="150"/>
      <c r="F59" s="150">
        <v>23200</v>
      </c>
      <c r="G59" s="150">
        <f t="shared" si="4"/>
        <v>23200</v>
      </c>
    </row>
    <row r="60" spans="1:7" ht="26.25" customHeight="1">
      <c r="A60" s="125"/>
      <c r="B60" s="144"/>
      <c r="C60" s="183">
        <v>2707</v>
      </c>
      <c r="D60" s="184" t="s">
        <v>184</v>
      </c>
      <c r="E60" s="188"/>
      <c r="F60" s="188">
        <v>23200</v>
      </c>
      <c r="G60" s="188">
        <f>F60</f>
        <v>23200</v>
      </c>
    </row>
    <row r="61" spans="1:10" ht="30" customHeight="1" thickBot="1">
      <c r="A61" s="137"/>
      <c r="B61" s="137"/>
      <c r="C61" s="137"/>
      <c r="D61" s="599" t="s">
        <v>112</v>
      </c>
      <c r="E61" s="156">
        <v>5671658</v>
      </c>
      <c r="F61" s="156">
        <f>F62</f>
        <v>5768</v>
      </c>
      <c r="G61" s="156">
        <f>E61+F61</f>
        <v>5677426</v>
      </c>
      <c r="J61" s="84"/>
    </row>
    <row r="62" spans="1:10" ht="21" customHeight="1" thickBot="1" thickTop="1">
      <c r="A62" s="97">
        <v>801</v>
      </c>
      <c r="B62" s="126"/>
      <c r="C62" s="126"/>
      <c r="D62" s="124" t="s">
        <v>68</v>
      </c>
      <c r="E62" s="85">
        <v>15000</v>
      </c>
      <c r="F62" s="85">
        <f>F63</f>
        <v>5768</v>
      </c>
      <c r="G62" s="85">
        <f>E62+F62</f>
        <v>20768</v>
      </c>
      <c r="J62" s="84"/>
    </row>
    <row r="63" spans="1:10" ht="21" customHeight="1">
      <c r="A63" s="86"/>
      <c r="B63" s="87">
        <v>80195</v>
      </c>
      <c r="C63" s="87"/>
      <c r="D63" s="127" t="s">
        <v>76</v>
      </c>
      <c r="E63" s="88">
        <v>15000</v>
      </c>
      <c r="F63" s="88">
        <f>F64</f>
        <v>5768</v>
      </c>
      <c r="G63" s="88">
        <f>E63+F63</f>
        <v>20768</v>
      </c>
      <c r="J63" s="84"/>
    </row>
    <row r="64" spans="1:7" ht="27.75" customHeight="1">
      <c r="A64" s="125"/>
      <c r="B64" s="128"/>
      <c r="C64" s="128"/>
      <c r="D64" s="186" t="s">
        <v>151</v>
      </c>
      <c r="E64" s="150"/>
      <c r="F64" s="150">
        <v>5768</v>
      </c>
      <c r="G64" s="150">
        <f>E64+F64</f>
        <v>5768</v>
      </c>
    </row>
    <row r="65" spans="1:7" ht="27.75" customHeight="1">
      <c r="A65" s="125"/>
      <c r="B65" s="144"/>
      <c r="C65" s="196">
        <v>2460</v>
      </c>
      <c r="D65" s="197" t="s">
        <v>186</v>
      </c>
      <c r="E65" s="188"/>
      <c r="F65" s="188">
        <v>5768</v>
      </c>
      <c r="G65" s="188">
        <f>F65</f>
        <v>5768</v>
      </c>
    </row>
    <row r="66" spans="1:7" ht="27.75" customHeight="1">
      <c r="A66" s="167"/>
      <c r="B66" s="167"/>
      <c r="C66" s="167"/>
      <c r="D66" s="169" t="s">
        <v>96</v>
      </c>
      <c r="E66" s="170">
        <v>25966826</v>
      </c>
      <c r="F66" s="170"/>
      <c r="G66" s="170">
        <f>E66+F66</f>
        <v>25966826</v>
      </c>
    </row>
    <row r="67" spans="5:7" ht="12.75">
      <c r="E67" s="89"/>
      <c r="F67" s="89"/>
      <c r="G67" s="89"/>
    </row>
    <row r="68" spans="5:7" ht="12.75">
      <c r="E68" s="89"/>
      <c r="G68" s="89"/>
    </row>
    <row r="69" spans="3:7" ht="15">
      <c r="C69" s="853" t="s">
        <v>452</v>
      </c>
      <c r="E69" s="89"/>
      <c r="F69" s="852" t="s">
        <v>456</v>
      </c>
      <c r="G69" s="89"/>
    </row>
    <row r="70" spans="3:7" ht="15">
      <c r="C70" s="854" t="s">
        <v>453</v>
      </c>
      <c r="E70" s="89"/>
      <c r="F70" s="852" t="s">
        <v>457</v>
      </c>
      <c r="G70" s="89"/>
    </row>
    <row r="71" spans="3:7" ht="15">
      <c r="C71" s="853" t="s">
        <v>454</v>
      </c>
      <c r="E71" s="89"/>
      <c r="F71" s="89"/>
      <c r="G71" s="89"/>
    </row>
    <row r="72" spans="3:7" ht="15">
      <c r="C72" s="853" t="s">
        <v>455</v>
      </c>
      <c r="E72" s="89"/>
      <c r="F72" s="89"/>
      <c r="G72" s="89"/>
    </row>
    <row r="73" spans="5:7" ht="12.75">
      <c r="E73" s="89"/>
      <c r="F73" s="89"/>
      <c r="G73" s="89"/>
    </row>
    <row r="74" spans="5:7" ht="12.75">
      <c r="E74" s="89"/>
      <c r="F74" s="89"/>
      <c r="G74" s="89"/>
    </row>
    <row r="75" spans="5:7" ht="12.75">
      <c r="E75" s="89"/>
      <c r="F75" s="89"/>
      <c r="G75" s="89"/>
    </row>
    <row r="76" ht="12.75">
      <c r="F76" s="89"/>
    </row>
    <row r="77" ht="12.75">
      <c r="F77" s="89"/>
    </row>
    <row r="78" ht="12.75">
      <c r="F78" s="89"/>
    </row>
    <row r="79" ht="12.75">
      <c r="F79" s="89"/>
    </row>
    <row r="80" ht="12.75">
      <c r="F80" s="89"/>
    </row>
    <row r="81" ht="12.75">
      <c r="F81" s="89"/>
    </row>
    <row r="82" ht="12.75">
      <c r="F82" s="89"/>
    </row>
    <row r="83" ht="12.75">
      <c r="F83" s="89"/>
    </row>
    <row r="84" ht="12.75">
      <c r="F84" s="89"/>
    </row>
    <row r="85" ht="12.75">
      <c r="F85" s="89"/>
    </row>
    <row r="86" ht="12.75">
      <c r="F86" s="89"/>
    </row>
    <row r="87" ht="12.75">
      <c r="F87" s="89"/>
    </row>
    <row r="88" ht="12.75">
      <c r="F88" s="89"/>
    </row>
    <row r="89" ht="12.75">
      <c r="F89" s="89"/>
    </row>
    <row r="90" ht="12.75">
      <c r="F90" s="89"/>
    </row>
    <row r="91" ht="12.75">
      <c r="F91" s="89"/>
    </row>
    <row r="92" ht="12.75">
      <c r="F92" s="89"/>
    </row>
    <row r="93" ht="12.75">
      <c r="F93" s="89"/>
    </row>
    <row r="94" ht="12.75">
      <c r="F94" s="89"/>
    </row>
    <row r="95" ht="12.75">
      <c r="F95" s="89"/>
    </row>
    <row r="96" ht="12.75">
      <c r="F96" s="89"/>
    </row>
    <row r="97" ht="12.75">
      <c r="F97" s="89"/>
    </row>
    <row r="98" ht="12.75">
      <c r="F98" s="89"/>
    </row>
    <row r="99" ht="12.75">
      <c r="F99" s="89"/>
    </row>
    <row r="100" ht="12.75">
      <c r="F100" s="89"/>
    </row>
    <row r="101" ht="12.75">
      <c r="F101" s="89"/>
    </row>
    <row r="102" ht="12.75">
      <c r="F102" s="89"/>
    </row>
    <row r="103" ht="12.75">
      <c r="F103" s="89"/>
    </row>
    <row r="104" ht="12.75">
      <c r="F104" s="89"/>
    </row>
    <row r="105" ht="12.75">
      <c r="F105" s="89"/>
    </row>
    <row r="106" ht="12.75">
      <c r="F106" s="89"/>
    </row>
    <row r="107" ht="12.75">
      <c r="F107" s="89"/>
    </row>
    <row r="108" ht="12.75">
      <c r="F108" s="89"/>
    </row>
    <row r="109" ht="12.75">
      <c r="F109" s="89"/>
    </row>
    <row r="110" ht="12.75">
      <c r="F110" s="89"/>
    </row>
    <row r="111" ht="12.75">
      <c r="F111" s="89"/>
    </row>
    <row r="112" ht="12.75">
      <c r="F112" s="89"/>
    </row>
    <row r="113" ht="12.75">
      <c r="F113" s="89"/>
    </row>
    <row r="114" ht="12.75">
      <c r="F114" s="89"/>
    </row>
    <row r="115" ht="12.75">
      <c r="F115" s="89"/>
    </row>
    <row r="116" ht="12.75">
      <c r="F116" s="89"/>
    </row>
    <row r="117" ht="12.75">
      <c r="F117" s="89"/>
    </row>
    <row r="118" ht="12.75">
      <c r="F118" s="89"/>
    </row>
    <row r="119" ht="12.75">
      <c r="F119" s="89"/>
    </row>
    <row r="120" ht="12.75">
      <c r="F120" s="89"/>
    </row>
    <row r="121" ht="12.75">
      <c r="F121" s="89"/>
    </row>
    <row r="122" ht="12.75">
      <c r="F122" s="89"/>
    </row>
    <row r="123" ht="12.75">
      <c r="F123" s="89"/>
    </row>
    <row r="124" ht="12.75">
      <c r="F124" s="89"/>
    </row>
    <row r="125" ht="12.75">
      <c r="F125" s="89"/>
    </row>
    <row r="126" ht="12.75">
      <c r="F126" s="89"/>
    </row>
    <row r="127" ht="12.75">
      <c r="F127" s="89"/>
    </row>
    <row r="128" ht="12.75">
      <c r="F128" s="89"/>
    </row>
    <row r="129" ht="12.75">
      <c r="F129" s="89"/>
    </row>
    <row r="130" ht="12.75">
      <c r="F130" s="89"/>
    </row>
    <row r="131" ht="12.75">
      <c r="F131" s="89"/>
    </row>
    <row r="132" ht="12.75">
      <c r="F132" s="89"/>
    </row>
    <row r="133" ht="12.75">
      <c r="F133" s="89"/>
    </row>
    <row r="134" ht="12.75">
      <c r="F134" s="89"/>
    </row>
    <row r="135" ht="12.75">
      <c r="F135" s="89"/>
    </row>
    <row r="136" ht="12.75">
      <c r="F136" s="89"/>
    </row>
    <row r="137" ht="12.75">
      <c r="F137" s="89"/>
    </row>
    <row r="138" ht="12.75">
      <c r="F138" s="89"/>
    </row>
    <row r="139" ht="12.75">
      <c r="F139" s="89"/>
    </row>
    <row r="140" ht="12.75">
      <c r="F140" s="89"/>
    </row>
    <row r="141" ht="12.75">
      <c r="F141" s="89"/>
    </row>
    <row r="142" ht="12.75">
      <c r="F142" s="89"/>
    </row>
    <row r="143" ht="12.75">
      <c r="F143" s="89"/>
    </row>
    <row r="144" ht="12.75">
      <c r="F144" s="89"/>
    </row>
    <row r="145" ht="12.75">
      <c r="F145" s="89"/>
    </row>
    <row r="146" ht="12.75">
      <c r="F146" s="89"/>
    </row>
    <row r="147" ht="12.75">
      <c r="F147" s="89"/>
    </row>
    <row r="148" ht="12.75">
      <c r="F148" s="89"/>
    </row>
    <row r="149" ht="12.75">
      <c r="F149" s="89"/>
    </row>
    <row r="150" ht="12.75">
      <c r="F150" s="89"/>
    </row>
    <row r="151" ht="12.75">
      <c r="F151" s="89"/>
    </row>
    <row r="152" ht="12.75">
      <c r="F152" s="89"/>
    </row>
    <row r="153" ht="12.75">
      <c r="F153" s="89"/>
    </row>
    <row r="154" ht="12.75">
      <c r="F154" s="89"/>
    </row>
    <row r="155" ht="12.75">
      <c r="F155" s="89"/>
    </row>
    <row r="156" ht="12.75">
      <c r="F156" s="89"/>
    </row>
    <row r="157" ht="12.75">
      <c r="F157" s="89"/>
    </row>
    <row r="158" ht="12.75">
      <c r="F158" s="89"/>
    </row>
    <row r="159" ht="12.75">
      <c r="F159" s="89"/>
    </row>
    <row r="160" ht="12.75">
      <c r="F160" s="89"/>
    </row>
    <row r="161" ht="12.75">
      <c r="F161" s="89"/>
    </row>
    <row r="162" ht="12.75">
      <c r="F162" s="89"/>
    </row>
    <row r="163" ht="12.75">
      <c r="F163" s="89"/>
    </row>
    <row r="164" ht="12.75">
      <c r="F164" s="89"/>
    </row>
    <row r="165" ht="12.75">
      <c r="F165" s="89"/>
    </row>
    <row r="166" ht="12.75">
      <c r="F166" s="89"/>
    </row>
    <row r="167" ht="12.75">
      <c r="F167" s="89"/>
    </row>
    <row r="168" ht="12.75">
      <c r="F168" s="89"/>
    </row>
    <row r="169" ht="12.75">
      <c r="F169" s="89"/>
    </row>
    <row r="170" ht="12.75">
      <c r="F170" s="89"/>
    </row>
    <row r="171" ht="12.75">
      <c r="F171" s="89"/>
    </row>
    <row r="172" ht="12.75">
      <c r="F172" s="89"/>
    </row>
    <row r="173" ht="12.75">
      <c r="F173" s="89"/>
    </row>
    <row r="174" ht="12.75">
      <c r="F174" s="89"/>
    </row>
    <row r="175" ht="12.75">
      <c r="F175" s="89"/>
    </row>
    <row r="176" ht="12.75">
      <c r="F176" s="89"/>
    </row>
    <row r="177" ht="12.75">
      <c r="F177" s="89"/>
    </row>
    <row r="178" ht="12.75">
      <c r="F178" s="89"/>
    </row>
    <row r="179" ht="12.75">
      <c r="F179" s="89"/>
    </row>
    <row r="180" ht="12.75">
      <c r="F180" s="89"/>
    </row>
    <row r="181" ht="12.75">
      <c r="F181" s="89"/>
    </row>
    <row r="182" ht="12.75">
      <c r="F182" s="89"/>
    </row>
    <row r="183" ht="12.75">
      <c r="F183" s="89"/>
    </row>
    <row r="184" ht="12.75">
      <c r="F184" s="89"/>
    </row>
    <row r="185" ht="12.75">
      <c r="F185" s="89"/>
    </row>
    <row r="186" ht="12.75">
      <c r="F186" s="89"/>
    </row>
    <row r="187" ht="12.75">
      <c r="F187" s="89"/>
    </row>
    <row r="188" ht="12.75">
      <c r="F188" s="89"/>
    </row>
    <row r="189" ht="12.75">
      <c r="F189" s="89"/>
    </row>
    <row r="190" ht="12.75">
      <c r="F190" s="89"/>
    </row>
    <row r="191" ht="12.75">
      <c r="F191" s="89"/>
    </row>
    <row r="192" ht="12.75">
      <c r="F192" s="89"/>
    </row>
    <row r="193" ht="12.75">
      <c r="F193" s="89"/>
    </row>
    <row r="194" ht="12.75">
      <c r="F194" s="89"/>
    </row>
    <row r="195" ht="12.75">
      <c r="F195" s="89"/>
    </row>
    <row r="196" ht="12.75">
      <c r="F196" s="89"/>
    </row>
    <row r="197" ht="12.75">
      <c r="F197" s="89"/>
    </row>
    <row r="198" ht="12.75">
      <c r="F198" s="89"/>
    </row>
    <row r="199" ht="12.75">
      <c r="F199" s="89"/>
    </row>
    <row r="200" ht="12.75">
      <c r="F200" s="89"/>
    </row>
    <row r="201" ht="12.75">
      <c r="F201" s="89"/>
    </row>
    <row r="202" ht="12.75">
      <c r="F202" s="89"/>
    </row>
    <row r="203" ht="12.75">
      <c r="F203" s="89"/>
    </row>
    <row r="204" ht="12.75">
      <c r="F204" s="89"/>
    </row>
    <row r="205" ht="12.75">
      <c r="F205" s="89"/>
    </row>
    <row r="206" ht="12.75">
      <c r="F206" s="89"/>
    </row>
    <row r="207" ht="12.75">
      <c r="F207" s="89"/>
    </row>
    <row r="208" ht="12.75">
      <c r="F208" s="89"/>
    </row>
    <row r="209" ht="12.75">
      <c r="F209" s="89"/>
    </row>
    <row r="210" ht="12.75">
      <c r="F210" s="89"/>
    </row>
    <row r="211" ht="12.75">
      <c r="F211" s="89"/>
    </row>
    <row r="212" ht="12.75">
      <c r="F212" s="89"/>
    </row>
    <row r="213" ht="12.75">
      <c r="F213" s="89"/>
    </row>
    <row r="214" ht="12.75">
      <c r="F214" s="89"/>
    </row>
    <row r="215" ht="12.75">
      <c r="F215" s="89"/>
    </row>
    <row r="216" ht="12.75">
      <c r="F216" s="89"/>
    </row>
    <row r="217" ht="12.75">
      <c r="F217" s="89"/>
    </row>
    <row r="218" ht="12.75">
      <c r="F218" s="89"/>
    </row>
    <row r="219" ht="12.75">
      <c r="F219" s="89"/>
    </row>
    <row r="220" ht="12.75">
      <c r="F220" s="89"/>
    </row>
    <row r="221" ht="12.75">
      <c r="F221" s="89"/>
    </row>
    <row r="222" ht="12.75">
      <c r="F222" s="89"/>
    </row>
    <row r="223" ht="12.75">
      <c r="F223" s="89"/>
    </row>
    <row r="224" ht="12.75">
      <c r="F224" s="89"/>
    </row>
    <row r="225" ht="12.75">
      <c r="F225" s="89"/>
    </row>
    <row r="226" ht="12.75">
      <c r="F226" s="89"/>
    </row>
    <row r="227" ht="12.75">
      <c r="F227" s="89"/>
    </row>
    <row r="228" ht="12.75">
      <c r="F228" s="89"/>
    </row>
    <row r="229" ht="12.75">
      <c r="F229" s="89"/>
    </row>
    <row r="230" ht="12.75">
      <c r="F230" s="89"/>
    </row>
    <row r="231" ht="12.75">
      <c r="F231" s="89"/>
    </row>
    <row r="232" ht="12.75">
      <c r="F232" s="89"/>
    </row>
    <row r="233" ht="12.75">
      <c r="F233" s="89"/>
    </row>
    <row r="234" ht="12.75">
      <c r="F234" s="89"/>
    </row>
    <row r="235" ht="12.75">
      <c r="F235" s="89"/>
    </row>
    <row r="236" ht="12.75">
      <c r="F236" s="89"/>
    </row>
    <row r="237" ht="12.75">
      <c r="F237" s="89"/>
    </row>
    <row r="238" ht="12.75">
      <c r="F238" s="89"/>
    </row>
    <row r="239" ht="12.75">
      <c r="F239" s="89"/>
    </row>
    <row r="240" ht="12.75">
      <c r="F240" s="89"/>
    </row>
    <row r="241" ht="12.75">
      <c r="F241" s="89"/>
    </row>
    <row r="242" ht="12.75">
      <c r="F242" s="89"/>
    </row>
    <row r="243" ht="12.75">
      <c r="F243" s="89"/>
    </row>
    <row r="244" ht="12.75">
      <c r="F244" s="89"/>
    </row>
    <row r="245" ht="12.75">
      <c r="F245" s="89"/>
    </row>
    <row r="246" ht="12.75">
      <c r="F246" s="89"/>
    </row>
    <row r="247" ht="12.75">
      <c r="F247" s="89"/>
    </row>
    <row r="248" ht="12.75">
      <c r="F248" s="89"/>
    </row>
    <row r="249" ht="12.75">
      <c r="F249" s="89"/>
    </row>
    <row r="250" ht="12.75">
      <c r="F250" s="89"/>
    </row>
    <row r="251" ht="12.75">
      <c r="F251" s="89"/>
    </row>
    <row r="252" ht="12.75">
      <c r="F252" s="89"/>
    </row>
    <row r="253" ht="12.75">
      <c r="F253" s="89"/>
    </row>
    <row r="254" ht="12.75">
      <c r="F254" s="89"/>
    </row>
    <row r="255" ht="12.75">
      <c r="F255" s="89"/>
    </row>
    <row r="256" ht="12.75">
      <c r="F256" s="89"/>
    </row>
    <row r="257" ht="12.75">
      <c r="F257" s="89"/>
    </row>
    <row r="258" ht="12.75">
      <c r="F258" s="89"/>
    </row>
    <row r="259" ht="12.75">
      <c r="F259" s="89"/>
    </row>
    <row r="260" ht="12.75">
      <c r="F260" s="89"/>
    </row>
    <row r="261" ht="12.75">
      <c r="F261" s="89"/>
    </row>
    <row r="262" ht="12.75">
      <c r="F262" s="89"/>
    </row>
    <row r="263" ht="12.75">
      <c r="F263" s="89"/>
    </row>
    <row r="264" ht="12.75">
      <c r="F264" s="89"/>
    </row>
    <row r="265" ht="12.75">
      <c r="F265" s="89"/>
    </row>
    <row r="266" ht="12.75">
      <c r="F266" s="89"/>
    </row>
    <row r="267" ht="12.75">
      <c r="F267" s="89"/>
    </row>
    <row r="268" ht="12.75">
      <c r="F268" s="89"/>
    </row>
    <row r="269" ht="12.75">
      <c r="F269" s="89"/>
    </row>
    <row r="270" ht="12.75">
      <c r="F270" s="89"/>
    </row>
    <row r="271" ht="12.75">
      <c r="F271" s="89"/>
    </row>
    <row r="272" ht="12.75">
      <c r="F272" s="89"/>
    </row>
    <row r="273" ht="12.75">
      <c r="F273" s="89"/>
    </row>
    <row r="274" ht="12.75">
      <c r="F274" s="89"/>
    </row>
    <row r="275" ht="12.75">
      <c r="F275" s="89"/>
    </row>
    <row r="276" ht="12.75">
      <c r="F276" s="89"/>
    </row>
    <row r="277" ht="12.75">
      <c r="F277" s="89"/>
    </row>
    <row r="278" ht="12.75">
      <c r="F278" s="89"/>
    </row>
    <row r="279" ht="12.75">
      <c r="F279" s="89"/>
    </row>
    <row r="280" ht="12.75">
      <c r="F280" s="89"/>
    </row>
    <row r="281" ht="12.75">
      <c r="F281" s="89"/>
    </row>
    <row r="282" ht="12.75">
      <c r="F282" s="89"/>
    </row>
    <row r="283" ht="12.75">
      <c r="F283" s="89"/>
    </row>
    <row r="284" ht="12.75">
      <c r="F284" s="89"/>
    </row>
    <row r="285" ht="12.75">
      <c r="F285" s="89"/>
    </row>
    <row r="286" ht="12.75">
      <c r="F286" s="89"/>
    </row>
    <row r="287" ht="12.75">
      <c r="F287" s="89"/>
    </row>
    <row r="288" ht="12.75">
      <c r="F288" s="89"/>
    </row>
    <row r="289" ht="12.75">
      <c r="F289" s="89"/>
    </row>
    <row r="290" ht="12.75">
      <c r="F290" s="89"/>
    </row>
    <row r="291" ht="12.75">
      <c r="F291" s="89"/>
    </row>
    <row r="292" ht="12.75">
      <c r="F292" s="89"/>
    </row>
    <row r="293" ht="12.75">
      <c r="F293" s="89"/>
    </row>
    <row r="294" ht="12.75">
      <c r="F294" s="89"/>
    </row>
    <row r="295" ht="12.75">
      <c r="F295" s="89"/>
    </row>
    <row r="296" ht="12.75">
      <c r="F296" s="89"/>
    </row>
    <row r="297" ht="12.75">
      <c r="F297" s="89"/>
    </row>
    <row r="298" ht="12.75">
      <c r="F298" s="89"/>
    </row>
    <row r="299" ht="12.75">
      <c r="F299" s="89"/>
    </row>
    <row r="300" ht="12.75">
      <c r="F300" s="89"/>
    </row>
    <row r="301" ht="12.75">
      <c r="F301" s="89"/>
    </row>
    <row r="302" ht="12.75">
      <c r="F302" s="89"/>
    </row>
    <row r="303" ht="12.75">
      <c r="F303" s="89"/>
    </row>
    <row r="304" ht="12.75">
      <c r="F304" s="89"/>
    </row>
    <row r="305" ht="12.75">
      <c r="F305" s="89"/>
    </row>
    <row r="306" ht="12.75">
      <c r="F306" s="89"/>
    </row>
    <row r="307" ht="12.75">
      <c r="F307" s="89"/>
    </row>
    <row r="308" ht="12.75">
      <c r="F308" s="89"/>
    </row>
    <row r="309" ht="12.75">
      <c r="F309" s="89"/>
    </row>
    <row r="310" ht="12.75">
      <c r="F310" s="89"/>
    </row>
    <row r="311" ht="12.75">
      <c r="F311" s="89"/>
    </row>
    <row r="312" ht="12.75">
      <c r="F312" s="89"/>
    </row>
    <row r="313" ht="12.75">
      <c r="F313" s="89"/>
    </row>
    <row r="314" ht="12.75">
      <c r="F314" s="89"/>
    </row>
    <row r="315" ht="12.75">
      <c r="F315" s="89"/>
    </row>
    <row r="316" ht="12.75">
      <c r="F316" s="89"/>
    </row>
    <row r="317" ht="12.75">
      <c r="F317" s="89"/>
    </row>
    <row r="318" ht="12.75">
      <c r="F318" s="89"/>
    </row>
    <row r="319" ht="12.75">
      <c r="F319" s="89"/>
    </row>
    <row r="320" ht="12.75">
      <c r="F320" s="89"/>
    </row>
    <row r="321" ht="12.75">
      <c r="F321" s="89"/>
    </row>
    <row r="322" ht="12.75">
      <c r="F322" s="89"/>
    </row>
    <row r="323" ht="12.75">
      <c r="F323" s="89"/>
    </row>
    <row r="324" ht="12.75">
      <c r="F324" s="89"/>
    </row>
    <row r="325" ht="12.75">
      <c r="F325" s="89"/>
    </row>
    <row r="326" ht="12.75">
      <c r="F326" s="89"/>
    </row>
    <row r="327" ht="12.75">
      <c r="F327" s="89"/>
    </row>
    <row r="328" ht="12.75">
      <c r="F328" s="89"/>
    </row>
    <row r="329" ht="12.75">
      <c r="F329" s="89"/>
    </row>
    <row r="330" ht="12.75">
      <c r="F330" s="89"/>
    </row>
    <row r="331" ht="12.75">
      <c r="F331" s="89"/>
    </row>
    <row r="332" ht="12.75">
      <c r="F332" s="89"/>
    </row>
    <row r="333" ht="12.75">
      <c r="F333" s="89"/>
    </row>
    <row r="334" ht="12.75">
      <c r="F334" s="89"/>
    </row>
    <row r="335" ht="12.75">
      <c r="F335" s="89"/>
    </row>
    <row r="336" ht="12.75">
      <c r="F336" s="89"/>
    </row>
    <row r="337" ht="12.75">
      <c r="F337" s="89"/>
    </row>
    <row r="338" ht="12.75">
      <c r="F338" s="89"/>
    </row>
    <row r="339" ht="12.75">
      <c r="F339" s="89"/>
    </row>
    <row r="340" ht="12.75">
      <c r="F340" s="89"/>
    </row>
    <row r="341" ht="12.75">
      <c r="F341" s="89"/>
    </row>
    <row r="342" ht="12.75">
      <c r="F342" s="89"/>
    </row>
    <row r="343" ht="12.75">
      <c r="F343" s="89"/>
    </row>
    <row r="344" ht="12.75">
      <c r="F344" s="89"/>
    </row>
    <row r="345" ht="12.75">
      <c r="F345" s="89"/>
    </row>
    <row r="346" ht="12.75">
      <c r="F346" s="89"/>
    </row>
    <row r="347" ht="12.75">
      <c r="F347" s="89"/>
    </row>
    <row r="348" ht="12.75">
      <c r="F348" s="89"/>
    </row>
    <row r="349" ht="12.75">
      <c r="F349" s="89"/>
    </row>
    <row r="350" ht="12.75">
      <c r="F350" s="89"/>
    </row>
    <row r="351" ht="12.75">
      <c r="F351" s="89"/>
    </row>
    <row r="352" ht="12.75">
      <c r="F352" s="89"/>
    </row>
    <row r="353" ht="12.75">
      <c r="F353" s="89"/>
    </row>
    <row r="354" ht="12.75">
      <c r="F354" s="89"/>
    </row>
    <row r="355" ht="12.75">
      <c r="F355" s="89"/>
    </row>
    <row r="356" ht="12.75">
      <c r="F356" s="89"/>
    </row>
    <row r="357" ht="12.75">
      <c r="F357" s="89"/>
    </row>
    <row r="358" ht="12.75">
      <c r="F358" s="89"/>
    </row>
    <row r="359" ht="12.75">
      <c r="F359" s="89"/>
    </row>
    <row r="360" ht="12.75">
      <c r="F360" s="89"/>
    </row>
    <row r="361" ht="12.75">
      <c r="F361" s="89"/>
    </row>
    <row r="362" ht="12.75">
      <c r="F362" s="89"/>
    </row>
    <row r="363" ht="12.75">
      <c r="F363" s="89"/>
    </row>
    <row r="364" ht="12.75">
      <c r="F364" s="89"/>
    </row>
    <row r="365" ht="12.75">
      <c r="F365" s="89"/>
    </row>
    <row r="366" ht="12.75">
      <c r="F366" s="89"/>
    </row>
    <row r="367" ht="12.75">
      <c r="F367" s="89"/>
    </row>
    <row r="368" ht="12.75">
      <c r="F368" s="89"/>
    </row>
    <row r="369" ht="12.75">
      <c r="F369" s="89"/>
    </row>
    <row r="370" ht="12.75">
      <c r="F370" s="89"/>
    </row>
    <row r="371" ht="12.75">
      <c r="F371" s="89"/>
    </row>
    <row r="372" ht="12.75">
      <c r="F372" s="89"/>
    </row>
    <row r="373" ht="12.75">
      <c r="F373" s="89"/>
    </row>
    <row r="374" ht="12.75">
      <c r="F374" s="89"/>
    </row>
    <row r="375" ht="12.75">
      <c r="F375" s="89"/>
    </row>
    <row r="376" ht="12.75">
      <c r="F376" s="89"/>
    </row>
    <row r="377" ht="12.75">
      <c r="F377" s="89"/>
    </row>
    <row r="378" ht="12.75">
      <c r="F378" s="89"/>
    </row>
    <row r="379" ht="12.75">
      <c r="F379" s="89"/>
    </row>
    <row r="380" ht="12.75">
      <c r="F380" s="89"/>
    </row>
    <row r="381" ht="12.75">
      <c r="F381" s="89"/>
    </row>
    <row r="382" ht="12.75">
      <c r="F382" s="89"/>
    </row>
    <row r="383" ht="12.75">
      <c r="F383" s="89"/>
    </row>
    <row r="384" ht="12.75">
      <c r="F384" s="89"/>
    </row>
    <row r="385" ht="12.75">
      <c r="F385" s="89"/>
    </row>
    <row r="386" ht="12.75">
      <c r="F386" s="89"/>
    </row>
    <row r="387" ht="12.75">
      <c r="F387" s="89"/>
    </row>
    <row r="388" ht="12.75">
      <c r="F388" s="89"/>
    </row>
    <row r="389" ht="12.75">
      <c r="F389" s="89"/>
    </row>
    <row r="390" ht="12.75">
      <c r="F390" s="89"/>
    </row>
    <row r="391" ht="12.75">
      <c r="F391" s="89"/>
    </row>
    <row r="392" ht="12.75">
      <c r="F392" s="89"/>
    </row>
    <row r="393" ht="12.75">
      <c r="F393" s="89"/>
    </row>
    <row r="394" ht="12.75">
      <c r="F394" s="89"/>
    </row>
    <row r="395" ht="12.75">
      <c r="F395" s="89"/>
    </row>
    <row r="396" ht="12.75">
      <c r="F396" s="89"/>
    </row>
    <row r="397" ht="12.75">
      <c r="F397" s="89"/>
    </row>
    <row r="398" ht="12.75">
      <c r="F398" s="89"/>
    </row>
    <row r="399" ht="12.75">
      <c r="F399" s="89"/>
    </row>
    <row r="400" ht="12.75">
      <c r="F400" s="89"/>
    </row>
    <row r="401" ht="12.75">
      <c r="F401" s="89"/>
    </row>
    <row r="402" ht="12.75">
      <c r="F402" s="89"/>
    </row>
    <row r="403" ht="12.75">
      <c r="F403" s="89"/>
    </row>
    <row r="404" ht="12.75">
      <c r="F404" s="89"/>
    </row>
    <row r="405" ht="12.75">
      <c r="F405" s="89"/>
    </row>
    <row r="406" ht="12.75">
      <c r="F406" s="89"/>
    </row>
    <row r="407" ht="12.75">
      <c r="F407" s="89"/>
    </row>
    <row r="408" ht="12.75">
      <c r="F408" s="89"/>
    </row>
    <row r="409" ht="12.75">
      <c r="F409" s="89"/>
    </row>
    <row r="410" ht="12.75">
      <c r="F410" s="89"/>
    </row>
    <row r="411" ht="12.75">
      <c r="F411" s="89"/>
    </row>
    <row r="412" ht="12.75">
      <c r="F412" s="89"/>
    </row>
    <row r="413" ht="12.75">
      <c r="F413" s="89"/>
    </row>
    <row r="414" ht="12.75">
      <c r="F414" s="89"/>
    </row>
    <row r="415" ht="12.75">
      <c r="F415" s="89"/>
    </row>
    <row r="416" ht="12.75">
      <c r="F416" s="89"/>
    </row>
    <row r="417" ht="12.75">
      <c r="F417" s="89"/>
    </row>
    <row r="418" ht="12.75">
      <c r="F418" s="89"/>
    </row>
    <row r="419" ht="12.75">
      <c r="F419" s="89"/>
    </row>
    <row r="420" ht="12.75">
      <c r="F420" s="89"/>
    </row>
    <row r="421" ht="12.75">
      <c r="F421" s="89"/>
    </row>
    <row r="422" ht="12.75">
      <c r="F422" s="89"/>
    </row>
    <row r="423" ht="12.75">
      <c r="F423" s="89"/>
    </row>
    <row r="424" ht="12.75">
      <c r="F424" s="89"/>
    </row>
    <row r="425" ht="12.75">
      <c r="F425" s="89"/>
    </row>
    <row r="426" ht="12.75">
      <c r="F426" s="89"/>
    </row>
    <row r="427" ht="12.75">
      <c r="F427" s="89"/>
    </row>
    <row r="428" ht="12.75">
      <c r="F428" s="89"/>
    </row>
    <row r="429" ht="12.75">
      <c r="F429" s="89"/>
    </row>
    <row r="430" ht="12.75">
      <c r="F430" s="89"/>
    </row>
    <row r="431" ht="12.75">
      <c r="F431" s="89"/>
    </row>
    <row r="432" ht="12.75">
      <c r="F432" s="89"/>
    </row>
    <row r="433" ht="12.75">
      <c r="F433" s="89"/>
    </row>
    <row r="434" ht="12.75">
      <c r="F434" s="89"/>
    </row>
    <row r="435" ht="12.75">
      <c r="F435" s="89"/>
    </row>
    <row r="436" ht="12.75">
      <c r="F436" s="89"/>
    </row>
    <row r="437" ht="12.75">
      <c r="F437" s="89"/>
    </row>
    <row r="438" ht="12.75">
      <c r="F438" s="89"/>
    </row>
    <row r="439" ht="12.75">
      <c r="F439" s="89"/>
    </row>
    <row r="440" ht="12.75">
      <c r="F440" s="89"/>
    </row>
    <row r="441" ht="12.75">
      <c r="F441" s="89"/>
    </row>
    <row r="442" ht="12.75">
      <c r="F442" s="89"/>
    </row>
    <row r="443" ht="12.75">
      <c r="F443" s="89"/>
    </row>
    <row r="444" ht="12.75">
      <c r="F444" s="89"/>
    </row>
    <row r="445" ht="12.75">
      <c r="F445" s="89"/>
    </row>
    <row r="446" ht="12.75">
      <c r="F446" s="89"/>
    </row>
    <row r="447" ht="12.75">
      <c r="F447" s="89"/>
    </row>
    <row r="448" ht="12.75">
      <c r="F448" s="89"/>
    </row>
    <row r="449" ht="12.75">
      <c r="F449" s="89"/>
    </row>
    <row r="450" ht="12.75">
      <c r="F450" s="89"/>
    </row>
    <row r="451" ht="12.75">
      <c r="F451" s="89"/>
    </row>
    <row r="452" ht="12.75">
      <c r="F452" s="89"/>
    </row>
    <row r="453" ht="12.75">
      <c r="F453" s="89"/>
    </row>
    <row r="454" ht="12.75">
      <c r="F454" s="89"/>
    </row>
    <row r="455" ht="12.75">
      <c r="F455" s="89"/>
    </row>
    <row r="456" ht="12.75">
      <c r="F456" s="89"/>
    </row>
    <row r="457" ht="12.75">
      <c r="F457" s="89"/>
    </row>
    <row r="458" ht="12.75">
      <c r="F458" s="89"/>
    </row>
    <row r="459" ht="12.75">
      <c r="F459" s="89"/>
    </row>
    <row r="460" ht="12.75">
      <c r="F460" s="89"/>
    </row>
    <row r="461" ht="12.75">
      <c r="F461" s="89"/>
    </row>
    <row r="462" ht="12.75">
      <c r="F462" s="89"/>
    </row>
    <row r="463" ht="12.75">
      <c r="F463" s="89"/>
    </row>
    <row r="464" ht="12.75">
      <c r="F464" s="89"/>
    </row>
    <row r="465" ht="12.75">
      <c r="F465" s="89"/>
    </row>
    <row r="466" ht="12.75">
      <c r="F466" s="89"/>
    </row>
    <row r="467" ht="12.75">
      <c r="F467" s="89"/>
    </row>
    <row r="468" ht="12.75">
      <c r="F468" s="89"/>
    </row>
    <row r="469" ht="12.75">
      <c r="F469" s="89"/>
    </row>
    <row r="470" ht="12.75">
      <c r="F470" s="89"/>
    </row>
    <row r="471" ht="12.75">
      <c r="F471" s="89"/>
    </row>
    <row r="472" ht="12.75">
      <c r="F472" s="89"/>
    </row>
    <row r="473" ht="12.75">
      <c r="F473" s="89"/>
    </row>
    <row r="474" ht="12.75">
      <c r="F474" s="89"/>
    </row>
    <row r="475" ht="12.75">
      <c r="F475" s="89"/>
    </row>
    <row r="476" ht="12.75">
      <c r="F476" s="89"/>
    </row>
    <row r="477" ht="12.75">
      <c r="F477" s="89"/>
    </row>
    <row r="478" ht="12.75">
      <c r="F478" s="89"/>
    </row>
    <row r="479" ht="12.75">
      <c r="F479" s="89"/>
    </row>
    <row r="480" ht="12.75">
      <c r="F480" s="89"/>
    </row>
    <row r="481" ht="12.75">
      <c r="F481" s="89"/>
    </row>
    <row r="482" ht="12.75">
      <c r="F482" s="89"/>
    </row>
    <row r="483" ht="12.75">
      <c r="F483" s="89"/>
    </row>
    <row r="484" ht="12.75">
      <c r="F484" s="89"/>
    </row>
    <row r="485" ht="12.75">
      <c r="F485" s="89"/>
    </row>
    <row r="486" ht="12.75">
      <c r="F486" s="89"/>
    </row>
    <row r="487" ht="12.75">
      <c r="F487" s="89"/>
    </row>
    <row r="488" ht="12.75">
      <c r="F488" s="89"/>
    </row>
    <row r="489" ht="12.75">
      <c r="F489" s="89"/>
    </row>
    <row r="490" ht="12.75">
      <c r="F490" s="89"/>
    </row>
    <row r="491" ht="12.75">
      <c r="F491" s="89"/>
    </row>
    <row r="492" ht="12.75">
      <c r="F492" s="89"/>
    </row>
    <row r="493" ht="12.75">
      <c r="F493" s="89"/>
    </row>
    <row r="494" ht="12.75">
      <c r="F494" s="89"/>
    </row>
    <row r="495" ht="12.75">
      <c r="F495" s="89"/>
    </row>
    <row r="496" ht="12.75">
      <c r="F496" s="89"/>
    </row>
    <row r="497" ht="12.75">
      <c r="F497" s="89"/>
    </row>
    <row r="498" ht="12.75">
      <c r="F498" s="89"/>
    </row>
    <row r="499" ht="12.75">
      <c r="F499" s="89"/>
    </row>
    <row r="500" ht="12.75">
      <c r="F500" s="89"/>
    </row>
    <row r="501" ht="12.75">
      <c r="F501" s="89"/>
    </row>
    <row r="502" ht="12.75">
      <c r="F502" s="89"/>
    </row>
    <row r="503" ht="12.75">
      <c r="F503" s="89"/>
    </row>
    <row r="504" ht="12.75">
      <c r="F504" s="89"/>
    </row>
    <row r="505" ht="12.75">
      <c r="F505" s="89"/>
    </row>
    <row r="506" ht="12.75">
      <c r="F506" s="89"/>
    </row>
    <row r="507" ht="12.75">
      <c r="F507" s="89"/>
    </row>
    <row r="508" ht="12.75">
      <c r="F508" s="89"/>
    </row>
    <row r="509" ht="12.75">
      <c r="F509" s="89"/>
    </row>
    <row r="510" ht="12.75">
      <c r="F510" s="89"/>
    </row>
    <row r="511" ht="12.75">
      <c r="F511" s="89"/>
    </row>
    <row r="512" ht="12.75">
      <c r="F512" s="89"/>
    </row>
    <row r="513" ht="12.75">
      <c r="F513" s="89"/>
    </row>
    <row r="514" ht="12.75">
      <c r="F514" s="89"/>
    </row>
    <row r="515" ht="12.75">
      <c r="F515" s="89"/>
    </row>
    <row r="516" ht="12.75">
      <c r="F516" s="89"/>
    </row>
    <row r="517" ht="12.75">
      <c r="F517" s="89"/>
    </row>
    <row r="518" ht="12.75">
      <c r="F518" s="89"/>
    </row>
    <row r="519" ht="12.75">
      <c r="F519" s="89"/>
    </row>
    <row r="520" ht="12.75">
      <c r="F520" s="89"/>
    </row>
    <row r="521" ht="12.75">
      <c r="F521" s="89"/>
    </row>
    <row r="522" ht="12.75">
      <c r="F522" s="89"/>
    </row>
    <row r="523" ht="12.75">
      <c r="F523" s="89"/>
    </row>
    <row r="524" ht="12.75">
      <c r="F524" s="89"/>
    </row>
    <row r="525" ht="12.75">
      <c r="F525" s="89"/>
    </row>
    <row r="526" ht="12.75">
      <c r="F526" s="89"/>
    </row>
    <row r="527" ht="12.75">
      <c r="F527" s="89"/>
    </row>
    <row r="528" ht="12.75">
      <c r="F528" s="89"/>
    </row>
    <row r="529" ht="12.75">
      <c r="F529" s="89"/>
    </row>
    <row r="530" ht="12.75">
      <c r="F530" s="89"/>
    </row>
    <row r="531" ht="12.75">
      <c r="F531" s="89"/>
    </row>
  </sheetData>
  <printOptions horizontalCentered="1"/>
  <pageMargins left="0.5905511811023623" right="0.5905511811023623" top="0.5905511811023623" bottom="0.4724409448818898" header="0.5118110236220472" footer="0.31496062992125984"/>
  <pageSetup firstPageNumber="3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06"/>
  <sheetViews>
    <sheetView zoomScale="75" zoomScaleNormal="75" workbookViewId="0" topLeftCell="A7">
      <pane xSplit="4560" ySplit="2520" topLeftCell="M1" activePane="bottomRight" state="split"/>
      <selection pane="topLeft" activeCell="A15" sqref="A1:IV16384"/>
      <selection pane="topRight" activeCell="W11" sqref="W11"/>
      <selection pane="bottomLeft" activeCell="A163" sqref="A163:IV163"/>
      <selection pane="bottomRight" activeCell="Y10" sqref="Y10"/>
    </sheetView>
  </sheetViews>
  <sheetFormatPr defaultColWidth="9.00390625" defaultRowHeight="12.75"/>
  <cols>
    <col min="1" max="1" width="5.375" style="2" customWidth="1"/>
    <col min="2" max="3" width="7.375" style="2" customWidth="1"/>
    <col min="4" max="4" width="45.875" style="13" customWidth="1"/>
    <col min="5" max="5" width="14.125" style="14" customWidth="1"/>
    <col min="6" max="6" width="12.75390625" style="14" customWidth="1"/>
    <col min="7" max="7" width="13.25390625" style="14" customWidth="1"/>
    <col min="8" max="8" width="12.375" style="14" customWidth="1"/>
    <col min="9" max="10" width="11.125" style="14" customWidth="1"/>
    <col min="11" max="11" width="10.75390625" style="14" customWidth="1"/>
    <col min="12" max="12" width="12.625" style="14" customWidth="1"/>
    <col min="13" max="13" width="12.25390625" style="14" customWidth="1"/>
    <col min="14" max="14" width="12.25390625" style="2" customWidth="1"/>
    <col min="15" max="15" width="15.125" style="2" customWidth="1"/>
    <col min="16" max="16" width="14.00390625" style="2" customWidth="1"/>
    <col min="17" max="17" width="13.875" style="2" customWidth="1"/>
    <col min="18" max="18" width="13.25390625" style="2" customWidth="1"/>
    <col min="19" max="19" width="12.625" style="2" customWidth="1"/>
    <col min="20" max="20" width="12.00390625" style="2" customWidth="1"/>
    <col min="21" max="21" width="11.00390625" style="2" customWidth="1"/>
    <col min="22" max="22" width="13.125" style="2" customWidth="1"/>
    <col min="23" max="23" width="15.875" style="2" customWidth="1"/>
    <col min="24" max="24" width="16.25390625" style="2" customWidth="1"/>
    <col min="25" max="16384" width="7.875" style="2" customWidth="1"/>
  </cols>
  <sheetData>
    <row r="1" ht="19.5" customHeight="1">
      <c r="T1" s="92" t="s">
        <v>52</v>
      </c>
    </row>
    <row r="2" ht="19.5" customHeight="1">
      <c r="T2" s="92" t="s">
        <v>458</v>
      </c>
    </row>
    <row r="3" spans="4:20" ht="19.5" customHeight="1">
      <c r="D3" s="826" t="s">
        <v>90</v>
      </c>
      <c r="E3" s="827"/>
      <c r="F3" s="827"/>
      <c r="G3" s="827"/>
      <c r="T3" s="92" t="s">
        <v>189</v>
      </c>
    </row>
    <row r="4" spans="4:20" ht="19.5" customHeight="1">
      <c r="D4" s="15"/>
      <c r="T4" s="92" t="s">
        <v>459</v>
      </c>
    </row>
    <row r="5" ht="15.75">
      <c r="D5" s="15"/>
    </row>
    <row r="6" ht="15.75" thickBot="1">
      <c r="W6" s="90" t="s">
        <v>46</v>
      </c>
    </row>
    <row r="7" spans="1:23" s="614" customFormat="1" ht="17.25" customHeight="1" thickBot="1" thickTop="1">
      <c r="A7" s="828" t="s">
        <v>41</v>
      </c>
      <c r="B7" s="828" t="s">
        <v>47</v>
      </c>
      <c r="C7" s="828" t="s">
        <v>181</v>
      </c>
      <c r="D7" s="828" t="s">
        <v>422</v>
      </c>
      <c r="E7" s="821" t="s">
        <v>71</v>
      </c>
      <c r="F7" s="611" t="s">
        <v>44</v>
      </c>
      <c r="G7" s="612"/>
      <c r="H7" s="612"/>
      <c r="I7" s="612"/>
      <c r="J7" s="612"/>
      <c r="K7" s="612"/>
      <c r="L7" s="612"/>
      <c r="M7" s="613"/>
      <c r="N7" s="818" t="s">
        <v>48</v>
      </c>
      <c r="O7" s="821" t="s">
        <v>40</v>
      </c>
      <c r="P7" s="611" t="s">
        <v>44</v>
      </c>
      <c r="Q7" s="612"/>
      <c r="R7" s="612"/>
      <c r="S7" s="612"/>
      <c r="T7" s="612"/>
      <c r="U7" s="612"/>
      <c r="V7" s="612"/>
      <c r="W7" s="613"/>
    </row>
    <row r="8" spans="1:23" s="614" customFormat="1" ht="22.5" customHeight="1" thickBot="1" thickTop="1">
      <c r="A8" s="829"/>
      <c r="B8" s="829"/>
      <c r="C8" s="829"/>
      <c r="D8" s="831"/>
      <c r="E8" s="822"/>
      <c r="F8" s="821" t="s">
        <v>60</v>
      </c>
      <c r="G8" s="615" t="s">
        <v>61</v>
      </c>
      <c r="H8" s="615"/>
      <c r="I8" s="615"/>
      <c r="J8" s="615"/>
      <c r="K8" s="615"/>
      <c r="L8" s="615"/>
      <c r="M8" s="821" t="s">
        <v>62</v>
      </c>
      <c r="N8" s="819"/>
      <c r="O8" s="822"/>
      <c r="P8" s="821" t="s">
        <v>60</v>
      </c>
      <c r="Q8" s="616" t="s">
        <v>61</v>
      </c>
      <c r="R8" s="615"/>
      <c r="S8" s="615"/>
      <c r="T8" s="615"/>
      <c r="U8" s="615"/>
      <c r="V8" s="615"/>
      <c r="W8" s="821" t="s">
        <v>62</v>
      </c>
    </row>
    <row r="9" spans="1:24" s="614" customFormat="1" ht="69.75" customHeight="1" thickBot="1" thickTop="1">
      <c r="A9" s="830"/>
      <c r="B9" s="830"/>
      <c r="C9" s="830"/>
      <c r="D9" s="832"/>
      <c r="E9" s="823"/>
      <c r="F9" s="824"/>
      <c r="G9" s="617" t="s">
        <v>57</v>
      </c>
      <c r="H9" s="617" t="s">
        <v>63</v>
      </c>
      <c r="I9" s="617" t="s">
        <v>64</v>
      </c>
      <c r="J9" s="617" t="s">
        <v>58</v>
      </c>
      <c r="K9" s="617" t="s">
        <v>65</v>
      </c>
      <c r="L9" s="617" t="s">
        <v>66</v>
      </c>
      <c r="M9" s="825"/>
      <c r="N9" s="820"/>
      <c r="O9" s="823"/>
      <c r="P9" s="824"/>
      <c r="Q9" s="617" t="s">
        <v>57</v>
      </c>
      <c r="R9" s="617" t="s">
        <v>63</v>
      </c>
      <c r="S9" s="617" t="s">
        <v>64</v>
      </c>
      <c r="T9" s="617" t="s">
        <v>58</v>
      </c>
      <c r="U9" s="617" t="s">
        <v>65</v>
      </c>
      <c r="V9" s="617" t="s">
        <v>66</v>
      </c>
      <c r="W9" s="825"/>
      <c r="X9" s="618"/>
    </row>
    <row r="10" spans="1:23" s="621" customFormat="1" ht="18.75" customHeight="1" thickBot="1" thickTop="1">
      <c r="A10" s="619">
        <v>1</v>
      </c>
      <c r="B10" s="619">
        <v>2</v>
      </c>
      <c r="C10" s="619">
        <v>3</v>
      </c>
      <c r="D10" s="620">
        <v>4</v>
      </c>
      <c r="E10" s="619">
        <v>5</v>
      </c>
      <c r="F10" s="620">
        <v>6</v>
      </c>
      <c r="G10" s="619">
        <v>7</v>
      </c>
      <c r="H10" s="620">
        <v>8</v>
      </c>
      <c r="I10" s="619">
        <v>9</v>
      </c>
      <c r="J10" s="620">
        <v>10</v>
      </c>
      <c r="K10" s="619">
        <v>11</v>
      </c>
      <c r="L10" s="620">
        <v>12</v>
      </c>
      <c r="M10" s="619">
        <v>13</v>
      </c>
      <c r="N10" s="620">
        <v>14</v>
      </c>
      <c r="O10" s="619">
        <v>15</v>
      </c>
      <c r="P10" s="620">
        <v>16</v>
      </c>
      <c r="Q10" s="619">
        <v>17</v>
      </c>
      <c r="R10" s="620">
        <v>18</v>
      </c>
      <c r="S10" s="619">
        <v>19</v>
      </c>
      <c r="T10" s="620">
        <v>20</v>
      </c>
      <c r="U10" s="619">
        <v>21</v>
      </c>
      <c r="V10" s="620">
        <v>22</v>
      </c>
      <c r="W10" s="619">
        <v>23</v>
      </c>
    </row>
    <row r="11" spans="1:24" s="67" customFormat="1" ht="21.75" customHeight="1" thickBot="1" thickTop="1">
      <c r="A11" s="622"/>
      <c r="B11" s="622"/>
      <c r="C11" s="622"/>
      <c r="D11" s="623" t="s">
        <v>67</v>
      </c>
      <c r="E11" s="624">
        <v>1148980344</v>
      </c>
      <c r="F11" s="624">
        <v>887103456</v>
      </c>
      <c r="G11" s="624">
        <v>362348941</v>
      </c>
      <c r="H11" s="624">
        <v>65406239</v>
      </c>
      <c r="I11" s="624">
        <v>87359041</v>
      </c>
      <c r="J11" s="624">
        <v>55608012</v>
      </c>
      <c r="K11" s="624">
        <v>9082500</v>
      </c>
      <c r="L11" s="624">
        <v>800000</v>
      </c>
      <c r="M11" s="624">
        <v>261876888</v>
      </c>
      <c r="N11" s="624">
        <f>N13+N168+N175</f>
        <v>754397</v>
      </c>
      <c r="O11" s="624">
        <f>E11+N11</f>
        <v>1149734741</v>
      </c>
      <c r="P11" s="624">
        <f aca="true" t="shared" si="0" ref="P11:V11">P13+P168+P175</f>
        <v>887510647</v>
      </c>
      <c r="Q11" s="624">
        <f t="shared" si="0"/>
        <v>362362393</v>
      </c>
      <c r="R11" s="624">
        <f t="shared" si="0"/>
        <v>65408431</v>
      </c>
      <c r="S11" s="624">
        <f t="shared" si="0"/>
        <v>86781168</v>
      </c>
      <c r="T11" s="624">
        <f t="shared" si="0"/>
        <v>55628012</v>
      </c>
      <c r="U11" s="624">
        <f t="shared" si="0"/>
        <v>9082500</v>
      </c>
      <c r="V11" s="624">
        <f t="shared" si="0"/>
        <v>800000</v>
      </c>
      <c r="W11" s="624">
        <f>M11+318000+29206</f>
        <v>262224094</v>
      </c>
      <c r="X11" s="96"/>
    </row>
    <row r="12" spans="1:24" s="67" customFormat="1" ht="16.5" customHeight="1">
      <c r="A12" s="625"/>
      <c r="B12" s="625"/>
      <c r="C12" s="625"/>
      <c r="D12" s="626" t="s">
        <v>44</v>
      </c>
      <c r="E12" s="627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7"/>
      <c r="Q12" s="628"/>
      <c r="R12" s="628"/>
      <c r="S12" s="628"/>
      <c r="T12" s="628"/>
      <c r="U12" s="628"/>
      <c r="V12" s="628"/>
      <c r="W12" s="628"/>
      <c r="X12" s="96"/>
    </row>
    <row r="13" spans="1:24" s="67" customFormat="1" ht="19.5" customHeight="1" thickBot="1">
      <c r="A13" s="629"/>
      <c r="B13" s="629"/>
      <c r="C13" s="625"/>
      <c r="D13" s="630" t="s">
        <v>53</v>
      </c>
      <c r="E13" s="631">
        <v>1029507535</v>
      </c>
      <c r="F13" s="631">
        <v>768383647</v>
      </c>
      <c r="G13" s="631">
        <v>344730438</v>
      </c>
      <c r="H13" s="631">
        <v>64197519</v>
      </c>
      <c r="I13" s="631">
        <v>81911908</v>
      </c>
      <c r="J13" s="631">
        <v>54926624</v>
      </c>
      <c r="K13" s="631">
        <v>9082500</v>
      </c>
      <c r="L13" s="631">
        <v>800000</v>
      </c>
      <c r="M13" s="631">
        <v>261123888</v>
      </c>
      <c r="N13" s="631">
        <f>N14+N34+N38+N111+N132+N152</f>
        <v>745167</v>
      </c>
      <c r="O13" s="631">
        <f aca="true" t="shared" si="1" ref="O13:O44">E13+N13</f>
        <v>1030252702</v>
      </c>
      <c r="P13" s="631">
        <f>F13+N13-318000-29206</f>
        <v>768781608</v>
      </c>
      <c r="Q13" s="631">
        <f>G13+5772</f>
        <v>344736210</v>
      </c>
      <c r="R13" s="631">
        <f>H13+642</f>
        <v>64198161</v>
      </c>
      <c r="S13" s="631">
        <f>I13+N47+N54+N63+N75+N84+N91+N113+N134+N145</f>
        <v>81310908</v>
      </c>
      <c r="T13" s="631">
        <f>J13+20000</f>
        <v>54946624</v>
      </c>
      <c r="U13" s="631">
        <f>K13</f>
        <v>9082500</v>
      </c>
      <c r="V13" s="631">
        <f>L13</f>
        <v>800000</v>
      </c>
      <c r="W13" s="631">
        <f>M13+318000+29206</f>
        <v>261471094</v>
      </c>
      <c r="X13" s="96"/>
    </row>
    <row r="14" spans="1:23" s="67" customFormat="1" ht="21.75" customHeight="1" thickBot="1" thickTop="1">
      <c r="A14" s="21">
        <v>600</v>
      </c>
      <c r="B14" s="21"/>
      <c r="C14" s="21"/>
      <c r="D14" s="140" t="s">
        <v>92</v>
      </c>
      <c r="E14" s="22">
        <v>172553418</v>
      </c>
      <c r="F14" s="22">
        <v>57217330</v>
      </c>
      <c r="G14" s="22"/>
      <c r="H14" s="22"/>
      <c r="I14" s="22"/>
      <c r="J14" s="22">
        <v>13297382</v>
      </c>
      <c r="K14" s="22"/>
      <c r="L14" s="22"/>
      <c r="M14" s="22">
        <v>115336088</v>
      </c>
      <c r="N14" s="22">
        <f>N15+N28</f>
        <v>0</v>
      </c>
      <c r="O14" s="22">
        <f t="shared" si="1"/>
        <v>172553418</v>
      </c>
      <c r="P14" s="22">
        <f>F14</f>
        <v>57217330</v>
      </c>
      <c r="Q14" s="22"/>
      <c r="R14" s="22"/>
      <c r="S14" s="22"/>
      <c r="T14" s="22">
        <f>J14</f>
        <v>13297382</v>
      </c>
      <c r="U14" s="22"/>
      <c r="V14" s="22"/>
      <c r="W14" s="22">
        <f aca="true" t="shared" si="2" ref="W14:W33">M14+N14</f>
        <v>115336088</v>
      </c>
    </row>
    <row r="15" spans="1:24" s="67" customFormat="1" ht="21" customHeight="1">
      <c r="A15" s="290"/>
      <c r="B15" s="632">
        <v>60015</v>
      </c>
      <c r="C15" s="632"/>
      <c r="D15" s="633" t="s">
        <v>102</v>
      </c>
      <c r="E15" s="634">
        <v>85616185</v>
      </c>
      <c r="F15" s="634">
        <v>20420000</v>
      </c>
      <c r="G15" s="634"/>
      <c r="H15" s="634"/>
      <c r="I15" s="634"/>
      <c r="J15" s="634">
        <v>10520000</v>
      </c>
      <c r="K15" s="634"/>
      <c r="L15" s="634"/>
      <c r="M15" s="634">
        <v>65196185</v>
      </c>
      <c r="N15" s="634">
        <f>N16</f>
        <v>750000</v>
      </c>
      <c r="O15" s="634">
        <f t="shared" si="1"/>
        <v>86366185</v>
      </c>
      <c r="P15" s="634">
        <f>F15</f>
        <v>20420000</v>
      </c>
      <c r="Q15" s="634"/>
      <c r="R15" s="634"/>
      <c r="S15" s="634"/>
      <c r="T15" s="634">
        <f>J15</f>
        <v>10520000</v>
      </c>
      <c r="U15" s="634"/>
      <c r="V15" s="634"/>
      <c r="W15" s="634">
        <f t="shared" si="2"/>
        <v>65946185</v>
      </c>
      <c r="X15" s="96"/>
    </row>
    <row r="16" spans="1:24" s="637" customFormat="1" ht="21.75" customHeight="1">
      <c r="A16" s="176"/>
      <c r="B16" s="310"/>
      <c r="C16" s="310"/>
      <c r="D16" s="635" t="s">
        <v>113</v>
      </c>
      <c r="E16" s="355">
        <v>85616185</v>
      </c>
      <c r="F16" s="355">
        <v>20420000</v>
      </c>
      <c r="G16" s="355"/>
      <c r="H16" s="355"/>
      <c r="I16" s="355"/>
      <c r="J16" s="355">
        <v>10520000</v>
      </c>
      <c r="K16" s="355"/>
      <c r="L16" s="355"/>
      <c r="M16" s="355">
        <v>65196185</v>
      </c>
      <c r="N16" s="355">
        <v>750000</v>
      </c>
      <c r="O16" s="355">
        <f t="shared" si="1"/>
        <v>86366185</v>
      </c>
      <c r="P16" s="355">
        <f>F16</f>
        <v>20420000</v>
      </c>
      <c r="Q16" s="355"/>
      <c r="R16" s="355"/>
      <c r="S16" s="355"/>
      <c r="T16" s="355">
        <f>J16</f>
        <v>10520000</v>
      </c>
      <c r="U16" s="355"/>
      <c r="V16" s="355"/>
      <c r="W16" s="355">
        <f t="shared" si="2"/>
        <v>65946185</v>
      </c>
      <c r="X16" s="636"/>
    </row>
    <row r="17" spans="1:24" s="275" customFormat="1" ht="55.5" customHeight="1">
      <c r="A17" s="273"/>
      <c r="B17" s="273"/>
      <c r="C17" s="273"/>
      <c r="D17" s="638" t="s">
        <v>423</v>
      </c>
      <c r="E17" s="363">
        <v>50000</v>
      </c>
      <c r="F17" s="363"/>
      <c r="G17" s="363"/>
      <c r="H17" s="363"/>
      <c r="I17" s="363"/>
      <c r="J17" s="363"/>
      <c r="K17" s="363"/>
      <c r="L17" s="363"/>
      <c r="M17" s="363">
        <v>50000</v>
      </c>
      <c r="N17" s="639">
        <v>-40000</v>
      </c>
      <c r="O17" s="639">
        <f t="shared" si="1"/>
        <v>10000</v>
      </c>
      <c r="P17" s="639"/>
      <c r="Q17" s="639"/>
      <c r="R17" s="639"/>
      <c r="S17" s="639"/>
      <c r="T17" s="639"/>
      <c r="U17" s="639"/>
      <c r="V17" s="639"/>
      <c r="W17" s="639">
        <f t="shared" si="2"/>
        <v>10000</v>
      </c>
      <c r="X17" s="581"/>
    </row>
    <row r="18" spans="1:24" s="275" customFormat="1" ht="21" customHeight="1">
      <c r="A18" s="273"/>
      <c r="B18" s="273"/>
      <c r="C18" s="273"/>
      <c r="D18" s="226" t="s">
        <v>109</v>
      </c>
      <c r="E18" s="640">
        <v>6695000</v>
      </c>
      <c r="F18" s="640"/>
      <c r="G18" s="640"/>
      <c r="H18" s="640"/>
      <c r="I18" s="640"/>
      <c r="J18" s="640"/>
      <c r="K18" s="640"/>
      <c r="L18" s="640"/>
      <c r="M18" s="640">
        <v>6695000</v>
      </c>
      <c r="N18" s="641">
        <v>205000</v>
      </c>
      <c r="O18" s="641">
        <f t="shared" si="1"/>
        <v>6900000</v>
      </c>
      <c r="P18" s="641"/>
      <c r="Q18" s="641"/>
      <c r="R18" s="641"/>
      <c r="S18" s="641"/>
      <c r="T18" s="641"/>
      <c r="U18" s="641"/>
      <c r="V18" s="641"/>
      <c r="W18" s="641">
        <f t="shared" si="2"/>
        <v>6900000</v>
      </c>
      <c r="X18" s="581"/>
    </row>
    <row r="19" spans="1:24" s="275" customFormat="1" ht="21" customHeight="1">
      <c r="A19" s="273"/>
      <c r="B19" s="273"/>
      <c r="C19" s="273"/>
      <c r="D19" s="642" t="s">
        <v>153</v>
      </c>
      <c r="E19" s="640">
        <v>25000</v>
      </c>
      <c r="F19" s="640"/>
      <c r="G19" s="640"/>
      <c r="H19" s="640"/>
      <c r="I19" s="640"/>
      <c r="J19" s="640"/>
      <c r="K19" s="640"/>
      <c r="L19" s="640"/>
      <c r="M19" s="640">
        <v>25000</v>
      </c>
      <c r="N19" s="641">
        <v>-20000</v>
      </c>
      <c r="O19" s="641">
        <f t="shared" si="1"/>
        <v>5000</v>
      </c>
      <c r="P19" s="641"/>
      <c r="Q19" s="641"/>
      <c r="R19" s="641"/>
      <c r="S19" s="641"/>
      <c r="T19" s="641"/>
      <c r="U19" s="641"/>
      <c r="V19" s="641"/>
      <c r="W19" s="641">
        <f t="shared" si="2"/>
        <v>5000</v>
      </c>
      <c r="X19" s="581"/>
    </row>
    <row r="20" spans="1:24" s="275" customFormat="1" ht="24" customHeight="1">
      <c r="A20" s="273"/>
      <c r="B20" s="273"/>
      <c r="C20" s="273"/>
      <c r="D20" s="226" t="s">
        <v>201</v>
      </c>
      <c r="E20" s="640">
        <v>10810000</v>
      </c>
      <c r="F20" s="640"/>
      <c r="G20" s="640"/>
      <c r="H20" s="640"/>
      <c r="I20" s="640"/>
      <c r="J20" s="640"/>
      <c r="K20" s="640"/>
      <c r="L20" s="640"/>
      <c r="M20" s="640">
        <v>10810000</v>
      </c>
      <c r="N20" s="641">
        <v>500000</v>
      </c>
      <c r="O20" s="641">
        <f t="shared" si="1"/>
        <v>11310000</v>
      </c>
      <c r="P20" s="641"/>
      <c r="Q20" s="641"/>
      <c r="R20" s="641"/>
      <c r="S20" s="641"/>
      <c r="T20" s="641"/>
      <c r="U20" s="641"/>
      <c r="V20" s="641"/>
      <c r="W20" s="641">
        <f t="shared" si="2"/>
        <v>11310000</v>
      </c>
      <c r="X20" s="581"/>
    </row>
    <row r="21" spans="1:24" s="275" customFormat="1" ht="24.75" customHeight="1">
      <c r="A21" s="273"/>
      <c r="B21" s="273"/>
      <c r="C21" s="273"/>
      <c r="D21" s="340" t="s">
        <v>154</v>
      </c>
      <c r="E21" s="640">
        <v>350000</v>
      </c>
      <c r="F21" s="640"/>
      <c r="G21" s="640"/>
      <c r="H21" s="640"/>
      <c r="I21" s="640"/>
      <c r="J21" s="640"/>
      <c r="K21" s="640"/>
      <c r="L21" s="640"/>
      <c r="M21" s="640">
        <v>350000</v>
      </c>
      <c r="N21" s="641">
        <v>-40000</v>
      </c>
      <c r="O21" s="641">
        <f t="shared" si="1"/>
        <v>310000</v>
      </c>
      <c r="P21" s="641"/>
      <c r="Q21" s="641"/>
      <c r="R21" s="641"/>
      <c r="S21" s="641"/>
      <c r="T21" s="641"/>
      <c r="U21" s="641"/>
      <c r="V21" s="641"/>
      <c r="W21" s="641">
        <f t="shared" si="2"/>
        <v>310000</v>
      </c>
      <c r="X21" s="581"/>
    </row>
    <row r="22" spans="1:24" s="275" customFormat="1" ht="28.5" customHeight="1">
      <c r="A22" s="273"/>
      <c r="B22" s="273"/>
      <c r="C22" s="273"/>
      <c r="D22" s="642" t="s">
        <v>233</v>
      </c>
      <c r="E22" s="640">
        <v>500000</v>
      </c>
      <c r="F22" s="640"/>
      <c r="G22" s="640"/>
      <c r="H22" s="640"/>
      <c r="I22" s="640"/>
      <c r="J22" s="640"/>
      <c r="K22" s="640"/>
      <c r="L22" s="640"/>
      <c r="M22" s="640">
        <v>500000</v>
      </c>
      <c r="N22" s="641">
        <v>-75000</v>
      </c>
      <c r="O22" s="641">
        <f t="shared" si="1"/>
        <v>425000</v>
      </c>
      <c r="P22" s="641"/>
      <c r="Q22" s="641"/>
      <c r="R22" s="641"/>
      <c r="S22" s="641"/>
      <c r="T22" s="641"/>
      <c r="U22" s="641"/>
      <c r="V22" s="641"/>
      <c r="W22" s="641">
        <f t="shared" si="2"/>
        <v>425000</v>
      </c>
      <c r="X22" s="581"/>
    </row>
    <row r="23" spans="1:24" s="275" customFormat="1" ht="24.75" customHeight="1">
      <c r="A23" s="273"/>
      <c r="B23" s="273"/>
      <c r="C23" s="273"/>
      <c r="D23" s="226" t="s">
        <v>108</v>
      </c>
      <c r="E23" s="640">
        <v>644360</v>
      </c>
      <c r="F23" s="640"/>
      <c r="G23" s="640"/>
      <c r="H23" s="640"/>
      <c r="I23" s="640"/>
      <c r="J23" s="640"/>
      <c r="K23" s="640"/>
      <c r="L23" s="640"/>
      <c r="M23" s="640">
        <v>644360</v>
      </c>
      <c r="N23" s="641">
        <v>-230000</v>
      </c>
      <c r="O23" s="641">
        <f t="shared" si="1"/>
        <v>414360</v>
      </c>
      <c r="P23" s="641"/>
      <c r="Q23" s="641"/>
      <c r="R23" s="641"/>
      <c r="S23" s="641"/>
      <c r="T23" s="641"/>
      <c r="U23" s="641"/>
      <c r="V23" s="641"/>
      <c r="W23" s="641">
        <f t="shared" si="2"/>
        <v>414360</v>
      </c>
      <c r="X23" s="581"/>
    </row>
    <row r="24" spans="1:24" s="275" customFormat="1" ht="28.5" customHeight="1">
      <c r="A24" s="273"/>
      <c r="B24" s="273"/>
      <c r="C24" s="273"/>
      <c r="D24" s="226" t="s">
        <v>425</v>
      </c>
      <c r="E24" s="640">
        <v>917160</v>
      </c>
      <c r="F24" s="640"/>
      <c r="G24" s="640"/>
      <c r="H24" s="640"/>
      <c r="I24" s="640"/>
      <c r="J24" s="640"/>
      <c r="K24" s="640"/>
      <c r="L24" s="640"/>
      <c r="M24" s="640">
        <v>917160</v>
      </c>
      <c r="N24" s="641">
        <v>-200000</v>
      </c>
      <c r="O24" s="641">
        <f t="shared" si="1"/>
        <v>717160</v>
      </c>
      <c r="P24" s="641"/>
      <c r="Q24" s="641"/>
      <c r="R24" s="641"/>
      <c r="S24" s="641"/>
      <c r="T24" s="641"/>
      <c r="U24" s="641"/>
      <c r="V24" s="641"/>
      <c r="W24" s="641">
        <f t="shared" si="2"/>
        <v>717160</v>
      </c>
      <c r="X24" s="581"/>
    </row>
    <row r="25" spans="1:24" s="275" customFormat="1" ht="41.25" customHeight="1">
      <c r="A25" s="273"/>
      <c r="B25" s="273"/>
      <c r="C25" s="273"/>
      <c r="D25" s="226" t="s">
        <v>424</v>
      </c>
      <c r="E25" s="640">
        <v>100000</v>
      </c>
      <c r="F25" s="640"/>
      <c r="G25" s="640"/>
      <c r="H25" s="640"/>
      <c r="I25" s="640"/>
      <c r="J25" s="640"/>
      <c r="K25" s="640"/>
      <c r="L25" s="640"/>
      <c r="M25" s="640">
        <v>100000</v>
      </c>
      <c r="N25" s="641">
        <v>300000</v>
      </c>
      <c r="O25" s="641">
        <f t="shared" si="1"/>
        <v>400000</v>
      </c>
      <c r="P25" s="641"/>
      <c r="Q25" s="641"/>
      <c r="R25" s="641"/>
      <c r="S25" s="641"/>
      <c r="T25" s="641"/>
      <c r="U25" s="641"/>
      <c r="V25" s="641"/>
      <c r="W25" s="641">
        <f t="shared" si="2"/>
        <v>400000</v>
      </c>
      <c r="X25" s="581"/>
    </row>
    <row r="26" spans="1:24" s="275" customFormat="1" ht="25.5" customHeight="1">
      <c r="A26" s="273"/>
      <c r="B26" s="273"/>
      <c r="C26" s="273"/>
      <c r="D26" s="226" t="s">
        <v>158</v>
      </c>
      <c r="E26" s="640">
        <v>10000000</v>
      </c>
      <c r="F26" s="640"/>
      <c r="G26" s="640"/>
      <c r="H26" s="640"/>
      <c r="I26" s="640"/>
      <c r="J26" s="640"/>
      <c r="K26" s="640"/>
      <c r="L26" s="640"/>
      <c r="M26" s="640">
        <v>10000000</v>
      </c>
      <c r="N26" s="641">
        <v>350000</v>
      </c>
      <c r="O26" s="641">
        <f t="shared" si="1"/>
        <v>10350000</v>
      </c>
      <c r="P26" s="641"/>
      <c r="Q26" s="641"/>
      <c r="R26" s="641"/>
      <c r="S26" s="641"/>
      <c r="T26" s="641"/>
      <c r="U26" s="641"/>
      <c r="V26" s="641"/>
      <c r="W26" s="641">
        <f t="shared" si="2"/>
        <v>10350000</v>
      </c>
      <c r="X26" s="581"/>
    </row>
    <row r="27" spans="1:24" s="275" customFormat="1" ht="21.75" customHeight="1">
      <c r="A27" s="273"/>
      <c r="B27" s="266"/>
      <c r="C27" s="266">
        <v>6050</v>
      </c>
      <c r="D27" s="227" t="s">
        <v>199</v>
      </c>
      <c r="E27" s="272">
        <v>44680350</v>
      </c>
      <c r="F27" s="272"/>
      <c r="G27" s="272"/>
      <c r="H27" s="272"/>
      <c r="I27" s="272"/>
      <c r="J27" s="272"/>
      <c r="K27" s="272"/>
      <c r="L27" s="272"/>
      <c r="M27" s="272">
        <v>44680350</v>
      </c>
      <c r="N27" s="580">
        <v>750000</v>
      </c>
      <c r="O27" s="580">
        <f t="shared" si="1"/>
        <v>45430350</v>
      </c>
      <c r="P27" s="580"/>
      <c r="Q27" s="580"/>
      <c r="R27" s="580"/>
      <c r="S27" s="580"/>
      <c r="T27" s="580"/>
      <c r="U27" s="580"/>
      <c r="V27" s="580"/>
      <c r="W27" s="580">
        <f t="shared" si="2"/>
        <v>45430350</v>
      </c>
      <c r="X27" s="581"/>
    </row>
    <row r="28" spans="1:24" s="67" customFormat="1" ht="19.5" customHeight="1">
      <c r="A28" s="290"/>
      <c r="B28" s="632">
        <v>60016</v>
      </c>
      <c r="C28" s="632"/>
      <c r="D28" s="633" t="s">
        <v>110</v>
      </c>
      <c r="E28" s="634">
        <v>17603000</v>
      </c>
      <c r="F28" s="634">
        <v>7100000</v>
      </c>
      <c r="G28" s="634"/>
      <c r="H28" s="634"/>
      <c r="I28" s="634"/>
      <c r="J28" s="634">
        <v>2750000</v>
      </c>
      <c r="K28" s="634"/>
      <c r="L28" s="634"/>
      <c r="M28" s="634">
        <v>10503000</v>
      </c>
      <c r="N28" s="634">
        <f>N29</f>
        <v>-750000</v>
      </c>
      <c r="O28" s="634">
        <f t="shared" si="1"/>
        <v>16853000</v>
      </c>
      <c r="P28" s="634">
        <f>F28</f>
        <v>7100000</v>
      </c>
      <c r="Q28" s="634"/>
      <c r="R28" s="634"/>
      <c r="S28" s="634"/>
      <c r="T28" s="634">
        <f>J28</f>
        <v>2750000</v>
      </c>
      <c r="U28" s="634"/>
      <c r="V28" s="634"/>
      <c r="W28" s="634">
        <f t="shared" si="2"/>
        <v>9753000</v>
      </c>
      <c r="X28" s="96"/>
    </row>
    <row r="29" spans="1:24" s="637" customFormat="1" ht="19.5" customHeight="1">
      <c r="A29" s="176"/>
      <c r="B29" s="310"/>
      <c r="C29" s="310"/>
      <c r="D29" s="635" t="s">
        <v>111</v>
      </c>
      <c r="E29" s="355">
        <v>17603000</v>
      </c>
      <c r="F29" s="355">
        <v>7100000</v>
      </c>
      <c r="G29" s="355"/>
      <c r="H29" s="355"/>
      <c r="I29" s="355"/>
      <c r="J29" s="355">
        <v>2750000</v>
      </c>
      <c r="K29" s="355"/>
      <c r="L29" s="355"/>
      <c r="M29" s="355">
        <v>10503000</v>
      </c>
      <c r="N29" s="355">
        <v>-750000</v>
      </c>
      <c r="O29" s="355">
        <f t="shared" si="1"/>
        <v>16853000</v>
      </c>
      <c r="P29" s="355">
        <f>F29</f>
        <v>7100000</v>
      </c>
      <c r="Q29" s="355"/>
      <c r="R29" s="355"/>
      <c r="S29" s="355"/>
      <c r="T29" s="355">
        <f>J29</f>
        <v>2750000</v>
      </c>
      <c r="U29" s="355"/>
      <c r="V29" s="355"/>
      <c r="W29" s="355">
        <f t="shared" si="2"/>
        <v>9753000</v>
      </c>
      <c r="X29" s="636"/>
    </row>
    <row r="30" spans="1:24" s="275" customFormat="1" ht="18.75" customHeight="1">
      <c r="A30" s="273"/>
      <c r="B30" s="273"/>
      <c r="C30" s="273"/>
      <c r="D30" s="300" t="s">
        <v>157</v>
      </c>
      <c r="E30" s="580">
        <v>380000</v>
      </c>
      <c r="F30" s="580"/>
      <c r="G30" s="580"/>
      <c r="H30" s="580"/>
      <c r="I30" s="580"/>
      <c r="J30" s="580"/>
      <c r="K30" s="580"/>
      <c r="L30" s="580"/>
      <c r="M30" s="580">
        <v>380000</v>
      </c>
      <c r="N30" s="582">
        <v>-350000</v>
      </c>
      <c r="O30" s="639">
        <f t="shared" si="1"/>
        <v>30000</v>
      </c>
      <c r="P30" s="639"/>
      <c r="Q30" s="639"/>
      <c r="R30" s="639"/>
      <c r="S30" s="639"/>
      <c r="T30" s="639"/>
      <c r="U30" s="639"/>
      <c r="V30" s="639"/>
      <c r="W30" s="639">
        <f t="shared" si="2"/>
        <v>30000</v>
      </c>
      <c r="X30" s="581"/>
    </row>
    <row r="31" spans="1:24" s="275" customFormat="1" ht="21" customHeight="1">
      <c r="A31" s="273"/>
      <c r="B31" s="273"/>
      <c r="C31" s="273"/>
      <c r="D31" s="340" t="s">
        <v>155</v>
      </c>
      <c r="E31" s="640">
        <v>600000</v>
      </c>
      <c r="F31" s="640"/>
      <c r="G31" s="640"/>
      <c r="H31" s="640"/>
      <c r="I31" s="640"/>
      <c r="J31" s="640"/>
      <c r="K31" s="640"/>
      <c r="L31" s="640"/>
      <c r="M31" s="640">
        <v>600000</v>
      </c>
      <c r="N31" s="641">
        <v>100000</v>
      </c>
      <c r="O31" s="641">
        <f t="shared" si="1"/>
        <v>700000</v>
      </c>
      <c r="P31" s="641"/>
      <c r="Q31" s="641"/>
      <c r="R31" s="641"/>
      <c r="S31" s="641"/>
      <c r="T31" s="641"/>
      <c r="U31" s="641"/>
      <c r="V31" s="641"/>
      <c r="W31" s="641">
        <f t="shared" si="2"/>
        <v>700000</v>
      </c>
      <c r="X31" s="581"/>
    </row>
    <row r="32" spans="1:24" s="275" customFormat="1" ht="21" customHeight="1">
      <c r="A32" s="273"/>
      <c r="B32" s="273"/>
      <c r="C32" s="273"/>
      <c r="D32" s="226" t="s">
        <v>156</v>
      </c>
      <c r="E32" s="640">
        <v>1000000</v>
      </c>
      <c r="F32" s="640"/>
      <c r="G32" s="640"/>
      <c r="H32" s="640"/>
      <c r="I32" s="640"/>
      <c r="J32" s="640"/>
      <c r="K32" s="640"/>
      <c r="L32" s="640"/>
      <c r="M32" s="640">
        <v>1000000</v>
      </c>
      <c r="N32" s="641">
        <v>-500000</v>
      </c>
      <c r="O32" s="641">
        <f t="shared" si="1"/>
        <v>500000</v>
      </c>
      <c r="P32" s="641"/>
      <c r="Q32" s="641"/>
      <c r="R32" s="641"/>
      <c r="S32" s="641"/>
      <c r="T32" s="641"/>
      <c r="U32" s="641"/>
      <c r="V32" s="641"/>
      <c r="W32" s="641">
        <f t="shared" si="2"/>
        <v>500000</v>
      </c>
      <c r="X32" s="581"/>
    </row>
    <row r="33" spans="1:24" s="275" customFormat="1" ht="21.75" customHeight="1">
      <c r="A33" s="273"/>
      <c r="B33" s="266"/>
      <c r="C33" s="266">
        <v>6050</v>
      </c>
      <c r="D33" s="227" t="s">
        <v>199</v>
      </c>
      <c r="E33" s="272">
        <v>10503000</v>
      </c>
      <c r="F33" s="272"/>
      <c r="G33" s="272"/>
      <c r="H33" s="272"/>
      <c r="I33" s="272"/>
      <c r="J33" s="272"/>
      <c r="K33" s="272"/>
      <c r="L33" s="272"/>
      <c r="M33" s="272">
        <v>10503000</v>
      </c>
      <c r="N33" s="580">
        <v>-750000</v>
      </c>
      <c r="O33" s="580">
        <f t="shared" si="1"/>
        <v>9753000</v>
      </c>
      <c r="P33" s="580"/>
      <c r="Q33" s="580"/>
      <c r="R33" s="580"/>
      <c r="S33" s="580"/>
      <c r="T33" s="580"/>
      <c r="U33" s="580"/>
      <c r="V33" s="580"/>
      <c r="W33" s="580">
        <f t="shared" si="2"/>
        <v>9753000</v>
      </c>
      <c r="X33" s="581"/>
    </row>
    <row r="34" spans="1:23" s="67" customFormat="1" ht="21.75" customHeight="1" thickBot="1">
      <c r="A34" s="21">
        <v>758</v>
      </c>
      <c r="B34" s="21"/>
      <c r="C34" s="21"/>
      <c r="D34" s="140" t="s">
        <v>114</v>
      </c>
      <c r="E34" s="22">
        <v>8519752</v>
      </c>
      <c r="F34" s="22">
        <v>8021552</v>
      </c>
      <c r="G34" s="22">
        <v>87184</v>
      </c>
      <c r="H34" s="22">
        <v>985</v>
      </c>
      <c r="I34" s="22"/>
      <c r="J34" s="22"/>
      <c r="K34" s="22"/>
      <c r="L34" s="22"/>
      <c r="M34" s="22">
        <v>498200</v>
      </c>
      <c r="N34" s="22">
        <f>N35</f>
        <v>140060</v>
      </c>
      <c r="O34" s="22">
        <f t="shared" si="1"/>
        <v>8659812</v>
      </c>
      <c r="P34" s="22">
        <f>F34+N34</f>
        <v>8161612</v>
      </c>
      <c r="Q34" s="22">
        <f>G34</f>
        <v>87184</v>
      </c>
      <c r="R34" s="22">
        <f>H34</f>
        <v>985</v>
      </c>
      <c r="S34" s="22"/>
      <c r="T34" s="22"/>
      <c r="U34" s="22"/>
      <c r="V34" s="22"/>
      <c r="W34" s="22">
        <f>M34</f>
        <v>498200</v>
      </c>
    </row>
    <row r="35" spans="1:23" s="67" customFormat="1" ht="22.5" customHeight="1">
      <c r="A35" s="290"/>
      <c r="B35" s="319">
        <v>75818</v>
      </c>
      <c r="C35" s="319"/>
      <c r="D35" s="643" t="s">
        <v>115</v>
      </c>
      <c r="E35" s="644">
        <v>2964911</v>
      </c>
      <c r="F35" s="644">
        <v>2474911</v>
      </c>
      <c r="G35" s="644"/>
      <c r="H35" s="644"/>
      <c r="I35" s="644"/>
      <c r="J35" s="644"/>
      <c r="K35" s="644"/>
      <c r="L35" s="644"/>
      <c r="M35" s="644">
        <v>490000</v>
      </c>
      <c r="N35" s="644">
        <f>N36</f>
        <v>140060</v>
      </c>
      <c r="O35" s="644">
        <f t="shared" si="1"/>
        <v>3104971</v>
      </c>
      <c r="P35" s="644">
        <f>F35+N35</f>
        <v>2614971</v>
      </c>
      <c r="Q35" s="644"/>
      <c r="R35" s="644"/>
      <c r="S35" s="644"/>
      <c r="T35" s="644"/>
      <c r="U35" s="644"/>
      <c r="V35" s="644"/>
      <c r="W35" s="644">
        <f>M35</f>
        <v>490000</v>
      </c>
    </row>
    <row r="36" spans="1:24" s="637" customFormat="1" ht="19.5" customHeight="1">
      <c r="A36" s="176"/>
      <c r="B36" s="310"/>
      <c r="C36" s="310"/>
      <c r="D36" s="635" t="s">
        <v>116</v>
      </c>
      <c r="E36" s="355">
        <v>2030790</v>
      </c>
      <c r="F36" s="355">
        <v>2030790</v>
      </c>
      <c r="G36" s="355"/>
      <c r="H36" s="355"/>
      <c r="I36" s="355"/>
      <c r="J36" s="355"/>
      <c r="K36" s="355"/>
      <c r="L36" s="355"/>
      <c r="M36" s="355"/>
      <c r="N36" s="355">
        <v>140060</v>
      </c>
      <c r="O36" s="355">
        <f t="shared" si="1"/>
        <v>2170850</v>
      </c>
      <c r="P36" s="355">
        <f>F36+N36</f>
        <v>2170850</v>
      </c>
      <c r="Q36" s="355"/>
      <c r="R36" s="355"/>
      <c r="S36" s="355"/>
      <c r="T36" s="355"/>
      <c r="U36" s="355"/>
      <c r="V36" s="355"/>
      <c r="W36" s="355"/>
      <c r="X36" s="636"/>
    </row>
    <row r="37" spans="1:24" s="275" customFormat="1" ht="19.5" customHeight="1">
      <c r="A37" s="273"/>
      <c r="B37" s="266"/>
      <c r="C37" s="266">
        <v>4810</v>
      </c>
      <c r="D37" s="338" t="s">
        <v>235</v>
      </c>
      <c r="E37" s="272">
        <v>2030790</v>
      </c>
      <c r="F37" s="272">
        <v>2030790</v>
      </c>
      <c r="G37" s="272"/>
      <c r="H37" s="272"/>
      <c r="I37" s="272"/>
      <c r="J37" s="272"/>
      <c r="K37" s="272"/>
      <c r="L37" s="272"/>
      <c r="M37" s="272"/>
      <c r="N37" s="580">
        <v>140060</v>
      </c>
      <c r="O37" s="704">
        <f t="shared" si="1"/>
        <v>2170850</v>
      </c>
      <c r="P37" s="704">
        <f>F37+N37</f>
        <v>2170850</v>
      </c>
      <c r="Q37" s="580"/>
      <c r="R37" s="580"/>
      <c r="S37" s="580"/>
      <c r="T37" s="580"/>
      <c r="U37" s="580"/>
      <c r="V37" s="580"/>
      <c r="W37" s="580"/>
      <c r="X37" s="581"/>
    </row>
    <row r="38" spans="1:23" s="67" customFormat="1" ht="21.75" customHeight="1" thickBot="1">
      <c r="A38" s="21">
        <v>801</v>
      </c>
      <c r="B38" s="21"/>
      <c r="C38" s="21"/>
      <c r="D38" s="140" t="s">
        <v>68</v>
      </c>
      <c r="E38" s="22">
        <v>419258914</v>
      </c>
      <c r="F38" s="22">
        <v>378122348</v>
      </c>
      <c r="G38" s="22">
        <v>236544895</v>
      </c>
      <c r="H38" s="22">
        <v>44378540</v>
      </c>
      <c r="I38" s="22">
        <v>27697839</v>
      </c>
      <c r="J38" s="22">
        <v>22109101</v>
      </c>
      <c r="K38" s="22"/>
      <c r="L38" s="22"/>
      <c r="M38" s="22">
        <v>41136566</v>
      </c>
      <c r="N38" s="22">
        <f>N39+N49+N59+N70+N81+N86+N101+N106</f>
        <v>351721</v>
      </c>
      <c r="O38" s="22">
        <f t="shared" si="1"/>
        <v>419610635</v>
      </c>
      <c r="P38" s="22">
        <f>F38+N38-5000-27000</f>
        <v>378442069</v>
      </c>
      <c r="Q38" s="22">
        <f>G38+5772</f>
        <v>236550667</v>
      </c>
      <c r="R38" s="22">
        <f>H38+642</f>
        <v>44379182</v>
      </c>
      <c r="S38" s="22">
        <f>I38+N47+N54+N63+N75+N84+N91</f>
        <v>27234839</v>
      </c>
      <c r="T38" s="22">
        <f>J38+20000</f>
        <v>22129101</v>
      </c>
      <c r="U38" s="22"/>
      <c r="V38" s="22"/>
      <c r="W38" s="22">
        <f>M38+5000+27000</f>
        <v>41168566</v>
      </c>
    </row>
    <row r="39" spans="1:23" s="67" customFormat="1" ht="21.75" customHeight="1">
      <c r="A39" s="290"/>
      <c r="B39" s="319">
        <v>80101</v>
      </c>
      <c r="C39" s="319"/>
      <c r="D39" s="643" t="s">
        <v>73</v>
      </c>
      <c r="E39" s="644">
        <v>123957574</v>
      </c>
      <c r="F39" s="644">
        <v>97280969</v>
      </c>
      <c r="G39" s="644">
        <v>63853459</v>
      </c>
      <c r="H39" s="644">
        <v>12084930</v>
      </c>
      <c r="I39" s="644">
        <v>1340804</v>
      </c>
      <c r="J39" s="644">
        <v>6735647</v>
      </c>
      <c r="K39" s="644"/>
      <c r="L39" s="644"/>
      <c r="M39" s="644">
        <v>26676605</v>
      </c>
      <c r="N39" s="644">
        <f>N40+N47</f>
        <v>73800</v>
      </c>
      <c r="O39" s="644">
        <f t="shared" si="1"/>
        <v>124031374</v>
      </c>
      <c r="P39" s="644">
        <f>F39+N39-5000</f>
        <v>97349769</v>
      </c>
      <c r="Q39" s="644">
        <f>G39</f>
        <v>63853459</v>
      </c>
      <c r="R39" s="644">
        <f>H39</f>
        <v>12084930</v>
      </c>
      <c r="S39" s="644">
        <f>I39+N47</f>
        <v>1347804</v>
      </c>
      <c r="T39" s="644">
        <f>J39+20000</f>
        <v>6755647</v>
      </c>
      <c r="U39" s="644"/>
      <c r="V39" s="644"/>
      <c r="W39" s="644">
        <f>M39+5000</f>
        <v>26681605</v>
      </c>
    </row>
    <row r="40" spans="1:23" s="67" customFormat="1" ht="29.25" customHeight="1">
      <c r="A40" s="290"/>
      <c r="B40" s="290"/>
      <c r="C40" s="290"/>
      <c r="D40" s="313" t="s">
        <v>97</v>
      </c>
      <c r="E40" s="645">
        <v>121354719</v>
      </c>
      <c r="F40" s="645">
        <v>94678114</v>
      </c>
      <c r="G40" s="645">
        <v>62857766</v>
      </c>
      <c r="H40" s="645">
        <v>11891100</v>
      </c>
      <c r="I40" s="645"/>
      <c r="J40" s="645">
        <v>6735647</v>
      </c>
      <c r="K40" s="645"/>
      <c r="L40" s="645"/>
      <c r="M40" s="645">
        <v>26676605</v>
      </c>
      <c r="N40" s="645">
        <f>27500+7000+20000+5000+7300</f>
        <v>66800</v>
      </c>
      <c r="O40" s="645">
        <f t="shared" si="1"/>
        <v>121421519</v>
      </c>
      <c r="P40" s="645">
        <f>F40+N40-5000</f>
        <v>94739914</v>
      </c>
      <c r="Q40" s="645">
        <f>G40</f>
        <v>62857766</v>
      </c>
      <c r="R40" s="645">
        <f>H40</f>
        <v>11891100</v>
      </c>
      <c r="S40" s="645"/>
      <c r="T40" s="645">
        <f>J40+20000</f>
        <v>6755647</v>
      </c>
      <c r="U40" s="645"/>
      <c r="V40" s="645"/>
      <c r="W40" s="645">
        <f>M40+5000</f>
        <v>26681605</v>
      </c>
    </row>
    <row r="41" spans="1:23" s="275" customFormat="1" ht="20.25" customHeight="1">
      <c r="A41" s="273"/>
      <c r="B41" s="273"/>
      <c r="C41" s="266">
        <v>4210</v>
      </c>
      <c r="D41" s="227" t="s">
        <v>87</v>
      </c>
      <c r="E41" s="647">
        <v>1668440</v>
      </c>
      <c r="F41" s="647">
        <v>1668440</v>
      </c>
      <c r="G41" s="647"/>
      <c r="H41" s="647"/>
      <c r="I41" s="647"/>
      <c r="J41" s="647"/>
      <c r="K41" s="647"/>
      <c r="L41" s="647"/>
      <c r="M41" s="647"/>
      <c r="N41" s="647">
        <f>27500+7300</f>
        <v>34800</v>
      </c>
      <c r="O41" s="647">
        <f t="shared" si="1"/>
        <v>1703240</v>
      </c>
      <c r="P41" s="647">
        <f>F41+N41</f>
        <v>1703240</v>
      </c>
      <c r="Q41" s="647"/>
      <c r="R41" s="647"/>
      <c r="S41" s="647"/>
      <c r="T41" s="647"/>
      <c r="U41" s="647"/>
      <c r="V41" s="647"/>
      <c r="W41" s="647"/>
    </row>
    <row r="42" spans="1:23" s="275" customFormat="1" ht="27" customHeight="1">
      <c r="A42" s="273"/>
      <c r="B42" s="273"/>
      <c r="C42" s="314">
        <v>4240</v>
      </c>
      <c r="D42" s="327" t="s">
        <v>236</v>
      </c>
      <c r="E42" s="647">
        <v>330809</v>
      </c>
      <c r="F42" s="647">
        <v>330809</v>
      </c>
      <c r="G42" s="647"/>
      <c r="H42" s="647"/>
      <c r="I42" s="647"/>
      <c r="J42" s="647"/>
      <c r="K42" s="647"/>
      <c r="L42" s="647"/>
      <c r="M42" s="647"/>
      <c r="N42" s="647">
        <f>7000</f>
        <v>7000</v>
      </c>
      <c r="O42" s="647">
        <f t="shared" si="1"/>
        <v>337809</v>
      </c>
      <c r="P42" s="647">
        <f>F42+N42</f>
        <v>337809</v>
      </c>
      <c r="Q42" s="647"/>
      <c r="R42" s="647"/>
      <c r="S42" s="647"/>
      <c r="T42" s="647"/>
      <c r="U42" s="647"/>
      <c r="V42" s="647"/>
      <c r="W42" s="647"/>
    </row>
    <row r="43" spans="1:23" s="275" customFormat="1" ht="20.25" customHeight="1">
      <c r="A43" s="273"/>
      <c r="B43" s="273"/>
      <c r="C43" s="334"/>
      <c r="D43" s="335" t="s">
        <v>237</v>
      </c>
      <c r="E43" s="658">
        <v>6735647</v>
      </c>
      <c r="F43" s="658">
        <v>6735647</v>
      </c>
      <c r="G43" s="658"/>
      <c r="H43" s="658"/>
      <c r="I43" s="658"/>
      <c r="J43" s="658">
        <v>6735647</v>
      </c>
      <c r="K43" s="658"/>
      <c r="L43" s="658"/>
      <c r="M43" s="658"/>
      <c r="N43" s="658">
        <f>N44</f>
        <v>20000</v>
      </c>
      <c r="O43" s="658">
        <f t="shared" si="1"/>
        <v>6755647</v>
      </c>
      <c r="P43" s="658">
        <f>F43+N43</f>
        <v>6755647</v>
      </c>
      <c r="Q43" s="658"/>
      <c r="R43" s="658"/>
      <c r="S43" s="658"/>
      <c r="T43" s="658">
        <f>J43+N43</f>
        <v>6755647</v>
      </c>
      <c r="U43" s="658"/>
      <c r="V43" s="658"/>
      <c r="W43" s="658"/>
    </row>
    <row r="44" spans="1:23" s="275" customFormat="1" ht="20.25" customHeight="1">
      <c r="A44" s="273"/>
      <c r="B44" s="273"/>
      <c r="C44" s="266">
        <v>4270</v>
      </c>
      <c r="D44" s="227" t="s">
        <v>232</v>
      </c>
      <c r="E44" s="272">
        <v>6735647</v>
      </c>
      <c r="F44" s="272">
        <v>6735647</v>
      </c>
      <c r="G44" s="272"/>
      <c r="H44" s="272"/>
      <c r="I44" s="272"/>
      <c r="J44" s="272">
        <v>6735647</v>
      </c>
      <c r="K44" s="272"/>
      <c r="L44" s="272"/>
      <c r="M44" s="272"/>
      <c r="N44" s="272">
        <v>20000</v>
      </c>
      <c r="O44" s="272">
        <f t="shared" si="1"/>
        <v>6755647</v>
      </c>
      <c r="P44" s="272">
        <f>F44+N44</f>
        <v>6755647</v>
      </c>
      <c r="Q44" s="272"/>
      <c r="R44" s="272"/>
      <c r="S44" s="272"/>
      <c r="T44" s="272">
        <f>J44+N44</f>
        <v>6755647</v>
      </c>
      <c r="U44" s="272"/>
      <c r="V44" s="272"/>
      <c r="W44" s="272"/>
    </row>
    <row r="45" spans="1:23" s="275" customFormat="1" ht="19.5" customHeight="1">
      <c r="A45" s="273"/>
      <c r="B45" s="273"/>
      <c r="C45" s="334"/>
      <c r="D45" s="705" t="s">
        <v>271</v>
      </c>
      <c r="E45" s="649">
        <v>209947</v>
      </c>
      <c r="F45" s="649"/>
      <c r="G45" s="649"/>
      <c r="H45" s="649"/>
      <c r="I45" s="649"/>
      <c r="J45" s="649"/>
      <c r="K45" s="649"/>
      <c r="L45" s="649"/>
      <c r="M45" s="649">
        <v>209947</v>
      </c>
      <c r="N45" s="649">
        <f>N46</f>
        <v>5000</v>
      </c>
      <c r="O45" s="649">
        <f aca="true" t="shared" si="3" ref="O45:O76">E45+N45</f>
        <v>214947</v>
      </c>
      <c r="P45" s="649"/>
      <c r="Q45" s="649"/>
      <c r="R45" s="649"/>
      <c r="S45" s="649"/>
      <c r="T45" s="649"/>
      <c r="U45" s="649"/>
      <c r="V45" s="649"/>
      <c r="W45" s="649">
        <f>M45+N45</f>
        <v>214947</v>
      </c>
    </row>
    <row r="46" spans="1:23" s="275" customFormat="1" ht="27" customHeight="1">
      <c r="A46" s="266"/>
      <c r="B46" s="266"/>
      <c r="C46" s="266">
        <v>6060</v>
      </c>
      <c r="D46" s="227" t="s">
        <v>238</v>
      </c>
      <c r="E46" s="272">
        <v>209947</v>
      </c>
      <c r="F46" s="272"/>
      <c r="G46" s="272"/>
      <c r="H46" s="272"/>
      <c r="I46" s="272"/>
      <c r="J46" s="272"/>
      <c r="K46" s="272"/>
      <c r="L46" s="272"/>
      <c r="M46" s="272">
        <v>209947</v>
      </c>
      <c r="N46" s="272">
        <v>5000</v>
      </c>
      <c r="O46" s="272">
        <f t="shared" si="3"/>
        <v>214947</v>
      </c>
      <c r="P46" s="272"/>
      <c r="Q46" s="272"/>
      <c r="R46" s="272"/>
      <c r="S46" s="272"/>
      <c r="T46" s="272"/>
      <c r="U46" s="272"/>
      <c r="V46" s="272"/>
      <c r="W46" s="272">
        <f>M46+N46</f>
        <v>214947</v>
      </c>
    </row>
    <row r="47" spans="1:23" s="67" customFormat="1" ht="23.25" customHeight="1">
      <c r="A47" s="290"/>
      <c r="B47" s="290"/>
      <c r="C47" s="290"/>
      <c r="D47" s="650" t="s">
        <v>125</v>
      </c>
      <c r="E47" s="651">
        <v>1335000</v>
      </c>
      <c r="F47" s="651">
        <v>1335000</v>
      </c>
      <c r="G47" s="651"/>
      <c r="H47" s="651"/>
      <c r="I47" s="651">
        <v>1335000</v>
      </c>
      <c r="J47" s="651"/>
      <c r="K47" s="651"/>
      <c r="L47" s="651"/>
      <c r="M47" s="651"/>
      <c r="N47" s="651">
        <v>7000</v>
      </c>
      <c r="O47" s="651">
        <f t="shared" si="3"/>
        <v>1342000</v>
      </c>
      <c r="P47" s="651">
        <f>F47+N47</f>
        <v>1342000</v>
      </c>
      <c r="Q47" s="651"/>
      <c r="R47" s="651"/>
      <c r="S47" s="651">
        <f>I47+N47</f>
        <v>1342000</v>
      </c>
      <c r="T47" s="651"/>
      <c r="U47" s="651"/>
      <c r="V47" s="651"/>
      <c r="W47" s="651"/>
    </row>
    <row r="48" spans="1:23" s="275" customFormat="1" ht="27.75" customHeight="1">
      <c r="A48" s="273"/>
      <c r="B48" s="273"/>
      <c r="C48" s="266">
        <v>2540</v>
      </c>
      <c r="D48" s="227" t="s">
        <v>217</v>
      </c>
      <c r="E48" s="580">
        <v>1335000</v>
      </c>
      <c r="F48" s="580">
        <v>1335000</v>
      </c>
      <c r="G48" s="580"/>
      <c r="H48" s="580"/>
      <c r="I48" s="580">
        <v>1335000</v>
      </c>
      <c r="J48" s="580"/>
      <c r="K48" s="580"/>
      <c r="L48" s="580"/>
      <c r="M48" s="580"/>
      <c r="N48" s="580">
        <v>7000</v>
      </c>
      <c r="O48" s="647">
        <f t="shared" si="3"/>
        <v>1342000</v>
      </c>
      <c r="P48" s="647">
        <f>F48+N48</f>
        <v>1342000</v>
      </c>
      <c r="Q48" s="580"/>
      <c r="R48" s="580"/>
      <c r="S48" s="580">
        <f>I48+N48</f>
        <v>1342000</v>
      </c>
      <c r="T48" s="580"/>
      <c r="U48" s="580"/>
      <c r="V48" s="580"/>
      <c r="W48" s="580"/>
    </row>
    <row r="49" spans="1:23" s="67" customFormat="1" ht="21" customHeight="1">
      <c r="A49" s="290"/>
      <c r="B49" s="632">
        <v>80104</v>
      </c>
      <c r="C49" s="632"/>
      <c r="D49" s="633" t="s">
        <v>74</v>
      </c>
      <c r="E49" s="634">
        <v>60553441</v>
      </c>
      <c r="F49" s="634">
        <v>59917122</v>
      </c>
      <c r="G49" s="634">
        <v>34815785</v>
      </c>
      <c r="H49" s="634">
        <v>6612000</v>
      </c>
      <c r="I49" s="634">
        <v>7260000</v>
      </c>
      <c r="J49" s="634">
        <v>3935871</v>
      </c>
      <c r="K49" s="634"/>
      <c r="L49" s="634"/>
      <c r="M49" s="634">
        <v>636319</v>
      </c>
      <c r="N49" s="634">
        <f>N50+N54+N57</f>
        <v>0</v>
      </c>
      <c r="O49" s="634">
        <f t="shared" si="3"/>
        <v>60553441</v>
      </c>
      <c r="P49" s="634">
        <f>F49-27000</f>
        <v>59890122</v>
      </c>
      <c r="Q49" s="634">
        <f>G49</f>
        <v>34815785</v>
      </c>
      <c r="R49" s="634">
        <f>H49</f>
        <v>6612000</v>
      </c>
      <c r="S49" s="634">
        <f>I49+N54</f>
        <v>6753000</v>
      </c>
      <c r="T49" s="634">
        <f>J49</f>
        <v>3935871</v>
      </c>
      <c r="U49" s="634"/>
      <c r="V49" s="634"/>
      <c r="W49" s="634">
        <f>M49+27000</f>
        <v>663319</v>
      </c>
    </row>
    <row r="50" spans="1:24" s="637" customFormat="1" ht="21" customHeight="1">
      <c r="A50" s="176"/>
      <c r="B50" s="176"/>
      <c r="C50" s="310"/>
      <c r="D50" s="635" t="s">
        <v>143</v>
      </c>
      <c r="E50" s="653">
        <v>53223441</v>
      </c>
      <c r="F50" s="653">
        <v>52587122</v>
      </c>
      <c r="G50" s="653">
        <v>34815785</v>
      </c>
      <c r="H50" s="653">
        <v>6612000</v>
      </c>
      <c r="I50" s="653"/>
      <c r="J50" s="653">
        <v>3935871</v>
      </c>
      <c r="K50" s="653"/>
      <c r="L50" s="653"/>
      <c r="M50" s="653">
        <v>636319</v>
      </c>
      <c r="N50" s="653">
        <v>500000</v>
      </c>
      <c r="O50" s="654">
        <f t="shared" si="3"/>
        <v>53723441</v>
      </c>
      <c r="P50" s="653">
        <f>F50+N50-27000</f>
        <v>53060122</v>
      </c>
      <c r="Q50" s="653">
        <f>G50</f>
        <v>34815785</v>
      </c>
      <c r="R50" s="653">
        <f>H50</f>
        <v>6612000</v>
      </c>
      <c r="S50" s="653"/>
      <c r="T50" s="653">
        <f>J50</f>
        <v>3935871</v>
      </c>
      <c r="U50" s="653"/>
      <c r="V50" s="653"/>
      <c r="W50" s="653">
        <f>M50+27000</f>
        <v>663319</v>
      </c>
      <c r="X50" s="655"/>
    </row>
    <row r="51" spans="1:23" s="275" customFormat="1" ht="21" customHeight="1">
      <c r="A51" s="273"/>
      <c r="B51" s="273"/>
      <c r="C51" s="656">
        <v>4210</v>
      </c>
      <c r="D51" s="656" t="s">
        <v>87</v>
      </c>
      <c r="E51" s="647">
        <v>586313</v>
      </c>
      <c r="F51" s="647">
        <v>586313</v>
      </c>
      <c r="G51" s="647"/>
      <c r="H51" s="647"/>
      <c r="I51" s="647"/>
      <c r="J51" s="647"/>
      <c r="K51" s="647"/>
      <c r="L51" s="647"/>
      <c r="M51" s="647"/>
      <c r="N51" s="647">
        <v>473000</v>
      </c>
      <c r="O51" s="647">
        <f t="shared" si="3"/>
        <v>1059313</v>
      </c>
      <c r="P51" s="647">
        <f>F51+N51</f>
        <v>1059313</v>
      </c>
      <c r="Q51" s="647"/>
      <c r="R51" s="647"/>
      <c r="S51" s="647"/>
      <c r="T51" s="647"/>
      <c r="U51" s="647"/>
      <c r="V51" s="647"/>
      <c r="W51" s="647"/>
    </row>
    <row r="52" spans="1:23" s="275" customFormat="1" ht="21" customHeight="1">
      <c r="A52" s="273"/>
      <c r="B52" s="273"/>
      <c r="C52" s="657"/>
      <c r="D52" s="648" t="s">
        <v>271</v>
      </c>
      <c r="E52" s="658">
        <v>321231</v>
      </c>
      <c r="F52" s="658"/>
      <c r="G52" s="658"/>
      <c r="H52" s="658"/>
      <c r="I52" s="658"/>
      <c r="J52" s="658"/>
      <c r="K52" s="658"/>
      <c r="L52" s="658"/>
      <c r="M52" s="658">
        <v>321231</v>
      </c>
      <c r="N52" s="658">
        <v>27000</v>
      </c>
      <c r="O52" s="649">
        <f t="shared" si="3"/>
        <v>348231</v>
      </c>
      <c r="P52" s="649"/>
      <c r="Q52" s="649"/>
      <c r="R52" s="649"/>
      <c r="S52" s="649"/>
      <c r="T52" s="649"/>
      <c r="U52" s="649"/>
      <c r="V52" s="649"/>
      <c r="W52" s="649">
        <f>M52+N52</f>
        <v>348231</v>
      </c>
    </row>
    <row r="53" spans="1:23" s="275" customFormat="1" ht="32.25" customHeight="1">
      <c r="A53" s="273"/>
      <c r="B53" s="273"/>
      <c r="C53" s="656">
        <v>6060</v>
      </c>
      <c r="D53" s="659" t="s">
        <v>238</v>
      </c>
      <c r="E53" s="272">
        <v>321231</v>
      </c>
      <c r="F53" s="272"/>
      <c r="G53" s="272"/>
      <c r="H53" s="272"/>
      <c r="I53" s="272"/>
      <c r="J53" s="272"/>
      <c r="K53" s="272"/>
      <c r="L53" s="272"/>
      <c r="M53" s="272">
        <v>321231</v>
      </c>
      <c r="N53" s="272">
        <f>N52</f>
        <v>27000</v>
      </c>
      <c r="O53" s="272">
        <f t="shared" si="3"/>
        <v>348231</v>
      </c>
      <c r="P53" s="272"/>
      <c r="Q53" s="272"/>
      <c r="R53" s="272"/>
      <c r="S53" s="272"/>
      <c r="T53" s="272"/>
      <c r="U53" s="272"/>
      <c r="V53" s="272"/>
      <c r="W53" s="272">
        <f>M53+N53</f>
        <v>348231</v>
      </c>
    </row>
    <row r="54" spans="1:24" s="67" customFormat="1" ht="21.75" customHeight="1">
      <c r="A54" s="290"/>
      <c r="B54" s="290"/>
      <c r="C54" s="290"/>
      <c r="D54" s="313" t="s">
        <v>104</v>
      </c>
      <c r="E54" s="646">
        <v>7260000</v>
      </c>
      <c r="F54" s="646">
        <v>7260000</v>
      </c>
      <c r="G54" s="646"/>
      <c r="H54" s="646"/>
      <c r="I54" s="646">
        <v>7260000</v>
      </c>
      <c r="J54" s="646"/>
      <c r="K54" s="646"/>
      <c r="L54" s="646"/>
      <c r="M54" s="646"/>
      <c r="N54" s="646">
        <v>-507000</v>
      </c>
      <c r="O54" s="651">
        <f t="shared" si="3"/>
        <v>6753000</v>
      </c>
      <c r="P54" s="660">
        <f aca="true" t="shared" si="4" ref="P54:P77">F54+N54</f>
        <v>6753000</v>
      </c>
      <c r="Q54" s="660"/>
      <c r="R54" s="660"/>
      <c r="S54" s="660">
        <f>I54+N54</f>
        <v>6753000</v>
      </c>
      <c r="T54" s="660"/>
      <c r="U54" s="660"/>
      <c r="V54" s="660"/>
      <c r="W54" s="660"/>
      <c r="X54" s="661"/>
    </row>
    <row r="55" spans="1:23" s="275" customFormat="1" ht="28.5" customHeight="1">
      <c r="A55" s="273"/>
      <c r="B55" s="273"/>
      <c r="C55" s="266">
        <v>2540</v>
      </c>
      <c r="D55" s="227" t="s">
        <v>217</v>
      </c>
      <c r="E55" s="647">
        <v>5102072</v>
      </c>
      <c r="F55" s="647">
        <v>5102072</v>
      </c>
      <c r="G55" s="647"/>
      <c r="H55" s="647"/>
      <c r="I55" s="647">
        <v>5102072</v>
      </c>
      <c r="J55" s="647"/>
      <c r="K55" s="647"/>
      <c r="L55" s="647"/>
      <c r="M55" s="647"/>
      <c r="N55" s="647">
        <v>-436721</v>
      </c>
      <c r="O55" s="647">
        <f t="shared" si="3"/>
        <v>4665351</v>
      </c>
      <c r="P55" s="647">
        <f t="shared" si="4"/>
        <v>4665351</v>
      </c>
      <c r="Q55" s="647"/>
      <c r="R55" s="647"/>
      <c r="S55" s="647">
        <f>I55+N55</f>
        <v>4665351</v>
      </c>
      <c r="T55" s="647"/>
      <c r="U55" s="647"/>
      <c r="V55" s="647"/>
      <c r="W55" s="647"/>
    </row>
    <row r="56" spans="1:23" s="275" customFormat="1" ht="54" customHeight="1">
      <c r="A56" s="273"/>
      <c r="B56" s="273"/>
      <c r="C56" s="314">
        <v>2590</v>
      </c>
      <c r="D56" s="327" t="s">
        <v>205</v>
      </c>
      <c r="E56" s="662">
        <v>2157928</v>
      </c>
      <c r="F56" s="662">
        <v>2157928</v>
      </c>
      <c r="G56" s="662"/>
      <c r="H56" s="662"/>
      <c r="I56" s="662">
        <v>2157928</v>
      </c>
      <c r="J56" s="662"/>
      <c r="K56" s="662"/>
      <c r="L56" s="662"/>
      <c r="M56" s="662"/>
      <c r="N56" s="662">
        <v>-70279</v>
      </c>
      <c r="O56" s="647">
        <f t="shared" si="3"/>
        <v>2087649</v>
      </c>
      <c r="P56" s="647">
        <f t="shared" si="4"/>
        <v>2087649</v>
      </c>
      <c r="Q56" s="580"/>
      <c r="R56" s="580"/>
      <c r="S56" s="580">
        <f>I56+N56</f>
        <v>2087649</v>
      </c>
      <c r="T56" s="580"/>
      <c r="U56" s="580"/>
      <c r="V56" s="580"/>
      <c r="W56" s="580"/>
    </row>
    <row r="57" spans="1:23" s="67" customFormat="1" ht="27" customHeight="1">
      <c r="A57" s="290"/>
      <c r="B57" s="290"/>
      <c r="C57" s="290"/>
      <c r="D57" s="313" t="s">
        <v>105</v>
      </c>
      <c r="E57" s="651">
        <v>70000</v>
      </c>
      <c r="F57" s="651">
        <v>70000</v>
      </c>
      <c r="G57" s="651"/>
      <c r="H57" s="651"/>
      <c r="I57" s="651"/>
      <c r="J57" s="651"/>
      <c r="K57" s="651"/>
      <c r="L57" s="651"/>
      <c r="M57" s="651"/>
      <c r="N57" s="651">
        <v>7000</v>
      </c>
      <c r="O57" s="706">
        <f t="shared" si="3"/>
        <v>77000</v>
      </c>
      <c r="P57" s="706">
        <f t="shared" si="4"/>
        <v>77000</v>
      </c>
      <c r="Q57" s="706"/>
      <c r="R57" s="706"/>
      <c r="S57" s="706"/>
      <c r="T57" s="706"/>
      <c r="U57" s="706"/>
      <c r="V57" s="706"/>
      <c r="W57" s="706"/>
    </row>
    <row r="58" spans="1:23" s="275" customFormat="1" ht="21" customHeight="1">
      <c r="A58" s="273"/>
      <c r="B58" s="266"/>
      <c r="C58" s="266">
        <v>4300</v>
      </c>
      <c r="D58" s="227" t="s">
        <v>88</v>
      </c>
      <c r="E58" s="272">
        <v>70000</v>
      </c>
      <c r="F58" s="272">
        <v>70000</v>
      </c>
      <c r="G58" s="272"/>
      <c r="H58" s="272"/>
      <c r="I58" s="272"/>
      <c r="J58" s="272"/>
      <c r="K58" s="272"/>
      <c r="L58" s="272"/>
      <c r="M58" s="272"/>
      <c r="N58" s="272">
        <v>7000</v>
      </c>
      <c r="O58" s="652">
        <f t="shared" si="3"/>
        <v>77000</v>
      </c>
      <c r="P58" s="652">
        <f t="shared" si="4"/>
        <v>77000</v>
      </c>
      <c r="Q58" s="652"/>
      <c r="R58" s="652"/>
      <c r="S58" s="652"/>
      <c r="T58" s="652"/>
      <c r="U58" s="652"/>
      <c r="V58" s="652"/>
      <c r="W58" s="652"/>
    </row>
    <row r="59" spans="1:23" s="67" customFormat="1" ht="20.25" customHeight="1">
      <c r="A59" s="290"/>
      <c r="B59" s="319">
        <v>80110</v>
      </c>
      <c r="C59" s="319"/>
      <c r="D59" s="643" t="s">
        <v>69</v>
      </c>
      <c r="E59" s="644">
        <v>64773009</v>
      </c>
      <c r="F59" s="644">
        <v>61794417</v>
      </c>
      <c r="G59" s="644">
        <v>38681620</v>
      </c>
      <c r="H59" s="644">
        <v>7279855</v>
      </c>
      <c r="I59" s="644">
        <v>4375000</v>
      </c>
      <c r="J59" s="644">
        <v>3990620</v>
      </c>
      <c r="K59" s="644"/>
      <c r="L59" s="644"/>
      <c r="M59" s="644">
        <v>2978592</v>
      </c>
      <c r="N59" s="644">
        <f>N60+N63+N66</f>
        <v>163000</v>
      </c>
      <c r="O59" s="644">
        <f t="shared" si="3"/>
        <v>64936009</v>
      </c>
      <c r="P59" s="644">
        <f t="shared" si="4"/>
        <v>61957417</v>
      </c>
      <c r="Q59" s="644">
        <f>G59</f>
        <v>38681620</v>
      </c>
      <c r="R59" s="644">
        <f>H59</f>
        <v>7279855</v>
      </c>
      <c r="S59" s="644">
        <f>I59+N63</f>
        <v>4480000</v>
      </c>
      <c r="T59" s="644">
        <f>J59</f>
        <v>3990620</v>
      </c>
      <c r="U59" s="644"/>
      <c r="V59" s="644"/>
      <c r="W59" s="644">
        <f>M59</f>
        <v>2978592</v>
      </c>
    </row>
    <row r="60" spans="1:23" s="67" customFormat="1" ht="21" customHeight="1">
      <c r="A60" s="290"/>
      <c r="B60" s="290"/>
      <c r="C60" s="290"/>
      <c r="D60" s="313" t="s">
        <v>95</v>
      </c>
      <c r="E60" s="645">
        <v>60331409</v>
      </c>
      <c r="F60" s="645">
        <v>57352817</v>
      </c>
      <c r="G60" s="645">
        <v>38681620</v>
      </c>
      <c r="H60" s="645">
        <v>7279855</v>
      </c>
      <c r="I60" s="645"/>
      <c r="J60" s="645">
        <v>3990620</v>
      </c>
      <c r="K60" s="645"/>
      <c r="L60" s="645"/>
      <c r="M60" s="645">
        <v>2978592</v>
      </c>
      <c r="N60" s="645">
        <f>2000+4000+26000+12000</f>
        <v>44000</v>
      </c>
      <c r="O60" s="651">
        <f t="shared" si="3"/>
        <v>60375409</v>
      </c>
      <c r="P60" s="645">
        <f t="shared" si="4"/>
        <v>57396817</v>
      </c>
      <c r="Q60" s="645">
        <f>G60</f>
        <v>38681620</v>
      </c>
      <c r="R60" s="645">
        <f>H60</f>
        <v>7279855</v>
      </c>
      <c r="S60" s="645"/>
      <c r="T60" s="645">
        <f>J60</f>
        <v>3990620</v>
      </c>
      <c r="U60" s="645"/>
      <c r="V60" s="645"/>
      <c r="W60" s="645">
        <f>M60</f>
        <v>2978592</v>
      </c>
    </row>
    <row r="61" spans="1:23" s="275" customFormat="1" ht="21" customHeight="1">
      <c r="A61" s="273"/>
      <c r="B61" s="273"/>
      <c r="C61" s="266">
        <v>4210</v>
      </c>
      <c r="D61" s="227" t="s">
        <v>87</v>
      </c>
      <c r="E61" s="647">
        <v>774738</v>
      </c>
      <c r="F61" s="647">
        <v>774738</v>
      </c>
      <c r="G61" s="647"/>
      <c r="H61" s="647"/>
      <c r="I61" s="647"/>
      <c r="J61" s="647"/>
      <c r="K61" s="647"/>
      <c r="L61" s="647"/>
      <c r="M61" s="647"/>
      <c r="N61" s="647">
        <f>2000+26000</f>
        <v>28000</v>
      </c>
      <c r="O61" s="647">
        <f t="shared" si="3"/>
        <v>802738</v>
      </c>
      <c r="P61" s="647">
        <f t="shared" si="4"/>
        <v>802738</v>
      </c>
      <c r="Q61" s="647"/>
      <c r="R61" s="647"/>
      <c r="S61" s="647"/>
      <c r="T61" s="647"/>
      <c r="U61" s="647"/>
      <c r="V61" s="647"/>
      <c r="W61" s="647"/>
    </row>
    <row r="62" spans="1:23" s="275" customFormat="1" ht="27" customHeight="1">
      <c r="A62" s="273"/>
      <c r="B62" s="273"/>
      <c r="C62" s="314">
        <v>4240</v>
      </c>
      <c r="D62" s="327" t="s">
        <v>236</v>
      </c>
      <c r="E62" s="647">
        <v>208883</v>
      </c>
      <c r="F62" s="647">
        <v>208883</v>
      </c>
      <c r="G62" s="647"/>
      <c r="H62" s="647"/>
      <c r="I62" s="647"/>
      <c r="J62" s="647"/>
      <c r="K62" s="647"/>
      <c r="L62" s="647"/>
      <c r="M62" s="647"/>
      <c r="N62" s="647">
        <f>4000+12000</f>
        <v>16000</v>
      </c>
      <c r="O62" s="647">
        <f t="shared" si="3"/>
        <v>224883</v>
      </c>
      <c r="P62" s="647">
        <f t="shared" si="4"/>
        <v>224883</v>
      </c>
      <c r="Q62" s="662"/>
      <c r="R62" s="662"/>
      <c r="S62" s="662"/>
      <c r="T62" s="662"/>
      <c r="U62" s="662"/>
      <c r="V62" s="662"/>
      <c r="W62" s="662"/>
    </row>
    <row r="63" spans="1:23" s="67" customFormat="1" ht="21.75" customHeight="1">
      <c r="A63" s="290"/>
      <c r="B63" s="290"/>
      <c r="C63" s="290"/>
      <c r="D63" s="313" t="s">
        <v>126</v>
      </c>
      <c r="E63" s="645">
        <v>4375000</v>
      </c>
      <c r="F63" s="645">
        <v>4375000</v>
      </c>
      <c r="G63" s="645"/>
      <c r="H63" s="645"/>
      <c r="I63" s="645">
        <v>4375000</v>
      </c>
      <c r="J63" s="645"/>
      <c r="K63" s="645"/>
      <c r="L63" s="645"/>
      <c r="M63" s="645"/>
      <c r="N63" s="645">
        <f>66000+39000</f>
        <v>105000</v>
      </c>
      <c r="O63" s="646">
        <f t="shared" si="3"/>
        <v>4480000</v>
      </c>
      <c r="P63" s="645">
        <f t="shared" si="4"/>
        <v>4480000</v>
      </c>
      <c r="Q63" s="646"/>
      <c r="R63" s="646"/>
      <c r="S63" s="646">
        <f>I63+N63</f>
        <v>4480000</v>
      </c>
      <c r="T63" s="646"/>
      <c r="U63" s="646"/>
      <c r="V63" s="646"/>
      <c r="W63" s="646"/>
    </row>
    <row r="64" spans="1:23" s="275" customFormat="1" ht="32.25" customHeight="1">
      <c r="A64" s="273"/>
      <c r="B64" s="273"/>
      <c r="C64" s="266">
        <v>2540</v>
      </c>
      <c r="D64" s="227" t="s">
        <v>217</v>
      </c>
      <c r="E64" s="647">
        <v>2953000</v>
      </c>
      <c r="F64" s="647">
        <v>2953000</v>
      </c>
      <c r="G64" s="647"/>
      <c r="H64" s="647"/>
      <c r="I64" s="647">
        <v>2953000</v>
      </c>
      <c r="J64" s="647"/>
      <c r="K64" s="647"/>
      <c r="L64" s="647"/>
      <c r="M64" s="647"/>
      <c r="N64" s="647">
        <v>66000</v>
      </c>
      <c r="O64" s="647">
        <f t="shared" si="3"/>
        <v>3019000</v>
      </c>
      <c r="P64" s="647">
        <f t="shared" si="4"/>
        <v>3019000</v>
      </c>
      <c r="Q64" s="647"/>
      <c r="R64" s="647"/>
      <c r="S64" s="647">
        <f>I64+N64</f>
        <v>3019000</v>
      </c>
      <c r="T64" s="647"/>
      <c r="U64" s="647"/>
      <c r="V64" s="647"/>
      <c r="W64" s="647"/>
    </row>
    <row r="65" spans="1:23" s="275" customFormat="1" ht="54" customHeight="1">
      <c r="A65" s="273"/>
      <c r="B65" s="273"/>
      <c r="C65" s="314">
        <v>2590</v>
      </c>
      <c r="D65" s="327" t="s">
        <v>205</v>
      </c>
      <c r="E65" s="662">
        <v>1422000</v>
      </c>
      <c r="F65" s="662">
        <v>1422000</v>
      </c>
      <c r="G65" s="662"/>
      <c r="H65" s="662"/>
      <c r="I65" s="662">
        <v>1422000</v>
      </c>
      <c r="J65" s="662"/>
      <c r="K65" s="662"/>
      <c r="L65" s="662"/>
      <c r="M65" s="662"/>
      <c r="N65" s="662">
        <v>39000</v>
      </c>
      <c r="O65" s="647">
        <f t="shared" si="3"/>
        <v>1461000</v>
      </c>
      <c r="P65" s="647">
        <f t="shared" si="4"/>
        <v>1461000</v>
      </c>
      <c r="Q65" s="272"/>
      <c r="R65" s="272"/>
      <c r="S65" s="272">
        <f>I65+N65</f>
        <v>1461000</v>
      </c>
      <c r="T65" s="272"/>
      <c r="U65" s="272"/>
      <c r="V65" s="272"/>
      <c r="W65" s="272"/>
    </row>
    <row r="66" spans="1:23" s="67" customFormat="1" ht="21.75" customHeight="1">
      <c r="A66" s="290"/>
      <c r="B66" s="290"/>
      <c r="C66" s="290"/>
      <c r="D66" s="313" t="s">
        <v>118</v>
      </c>
      <c r="E66" s="645">
        <v>24800</v>
      </c>
      <c r="F66" s="645">
        <v>24800</v>
      </c>
      <c r="G66" s="645"/>
      <c r="H66" s="645"/>
      <c r="I66" s="645"/>
      <c r="J66" s="645"/>
      <c r="K66" s="645"/>
      <c r="L66" s="645"/>
      <c r="M66" s="645"/>
      <c r="N66" s="645">
        <v>14000</v>
      </c>
      <c r="O66" s="651">
        <f t="shared" si="3"/>
        <v>38800</v>
      </c>
      <c r="P66" s="645">
        <f t="shared" si="4"/>
        <v>38800</v>
      </c>
      <c r="Q66" s="646"/>
      <c r="R66" s="646"/>
      <c r="S66" s="646"/>
      <c r="T66" s="646"/>
      <c r="U66" s="646"/>
      <c r="V66" s="646"/>
      <c r="W66" s="646"/>
    </row>
    <row r="67" spans="1:23" s="275" customFormat="1" ht="21" customHeight="1">
      <c r="A67" s="273"/>
      <c r="B67" s="273"/>
      <c r="C67" s="266">
        <v>4217</v>
      </c>
      <c r="D67" s="227" t="s">
        <v>87</v>
      </c>
      <c r="E67" s="647">
        <v>2800</v>
      </c>
      <c r="F67" s="647">
        <v>2800</v>
      </c>
      <c r="G67" s="647"/>
      <c r="H67" s="647"/>
      <c r="I67" s="647"/>
      <c r="J67" s="647"/>
      <c r="K67" s="647"/>
      <c r="L67" s="647"/>
      <c r="M67" s="647"/>
      <c r="N67" s="647">
        <v>2000</v>
      </c>
      <c r="O67" s="647">
        <f t="shared" si="3"/>
        <v>4800</v>
      </c>
      <c r="P67" s="647">
        <f t="shared" si="4"/>
        <v>4800</v>
      </c>
      <c r="Q67" s="647"/>
      <c r="R67" s="647"/>
      <c r="S67" s="647"/>
      <c r="T67" s="647"/>
      <c r="U67" s="647"/>
      <c r="V67" s="647"/>
      <c r="W67" s="647"/>
    </row>
    <row r="68" spans="1:23" s="275" customFormat="1" ht="21" customHeight="1">
      <c r="A68" s="273"/>
      <c r="B68" s="273"/>
      <c r="C68" s="314">
        <v>4307</v>
      </c>
      <c r="D68" s="327" t="s">
        <v>88</v>
      </c>
      <c r="E68" s="647">
        <v>1500</v>
      </c>
      <c r="F68" s="647">
        <v>1500</v>
      </c>
      <c r="G68" s="647"/>
      <c r="H68" s="647"/>
      <c r="I68" s="647"/>
      <c r="J68" s="647"/>
      <c r="K68" s="647"/>
      <c r="L68" s="647"/>
      <c r="M68" s="647"/>
      <c r="N68" s="647">
        <v>6000</v>
      </c>
      <c r="O68" s="647">
        <f t="shared" si="3"/>
        <v>7500</v>
      </c>
      <c r="P68" s="647">
        <f t="shared" si="4"/>
        <v>7500</v>
      </c>
      <c r="Q68" s="662"/>
      <c r="R68" s="662"/>
      <c r="S68" s="662"/>
      <c r="T68" s="662"/>
      <c r="U68" s="662"/>
      <c r="V68" s="662"/>
      <c r="W68" s="662"/>
    </row>
    <row r="69" spans="1:23" s="275" customFormat="1" ht="21" customHeight="1">
      <c r="A69" s="273"/>
      <c r="B69" s="266"/>
      <c r="C69" s="266">
        <v>4427</v>
      </c>
      <c r="D69" s="227" t="s">
        <v>228</v>
      </c>
      <c r="E69" s="272">
        <v>20000</v>
      </c>
      <c r="F69" s="272">
        <v>20000</v>
      </c>
      <c r="G69" s="272"/>
      <c r="H69" s="272"/>
      <c r="I69" s="272"/>
      <c r="J69" s="272"/>
      <c r="K69" s="272"/>
      <c r="L69" s="272"/>
      <c r="M69" s="272"/>
      <c r="N69" s="272">
        <v>6000</v>
      </c>
      <c r="O69" s="647">
        <f t="shared" si="3"/>
        <v>26000</v>
      </c>
      <c r="P69" s="647">
        <f t="shared" si="4"/>
        <v>26000</v>
      </c>
      <c r="Q69" s="662"/>
      <c r="R69" s="662"/>
      <c r="S69" s="662"/>
      <c r="T69" s="662"/>
      <c r="U69" s="662"/>
      <c r="V69" s="662"/>
      <c r="W69" s="662"/>
    </row>
    <row r="70" spans="1:23" s="354" customFormat="1" ht="20.25" customHeight="1">
      <c r="A70" s="351"/>
      <c r="B70" s="308">
        <v>80120</v>
      </c>
      <c r="C70" s="308"/>
      <c r="D70" s="309" t="s">
        <v>123</v>
      </c>
      <c r="E70" s="665">
        <v>56415778</v>
      </c>
      <c r="F70" s="665">
        <v>55912578</v>
      </c>
      <c r="G70" s="665">
        <v>35336217</v>
      </c>
      <c r="H70" s="665">
        <v>6573444</v>
      </c>
      <c r="I70" s="665">
        <v>5840835</v>
      </c>
      <c r="J70" s="665">
        <v>2208963</v>
      </c>
      <c r="K70" s="665"/>
      <c r="L70" s="665"/>
      <c r="M70" s="665">
        <v>503200</v>
      </c>
      <c r="N70" s="665">
        <f>N71+N75+N78</f>
        <v>481300</v>
      </c>
      <c r="O70" s="665">
        <f t="shared" si="3"/>
        <v>56897078</v>
      </c>
      <c r="P70" s="665">
        <f t="shared" si="4"/>
        <v>56393878</v>
      </c>
      <c r="Q70" s="776">
        <f>G70</f>
        <v>35336217</v>
      </c>
      <c r="R70" s="776">
        <f>H70</f>
        <v>6573444</v>
      </c>
      <c r="S70" s="776">
        <f>I70+N75</f>
        <v>6241835</v>
      </c>
      <c r="T70" s="776">
        <f>J70</f>
        <v>2208963</v>
      </c>
      <c r="U70" s="776"/>
      <c r="V70" s="776"/>
      <c r="W70" s="776">
        <f>M70</f>
        <v>503200</v>
      </c>
    </row>
    <row r="71" spans="1:23" s="67" customFormat="1" ht="27.75" customHeight="1">
      <c r="A71" s="290"/>
      <c r="B71" s="290"/>
      <c r="C71" s="290"/>
      <c r="D71" s="313" t="s">
        <v>128</v>
      </c>
      <c r="E71" s="645">
        <v>50564043</v>
      </c>
      <c r="F71" s="645">
        <v>50060843</v>
      </c>
      <c r="G71" s="645">
        <v>35336217</v>
      </c>
      <c r="H71" s="645">
        <v>6573444</v>
      </c>
      <c r="I71" s="645"/>
      <c r="J71" s="645">
        <v>2208963</v>
      </c>
      <c r="K71" s="645"/>
      <c r="L71" s="645"/>
      <c r="M71" s="645">
        <v>503200</v>
      </c>
      <c r="N71" s="645">
        <f>7800+16000+10000+5000+17000+3000</f>
        <v>58800</v>
      </c>
      <c r="O71" s="651">
        <f t="shared" si="3"/>
        <v>50622843</v>
      </c>
      <c r="P71" s="645">
        <f t="shared" si="4"/>
        <v>50119643</v>
      </c>
      <c r="Q71" s="645">
        <f>G71</f>
        <v>35336217</v>
      </c>
      <c r="R71" s="645">
        <f>H71</f>
        <v>6573444</v>
      </c>
      <c r="S71" s="645"/>
      <c r="T71" s="645">
        <f>J71</f>
        <v>2208963</v>
      </c>
      <c r="U71" s="645"/>
      <c r="V71" s="645"/>
      <c r="W71" s="645">
        <f>M71</f>
        <v>503200</v>
      </c>
    </row>
    <row r="72" spans="1:23" s="275" customFormat="1" ht="20.25" customHeight="1">
      <c r="A72" s="273"/>
      <c r="B72" s="273"/>
      <c r="C72" s="266">
        <v>4210</v>
      </c>
      <c r="D72" s="227" t="s">
        <v>87</v>
      </c>
      <c r="E72" s="647">
        <v>492079</v>
      </c>
      <c r="F72" s="647">
        <v>492079</v>
      </c>
      <c r="G72" s="647"/>
      <c r="H72" s="647"/>
      <c r="I72" s="647"/>
      <c r="J72" s="647"/>
      <c r="K72" s="647"/>
      <c r="L72" s="647"/>
      <c r="M72" s="647"/>
      <c r="N72" s="647">
        <f>7800+10000+17000</f>
        <v>34800</v>
      </c>
      <c r="O72" s="647">
        <f t="shared" si="3"/>
        <v>526879</v>
      </c>
      <c r="P72" s="647">
        <f t="shared" si="4"/>
        <v>526879</v>
      </c>
      <c r="Q72" s="647"/>
      <c r="R72" s="647"/>
      <c r="S72" s="647"/>
      <c r="T72" s="647"/>
      <c r="U72" s="647"/>
      <c r="V72" s="647"/>
      <c r="W72" s="647"/>
    </row>
    <row r="73" spans="1:23" s="275" customFormat="1" ht="27" customHeight="1">
      <c r="A73" s="273"/>
      <c r="B73" s="273"/>
      <c r="C73" s="314">
        <v>4240</v>
      </c>
      <c r="D73" s="327" t="s">
        <v>236</v>
      </c>
      <c r="E73" s="647">
        <v>151299</v>
      </c>
      <c r="F73" s="647">
        <v>151299</v>
      </c>
      <c r="G73" s="647"/>
      <c r="H73" s="647"/>
      <c r="I73" s="647"/>
      <c r="J73" s="647"/>
      <c r="K73" s="647"/>
      <c r="L73" s="647"/>
      <c r="M73" s="647"/>
      <c r="N73" s="647">
        <f>16000+5000</f>
        <v>21000</v>
      </c>
      <c r="O73" s="647">
        <f t="shared" si="3"/>
        <v>172299</v>
      </c>
      <c r="P73" s="647">
        <f t="shared" si="4"/>
        <v>172299</v>
      </c>
      <c r="Q73" s="662"/>
      <c r="R73" s="662"/>
      <c r="S73" s="662"/>
      <c r="T73" s="662"/>
      <c r="U73" s="662"/>
      <c r="V73" s="662"/>
      <c r="W73" s="662"/>
    </row>
    <row r="74" spans="1:23" s="275" customFormat="1" ht="21" customHeight="1">
      <c r="A74" s="273"/>
      <c r="B74" s="273"/>
      <c r="C74" s="266">
        <v>4300</v>
      </c>
      <c r="D74" s="327" t="s">
        <v>88</v>
      </c>
      <c r="E74" s="272">
        <v>242167</v>
      </c>
      <c r="F74" s="272">
        <v>242167</v>
      </c>
      <c r="G74" s="272"/>
      <c r="H74" s="272"/>
      <c r="I74" s="272"/>
      <c r="J74" s="272"/>
      <c r="K74" s="272"/>
      <c r="L74" s="272"/>
      <c r="M74" s="272"/>
      <c r="N74" s="272">
        <v>3000</v>
      </c>
      <c r="O74" s="647">
        <f t="shared" si="3"/>
        <v>245167</v>
      </c>
      <c r="P74" s="647">
        <f t="shared" si="4"/>
        <v>245167</v>
      </c>
      <c r="Q74" s="662"/>
      <c r="R74" s="662"/>
      <c r="S74" s="662"/>
      <c r="T74" s="662"/>
      <c r="U74" s="662"/>
      <c r="V74" s="662"/>
      <c r="W74" s="662"/>
    </row>
    <row r="75" spans="1:23" s="67" customFormat="1" ht="27.75" customHeight="1">
      <c r="A75" s="290"/>
      <c r="B75" s="290"/>
      <c r="C75" s="290"/>
      <c r="D75" s="663" t="s">
        <v>144</v>
      </c>
      <c r="E75" s="661">
        <v>5840835</v>
      </c>
      <c r="F75" s="661">
        <v>5840835</v>
      </c>
      <c r="G75" s="661"/>
      <c r="H75" s="661"/>
      <c r="I75" s="661">
        <v>5840835</v>
      </c>
      <c r="J75" s="661"/>
      <c r="K75" s="661"/>
      <c r="L75" s="661"/>
      <c r="M75" s="661"/>
      <c r="N75" s="661">
        <f>351000+50000</f>
        <v>401000</v>
      </c>
      <c r="O75" s="661">
        <f t="shared" si="3"/>
        <v>6241835</v>
      </c>
      <c r="P75" s="661">
        <f t="shared" si="4"/>
        <v>6241835</v>
      </c>
      <c r="Q75" s="661"/>
      <c r="R75" s="661"/>
      <c r="S75" s="661">
        <f>I75+N75</f>
        <v>6241835</v>
      </c>
      <c r="T75" s="661"/>
      <c r="U75" s="661"/>
      <c r="V75" s="661"/>
      <c r="W75" s="661"/>
    </row>
    <row r="76" spans="1:23" s="275" customFormat="1" ht="28.5" customHeight="1">
      <c r="A76" s="273"/>
      <c r="B76" s="273"/>
      <c r="C76" s="266">
        <v>2540</v>
      </c>
      <c r="D76" s="227" t="s">
        <v>217</v>
      </c>
      <c r="E76" s="647">
        <v>3694000</v>
      </c>
      <c r="F76" s="647">
        <v>3694000</v>
      </c>
      <c r="G76" s="647"/>
      <c r="H76" s="647"/>
      <c r="I76" s="647">
        <v>3694000</v>
      </c>
      <c r="J76" s="647"/>
      <c r="K76" s="647"/>
      <c r="L76" s="647"/>
      <c r="M76" s="647"/>
      <c r="N76" s="647">
        <v>351000</v>
      </c>
      <c r="O76" s="647">
        <f t="shared" si="3"/>
        <v>4045000</v>
      </c>
      <c r="P76" s="647">
        <f t="shared" si="4"/>
        <v>4045000</v>
      </c>
      <c r="Q76" s="647"/>
      <c r="R76" s="647"/>
      <c r="S76" s="647">
        <f>I76+N76</f>
        <v>4045000</v>
      </c>
      <c r="T76" s="647"/>
      <c r="U76" s="647"/>
      <c r="V76" s="647"/>
      <c r="W76" s="647"/>
    </row>
    <row r="77" spans="1:23" s="275" customFormat="1" ht="54" customHeight="1">
      <c r="A77" s="273"/>
      <c r="B77" s="273"/>
      <c r="C77" s="314">
        <v>2590</v>
      </c>
      <c r="D77" s="327" t="s">
        <v>205</v>
      </c>
      <c r="E77" s="662">
        <v>2146835</v>
      </c>
      <c r="F77" s="662">
        <v>2146835</v>
      </c>
      <c r="G77" s="662"/>
      <c r="H77" s="662"/>
      <c r="I77" s="662">
        <v>2146835</v>
      </c>
      <c r="J77" s="662"/>
      <c r="K77" s="662"/>
      <c r="L77" s="662"/>
      <c r="M77" s="662"/>
      <c r="N77" s="662">
        <v>50000</v>
      </c>
      <c r="O77" s="647">
        <f aca="true" t="shared" si="5" ref="O77:O108">E77+N77</f>
        <v>2196835</v>
      </c>
      <c r="P77" s="647">
        <f t="shared" si="4"/>
        <v>2196835</v>
      </c>
      <c r="Q77" s="272"/>
      <c r="R77" s="272"/>
      <c r="S77" s="272">
        <f>I77+N77</f>
        <v>2196835</v>
      </c>
      <c r="T77" s="272"/>
      <c r="U77" s="272"/>
      <c r="V77" s="272"/>
      <c r="W77" s="272"/>
    </row>
    <row r="78" spans="1:23" s="67" customFormat="1" ht="21" customHeight="1">
      <c r="A78" s="290"/>
      <c r="B78" s="290"/>
      <c r="C78" s="290"/>
      <c r="D78" s="313" t="s">
        <v>118</v>
      </c>
      <c r="E78" s="651"/>
      <c r="F78" s="651"/>
      <c r="G78" s="651"/>
      <c r="H78" s="651"/>
      <c r="I78" s="651"/>
      <c r="J78" s="651"/>
      <c r="K78" s="651"/>
      <c r="L78" s="651"/>
      <c r="M78" s="651"/>
      <c r="N78" s="651">
        <v>21500</v>
      </c>
      <c r="O78" s="646">
        <f t="shared" si="5"/>
        <v>21500</v>
      </c>
      <c r="P78" s="646">
        <f>N78</f>
        <v>21500</v>
      </c>
      <c r="Q78" s="646"/>
      <c r="R78" s="646"/>
      <c r="S78" s="646"/>
      <c r="T78" s="646"/>
      <c r="U78" s="646"/>
      <c r="V78" s="646"/>
      <c r="W78" s="646"/>
    </row>
    <row r="79" spans="1:23" s="275" customFormat="1" ht="21" customHeight="1">
      <c r="A79" s="273"/>
      <c r="B79" s="273"/>
      <c r="C79" s="266">
        <v>4217</v>
      </c>
      <c r="D79" s="227" t="s">
        <v>87</v>
      </c>
      <c r="E79" s="647"/>
      <c r="F79" s="647"/>
      <c r="G79" s="647"/>
      <c r="H79" s="647"/>
      <c r="I79" s="647"/>
      <c r="J79" s="647"/>
      <c r="K79" s="647"/>
      <c r="L79" s="647"/>
      <c r="M79" s="647"/>
      <c r="N79" s="647">
        <v>500</v>
      </c>
      <c r="O79" s="647">
        <f t="shared" si="5"/>
        <v>500</v>
      </c>
      <c r="P79" s="647">
        <f>F79+N79</f>
        <v>500</v>
      </c>
      <c r="Q79" s="647"/>
      <c r="R79" s="647"/>
      <c r="S79" s="647"/>
      <c r="T79" s="647"/>
      <c r="U79" s="647"/>
      <c r="V79" s="647"/>
      <c r="W79" s="647"/>
    </row>
    <row r="80" spans="1:23" s="275" customFormat="1" ht="21" customHeight="1">
      <c r="A80" s="273"/>
      <c r="B80" s="273"/>
      <c r="C80" s="266">
        <v>4427</v>
      </c>
      <c r="D80" s="227" t="s">
        <v>228</v>
      </c>
      <c r="E80" s="662"/>
      <c r="F80" s="662"/>
      <c r="G80" s="662"/>
      <c r="H80" s="662"/>
      <c r="I80" s="662"/>
      <c r="J80" s="662"/>
      <c r="K80" s="662"/>
      <c r="L80" s="662"/>
      <c r="M80" s="662"/>
      <c r="N80" s="662">
        <v>21000</v>
      </c>
      <c r="O80" s="647">
        <f t="shared" si="5"/>
        <v>21000</v>
      </c>
      <c r="P80" s="647">
        <f>F80+N80</f>
        <v>21000</v>
      </c>
      <c r="Q80" s="272"/>
      <c r="R80" s="272"/>
      <c r="S80" s="272"/>
      <c r="T80" s="272"/>
      <c r="U80" s="272"/>
      <c r="V80" s="272"/>
      <c r="W80" s="272"/>
    </row>
    <row r="81" spans="1:23" s="67" customFormat="1" ht="21" customHeight="1">
      <c r="A81" s="290"/>
      <c r="B81" s="632">
        <v>80123</v>
      </c>
      <c r="C81" s="319"/>
      <c r="D81" s="643" t="s">
        <v>127</v>
      </c>
      <c r="E81" s="634">
        <v>9901647</v>
      </c>
      <c r="F81" s="634">
        <v>9886647</v>
      </c>
      <c r="G81" s="634">
        <v>6522555</v>
      </c>
      <c r="H81" s="634">
        <v>1189402</v>
      </c>
      <c r="I81" s="634">
        <v>610000</v>
      </c>
      <c r="J81" s="634">
        <v>769000</v>
      </c>
      <c r="K81" s="634"/>
      <c r="L81" s="634"/>
      <c r="M81" s="634">
        <v>15000</v>
      </c>
      <c r="N81" s="634">
        <f>N82+N84</f>
        <v>-78000</v>
      </c>
      <c r="O81" s="644">
        <f t="shared" si="5"/>
        <v>9823647</v>
      </c>
      <c r="P81" s="644">
        <f aca="true" t="shared" si="6" ref="P81:P116">F81+N81</f>
        <v>9808647</v>
      </c>
      <c r="Q81" s="644">
        <f>G81</f>
        <v>6522555</v>
      </c>
      <c r="R81" s="644">
        <f>H81</f>
        <v>1189402</v>
      </c>
      <c r="S81" s="644">
        <f>I81+N84</f>
        <v>527000</v>
      </c>
      <c r="T81" s="644">
        <f>J81</f>
        <v>769000</v>
      </c>
      <c r="U81" s="644"/>
      <c r="V81" s="644"/>
      <c r="W81" s="644">
        <f>M81</f>
        <v>15000</v>
      </c>
    </row>
    <row r="82" spans="1:24" s="637" customFormat="1" ht="21" customHeight="1">
      <c r="A82" s="176"/>
      <c r="B82" s="176"/>
      <c r="C82" s="310"/>
      <c r="D82" s="635" t="s">
        <v>168</v>
      </c>
      <c r="E82" s="653">
        <v>9291647</v>
      </c>
      <c r="F82" s="653">
        <v>9276647</v>
      </c>
      <c r="G82" s="653">
        <v>6522555</v>
      </c>
      <c r="H82" s="653">
        <v>1189402</v>
      </c>
      <c r="I82" s="653"/>
      <c r="J82" s="653">
        <v>769000</v>
      </c>
      <c r="K82" s="653"/>
      <c r="L82" s="653"/>
      <c r="M82" s="653">
        <v>15000</v>
      </c>
      <c r="N82" s="653">
        <v>5000</v>
      </c>
      <c r="O82" s="653">
        <f t="shared" si="5"/>
        <v>9296647</v>
      </c>
      <c r="P82" s="653">
        <f t="shared" si="6"/>
        <v>9281647</v>
      </c>
      <c r="Q82" s="355">
        <f>G82</f>
        <v>6522555</v>
      </c>
      <c r="R82" s="355">
        <f>H82</f>
        <v>1189402</v>
      </c>
      <c r="S82" s="355"/>
      <c r="T82" s="355">
        <f>J82</f>
        <v>769000</v>
      </c>
      <c r="U82" s="355"/>
      <c r="V82" s="355"/>
      <c r="W82" s="355">
        <f>M82</f>
        <v>15000</v>
      </c>
      <c r="X82" s="655"/>
    </row>
    <row r="83" spans="1:23" s="275" customFormat="1" ht="27" customHeight="1">
      <c r="A83" s="266"/>
      <c r="B83" s="266"/>
      <c r="C83" s="266">
        <v>4240</v>
      </c>
      <c r="D83" s="227" t="s">
        <v>236</v>
      </c>
      <c r="E83" s="647">
        <v>10900</v>
      </c>
      <c r="F83" s="647">
        <v>10900</v>
      </c>
      <c r="G83" s="647"/>
      <c r="H83" s="647"/>
      <c r="I83" s="647"/>
      <c r="J83" s="647"/>
      <c r="K83" s="647"/>
      <c r="L83" s="647"/>
      <c r="M83" s="647"/>
      <c r="N83" s="647">
        <v>5000</v>
      </c>
      <c r="O83" s="647">
        <f t="shared" si="5"/>
        <v>15900</v>
      </c>
      <c r="P83" s="647">
        <f>F83+N83</f>
        <v>15900</v>
      </c>
      <c r="Q83" s="272"/>
      <c r="R83" s="272"/>
      <c r="S83" s="272"/>
      <c r="T83" s="272"/>
      <c r="U83" s="272"/>
      <c r="V83" s="272"/>
      <c r="W83" s="272"/>
    </row>
    <row r="84" spans="1:24" s="637" customFormat="1" ht="21.75" customHeight="1">
      <c r="A84" s="176"/>
      <c r="B84" s="176"/>
      <c r="C84" s="176"/>
      <c r="D84" s="635" t="s">
        <v>129</v>
      </c>
      <c r="E84" s="355">
        <v>610000</v>
      </c>
      <c r="F84" s="355">
        <v>610000</v>
      </c>
      <c r="G84" s="355"/>
      <c r="H84" s="355"/>
      <c r="I84" s="355">
        <v>610000</v>
      </c>
      <c r="J84" s="355"/>
      <c r="K84" s="355"/>
      <c r="L84" s="355"/>
      <c r="M84" s="355"/>
      <c r="N84" s="355">
        <v>-83000</v>
      </c>
      <c r="O84" s="355">
        <f t="shared" si="5"/>
        <v>527000</v>
      </c>
      <c r="P84" s="355">
        <f t="shared" si="6"/>
        <v>527000</v>
      </c>
      <c r="Q84" s="355"/>
      <c r="R84" s="355"/>
      <c r="S84" s="355">
        <f>I84+N84</f>
        <v>527000</v>
      </c>
      <c r="T84" s="355"/>
      <c r="U84" s="355"/>
      <c r="V84" s="355"/>
      <c r="W84" s="355"/>
      <c r="X84" s="655"/>
    </row>
    <row r="85" spans="1:23" s="275" customFormat="1" ht="53.25" customHeight="1">
      <c r="A85" s="273"/>
      <c r="B85" s="273"/>
      <c r="C85" s="266">
        <v>2590</v>
      </c>
      <c r="D85" s="227" t="s">
        <v>205</v>
      </c>
      <c r="E85" s="580">
        <v>610000</v>
      </c>
      <c r="F85" s="580">
        <v>610000</v>
      </c>
      <c r="G85" s="580"/>
      <c r="H85" s="580"/>
      <c r="I85" s="580">
        <v>610000</v>
      </c>
      <c r="J85" s="580"/>
      <c r="K85" s="580"/>
      <c r="L85" s="580"/>
      <c r="M85" s="580"/>
      <c r="N85" s="580">
        <v>-83000</v>
      </c>
      <c r="O85" s="647">
        <f t="shared" si="5"/>
        <v>527000</v>
      </c>
      <c r="P85" s="647">
        <f>F85+N85</f>
        <v>527000</v>
      </c>
      <c r="Q85" s="647"/>
      <c r="R85" s="647"/>
      <c r="S85" s="647">
        <f>I85+N85</f>
        <v>527000</v>
      </c>
      <c r="T85" s="647"/>
      <c r="U85" s="647"/>
      <c r="V85" s="647"/>
      <c r="W85" s="647"/>
    </row>
    <row r="86" spans="1:23" s="67" customFormat="1" ht="20.25" customHeight="1">
      <c r="A86" s="290"/>
      <c r="B86" s="632">
        <v>80130</v>
      </c>
      <c r="C86" s="632"/>
      <c r="D86" s="633" t="s">
        <v>130</v>
      </c>
      <c r="E86" s="634">
        <v>58344026</v>
      </c>
      <c r="F86" s="634">
        <v>48563656</v>
      </c>
      <c r="G86" s="634">
        <v>26539815</v>
      </c>
      <c r="H86" s="634">
        <v>4764810</v>
      </c>
      <c r="I86" s="634">
        <v>8186680</v>
      </c>
      <c r="J86" s="634">
        <v>3353000</v>
      </c>
      <c r="K86" s="634"/>
      <c r="L86" s="634"/>
      <c r="M86" s="634">
        <v>9780370</v>
      </c>
      <c r="N86" s="634">
        <f>N87+N91+N94+N97</f>
        <v>-308993</v>
      </c>
      <c r="O86" s="634">
        <f t="shared" si="5"/>
        <v>58035033</v>
      </c>
      <c r="P86" s="634">
        <f t="shared" si="6"/>
        <v>48254663</v>
      </c>
      <c r="Q86" s="634">
        <f>G86</f>
        <v>26539815</v>
      </c>
      <c r="R86" s="634">
        <f>H86</f>
        <v>4764810</v>
      </c>
      <c r="S86" s="634">
        <f>I86+N91</f>
        <v>7800680</v>
      </c>
      <c r="T86" s="634">
        <f>J86</f>
        <v>3353000</v>
      </c>
      <c r="U86" s="634"/>
      <c r="V86" s="634"/>
      <c r="W86" s="634">
        <f>M86</f>
        <v>9780370</v>
      </c>
    </row>
    <row r="87" spans="1:23" s="67" customFormat="1" ht="24.75" customHeight="1">
      <c r="A87" s="290"/>
      <c r="B87" s="290"/>
      <c r="C87" s="290"/>
      <c r="D87" s="313" t="s">
        <v>131</v>
      </c>
      <c r="E87" s="645">
        <v>50034746</v>
      </c>
      <c r="F87" s="645">
        <v>40254376</v>
      </c>
      <c r="G87" s="645">
        <v>26485815</v>
      </c>
      <c r="H87" s="645">
        <v>4755830</v>
      </c>
      <c r="I87" s="645"/>
      <c r="J87" s="645">
        <v>3353000</v>
      </c>
      <c r="K87" s="645"/>
      <c r="L87" s="645"/>
      <c r="M87" s="645">
        <v>9780370</v>
      </c>
      <c r="N87" s="645">
        <f>5000+14000+3507+30000</f>
        <v>52507</v>
      </c>
      <c r="O87" s="651">
        <f t="shared" si="5"/>
        <v>50087253</v>
      </c>
      <c r="P87" s="645">
        <f t="shared" si="6"/>
        <v>40306883</v>
      </c>
      <c r="Q87" s="645">
        <f>G87</f>
        <v>26485815</v>
      </c>
      <c r="R87" s="645">
        <f>H87</f>
        <v>4755830</v>
      </c>
      <c r="S87" s="645"/>
      <c r="T87" s="645">
        <f>J87</f>
        <v>3353000</v>
      </c>
      <c r="U87" s="645"/>
      <c r="V87" s="645"/>
      <c r="W87" s="645">
        <f>M87</f>
        <v>9780370</v>
      </c>
    </row>
    <row r="88" spans="1:23" s="275" customFormat="1" ht="21" customHeight="1">
      <c r="A88" s="273"/>
      <c r="B88" s="273"/>
      <c r="C88" s="266">
        <v>4210</v>
      </c>
      <c r="D88" s="227" t="s">
        <v>87</v>
      </c>
      <c r="E88" s="647">
        <v>836335</v>
      </c>
      <c r="F88" s="647">
        <v>836335</v>
      </c>
      <c r="G88" s="647"/>
      <c r="H88" s="647"/>
      <c r="I88" s="647"/>
      <c r="J88" s="647"/>
      <c r="K88" s="647"/>
      <c r="L88" s="647"/>
      <c r="M88" s="647"/>
      <c r="N88" s="647">
        <f>5000+14000+10000</f>
        <v>29000</v>
      </c>
      <c r="O88" s="647">
        <f t="shared" si="5"/>
        <v>865335</v>
      </c>
      <c r="P88" s="647">
        <f>F88+N88</f>
        <v>865335</v>
      </c>
      <c r="Q88" s="647"/>
      <c r="R88" s="647"/>
      <c r="S88" s="647"/>
      <c r="T88" s="647"/>
      <c r="U88" s="647"/>
      <c r="V88" s="647"/>
      <c r="W88" s="647"/>
    </row>
    <row r="89" spans="1:23" s="275" customFormat="1" ht="27" customHeight="1">
      <c r="A89" s="273"/>
      <c r="B89" s="273"/>
      <c r="C89" s="314">
        <v>4240</v>
      </c>
      <c r="D89" s="327" t="s">
        <v>236</v>
      </c>
      <c r="E89" s="647">
        <v>265730</v>
      </c>
      <c r="F89" s="647">
        <v>265730</v>
      </c>
      <c r="G89" s="647"/>
      <c r="H89" s="647"/>
      <c r="I89" s="647"/>
      <c r="J89" s="647"/>
      <c r="K89" s="647"/>
      <c r="L89" s="647"/>
      <c r="M89" s="647"/>
      <c r="N89" s="647">
        <v>20000</v>
      </c>
      <c r="O89" s="647">
        <f t="shared" si="5"/>
        <v>285730</v>
      </c>
      <c r="P89" s="647">
        <f>F89+N89</f>
        <v>285730</v>
      </c>
      <c r="Q89" s="662"/>
      <c r="R89" s="662"/>
      <c r="S89" s="662"/>
      <c r="T89" s="662"/>
      <c r="U89" s="662"/>
      <c r="V89" s="662"/>
      <c r="W89" s="662"/>
    </row>
    <row r="90" spans="1:23" s="275" customFormat="1" ht="20.25" customHeight="1">
      <c r="A90" s="273"/>
      <c r="B90" s="273"/>
      <c r="C90" s="266">
        <v>4300</v>
      </c>
      <c r="D90" s="327" t="s">
        <v>88</v>
      </c>
      <c r="E90" s="272">
        <v>394038</v>
      </c>
      <c r="F90" s="272">
        <v>394038</v>
      </c>
      <c r="G90" s="272"/>
      <c r="H90" s="272"/>
      <c r="I90" s="272"/>
      <c r="J90" s="272"/>
      <c r="K90" s="272"/>
      <c r="L90" s="272"/>
      <c r="M90" s="272"/>
      <c r="N90" s="272">
        <v>3507</v>
      </c>
      <c r="O90" s="647">
        <f t="shared" si="5"/>
        <v>397545</v>
      </c>
      <c r="P90" s="647">
        <f>F90+N90</f>
        <v>397545</v>
      </c>
      <c r="Q90" s="662"/>
      <c r="R90" s="662"/>
      <c r="S90" s="662"/>
      <c r="T90" s="662"/>
      <c r="U90" s="662"/>
      <c r="V90" s="662"/>
      <c r="W90" s="662"/>
    </row>
    <row r="91" spans="1:23" s="67" customFormat="1" ht="27.75" customHeight="1">
      <c r="A91" s="290"/>
      <c r="B91" s="290"/>
      <c r="C91" s="290"/>
      <c r="D91" s="663" t="s">
        <v>132</v>
      </c>
      <c r="E91" s="661">
        <v>8186680</v>
      </c>
      <c r="F91" s="661">
        <v>8186680</v>
      </c>
      <c r="G91" s="661"/>
      <c r="H91" s="661"/>
      <c r="I91" s="661">
        <v>8186680</v>
      </c>
      <c r="J91" s="661"/>
      <c r="K91" s="661"/>
      <c r="L91" s="661"/>
      <c r="M91" s="661"/>
      <c r="N91" s="661">
        <f>-275000-111000</f>
        <v>-386000</v>
      </c>
      <c r="O91" s="661">
        <f t="shared" si="5"/>
        <v>7800680</v>
      </c>
      <c r="P91" s="661">
        <f t="shared" si="6"/>
        <v>7800680</v>
      </c>
      <c r="Q91" s="661"/>
      <c r="R91" s="661"/>
      <c r="S91" s="661">
        <f>I91+N91</f>
        <v>7800680</v>
      </c>
      <c r="T91" s="661"/>
      <c r="U91" s="661"/>
      <c r="V91" s="661"/>
      <c r="W91" s="661"/>
    </row>
    <row r="92" spans="1:23" s="275" customFormat="1" ht="29.25" customHeight="1">
      <c r="A92" s="273"/>
      <c r="B92" s="273"/>
      <c r="C92" s="266">
        <v>2540</v>
      </c>
      <c r="D92" s="227" t="s">
        <v>217</v>
      </c>
      <c r="E92" s="647">
        <v>5309000</v>
      </c>
      <c r="F92" s="647">
        <v>5309000</v>
      </c>
      <c r="G92" s="647"/>
      <c r="H92" s="647"/>
      <c r="I92" s="647">
        <v>5309000</v>
      </c>
      <c r="J92" s="647"/>
      <c r="K92" s="647"/>
      <c r="L92" s="647"/>
      <c r="M92" s="647"/>
      <c r="N92" s="647">
        <v>-275000</v>
      </c>
      <c r="O92" s="647">
        <f t="shared" si="5"/>
        <v>5034000</v>
      </c>
      <c r="P92" s="647">
        <f>F92+N92</f>
        <v>5034000</v>
      </c>
      <c r="Q92" s="647"/>
      <c r="R92" s="647"/>
      <c r="S92" s="647">
        <f>I92+N92</f>
        <v>5034000</v>
      </c>
      <c r="T92" s="647"/>
      <c r="U92" s="647"/>
      <c r="V92" s="647"/>
      <c r="W92" s="647"/>
    </row>
    <row r="93" spans="1:23" s="275" customFormat="1" ht="54" customHeight="1">
      <c r="A93" s="273"/>
      <c r="B93" s="273"/>
      <c r="C93" s="314">
        <v>2590</v>
      </c>
      <c r="D93" s="327" t="s">
        <v>205</v>
      </c>
      <c r="E93" s="662">
        <v>2877680</v>
      </c>
      <c r="F93" s="662">
        <v>2877680</v>
      </c>
      <c r="G93" s="662"/>
      <c r="H93" s="662"/>
      <c r="I93" s="662">
        <v>2877680</v>
      </c>
      <c r="J93" s="662"/>
      <c r="K93" s="662"/>
      <c r="L93" s="662"/>
      <c r="M93" s="662"/>
      <c r="N93" s="662">
        <v>-111000</v>
      </c>
      <c r="O93" s="647">
        <f t="shared" si="5"/>
        <v>2766680</v>
      </c>
      <c r="P93" s="647">
        <f>F93+N93</f>
        <v>2766680</v>
      </c>
      <c r="Q93" s="272"/>
      <c r="R93" s="272"/>
      <c r="S93" s="272">
        <f>I93+N93</f>
        <v>2766680</v>
      </c>
      <c r="T93" s="272"/>
      <c r="U93" s="272"/>
      <c r="V93" s="272"/>
      <c r="W93" s="272"/>
    </row>
    <row r="94" spans="1:23" s="67" customFormat="1" ht="21" customHeight="1">
      <c r="A94" s="290"/>
      <c r="B94" s="290"/>
      <c r="C94" s="290"/>
      <c r="D94" s="650" t="s">
        <v>118</v>
      </c>
      <c r="E94" s="660"/>
      <c r="F94" s="660"/>
      <c r="G94" s="660"/>
      <c r="H94" s="660"/>
      <c r="I94" s="660"/>
      <c r="J94" s="660"/>
      <c r="K94" s="660"/>
      <c r="L94" s="660"/>
      <c r="M94" s="660"/>
      <c r="N94" s="660">
        <v>5500</v>
      </c>
      <c r="O94" s="661">
        <f t="shared" si="5"/>
        <v>5500</v>
      </c>
      <c r="P94" s="661">
        <f t="shared" si="6"/>
        <v>5500</v>
      </c>
      <c r="Q94" s="660"/>
      <c r="R94" s="660"/>
      <c r="S94" s="660"/>
      <c r="T94" s="660"/>
      <c r="U94" s="660"/>
      <c r="V94" s="660"/>
      <c r="W94" s="660"/>
    </row>
    <row r="95" spans="1:23" s="275" customFormat="1" ht="21" customHeight="1">
      <c r="A95" s="273"/>
      <c r="B95" s="273"/>
      <c r="C95" s="266">
        <v>4217</v>
      </c>
      <c r="D95" s="227" t="s">
        <v>87</v>
      </c>
      <c r="E95" s="647"/>
      <c r="F95" s="647"/>
      <c r="G95" s="647"/>
      <c r="H95" s="647"/>
      <c r="I95" s="647"/>
      <c r="J95" s="647"/>
      <c r="K95" s="647"/>
      <c r="L95" s="647"/>
      <c r="M95" s="647"/>
      <c r="N95" s="647">
        <v>400</v>
      </c>
      <c r="O95" s="647">
        <f t="shared" si="5"/>
        <v>400</v>
      </c>
      <c r="P95" s="647">
        <f>F95+N95</f>
        <v>400</v>
      </c>
      <c r="Q95" s="647"/>
      <c r="R95" s="647"/>
      <c r="S95" s="647"/>
      <c r="T95" s="647"/>
      <c r="U95" s="647"/>
      <c r="V95" s="647"/>
      <c r="W95" s="647"/>
    </row>
    <row r="96" spans="1:23" s="275" customFormat="1" ht="21" customHeight="1">
      <c r="A96" s="273"/>
      <c r="B96" s="273"/>
      <c r="C96" s="266">
        <v>4427</v>
      </c>
      <c r="D96" s="227" t="s">
        <v>228</v>
      </c>
      <c r="E96" s="662"/>
      <c r="F96" s="662"/>
      <c r="G96" s="662"/>
      <c r="H96" s="662"/>
      <c r="I96" s="662"/>
      <c r="J96" s="662"/>
      <c r="K96" s="662"/>
      <c r="L96" s="662"/>
      <c r="M96" s="662"/>
      <c r="N96" s="662">
        <v>5100</v>
      </c>
      <c r="O96" s="647">
        <f t="shared" si="5"/>
        <v>5100</v>
      </c>
      <c r="P96" s="647">
        <f>F96+N96</f>
        <v>5100</v>
      </c>
      <c r="Q96" s="662"/>
      <c r="R96" s="662"/>
      <c r="S96" s="662"/>
      <c r="T96" s="662"/>
      <c r="U96" s="662"/>
      <c r="V96" s="662"/>
      <c r="W96" s="662"/>
    </row>
    <row r="97" spans="1:23" s="67" customFormat="1" ht="27.75" customHeight="1">
      <c r="A97" s="290"/>
      <c r="B97" s="290"/>
      <c r="C97" s="289"/>
      <c r="D97" s="313" t="s">
        <v>160</v>
      </c>
      <c r="E97" s="651"/>
      <c r="F97" s="651"/>
      <c r="G97" s="651"/>
      <c r="H97" s="651"/>
      <c r="I97" s="651"/>
      <c r="J97" s="651"/>
      <c r="K97" s="651"/>
      <c r="L97" s="651"/>
      <c r="M97" s="651"/>
      <c r="N97" s="651">
        <v>19000</v>
      </c>
      <c r="O97" s="651">
        <f t="shared" si="5"/>
        <v>19000</v>
      </c>
      <c r="P97" s="651">
        <f t="shared" si="6"/>
        <v>19000</v>
      </c>
      <c r="Q97" s="651"/>
      <c r="R97" s="651"/>
      <c r="S97" s="651"/>
      <c r="T97" s="651"/>
      <c r="U97" s="651"/>
      <c r="V97" s="651"/>
      <c r="W97" s="651"/>
    </row>
    <row r="98" spans="1:23" s="275" customFormat="1" ht="21" customHeight="1">
      <c r="A98" s="273"/>
      <c r="B98" s="273"/>
      <c r="C98" s="266">
        <v>4307</v>
      </c>
      <c r="D98" s="227" t="s">
        <v>88</v>
      </c>
      <c r="E98" s="272"/>
      <c r="F98" s="272"/>
      <c r="G98" s="272"/>
      <c r="H98" s="272"/>
      <c r="I98" s="272"/>
      <c r="J98" s="272"/>
      <c r="K98" s="272"/>
      <c r="L98" s="272"/>
      <c r="M98" s="272"/>
      <c r="N98" s="272">
        <v>150</v>
      </c>
      <c r="O98" s="647">
        <f t="shared" si="5"/>
        <v>150</v>
      </c>
      <c r="P98" s="647">
        <f>F98+N98</f>
        <v>150</v>
      </c>
      <c r="Q98" s="272"/>
      <c r="R98" s="272"/>
      <c r="S98" s="272"/>
      <c r="T98" s="272"/>
      <c r="U98" s="272"/>
      <c r="V98" s="272"/>
      <c r="W98" s="272"/>
    </row>
    <row r="99" spans="1:23" s="275" customFormat="1" ht="21" customHeight="1">
      <c r="A99" s="273"/>
      <c r="B99" s="273"/>
      <c r="C99" s="266">
        <v>4427</v>
      </c>
      <c r="D99" s="227" t="s">
        <v>228</v>
      </c>
      <c r="E99" s="272"/>
      <c r="F99" s="272"/>
      <c r="G99" s="272"/>
      <c r="H99" s="272"/>
      <c r="I99" s="272"/>
      <c r="J99" s="272"/>
      <c r="K99" s="272"/>
      <c r="L99" s="272"/>
      <c r="M99" s="272"/>
      <c r="N99" s="272">
        <v>18750</v>
      </c>
      <c r="O99" s="647">
        <f t="shared" si="5"/>
        <v>18750</v>
      </c>
      <c r="P99" s="647">
        <f>F99+N99</f>
        <v>18750</v>
      </c>
      <c r="Q99" s="272"/>
      <c r="R99" s="272"/>
      <c r="S99" s="272"/>
      <c r="T99" s="272"/>
      <c r="U99" s="272"/>
      <c r="V99" s="272"/>
      <c r="W99" s="272"/>
    </row>
    <row r="100" spans="1:23" s="275" customFormat="1" ht="27" customHeight="1">
      <c r="A100" s="273"/>
      <c r="B100" s="266"/>
      <c r="C100" s="266">
        <v>4747</v>
      </c>
      <c r="D100" s="227" t="s">
        <v>229</v>
      </c>
      <c r="E100" s="272"/>
      <c r="F100" s="272"/>
      <c r="G100" s="272"/>
      <c r="H100" s="272"/>
      <c r="I100" s="272"/>
      <c r="J100" s="272"/>
      <c r="K100" s="272"/>
      <c r="L100" s="272"/>
      <c r="M100" s="272"/>
      <c r="N100" s="272">
        <v>100</v>
      </c>
      <c r="O100" s="647">
        <f t="shared" si="5"/>
        <v>100</v>
      </c>
      <c r="P100" s="647">
        <f>F100+N100</f>
        <v>100</v>
      </c>
      <c r="Q100" s="272"/>
      <c r="R100" s="272"/>
      <c r="S100" s="272"/>
      <c r="T100" s="272"/>
      <c r="U100" s="272"/>
      <c r="V100" s="272"/>
      <c r="W100" s="272"/>
    </row>
    <row r="101" spans="1:23" s="67" customFormat="1" ht="25.5" customHeight="1">
      <c r="A101" s="290"/>
      <c r="B101" s="319">
        <v>80140</v>
      </c>
      <c r="C101" s="319"/>
      <c r="D101" s="643" t="s">
        <v>133</v>
      </c>
      <c r="E101" s="644">
        <v>12910985</v>
      </c>
      <c r="F101" s="644">
        <v>12405985</v>
      </c>
      <c r="G101" s="644">
        <v>8664068</v>
      </c>
      <c r="H101" s="644">
        <v>1842607</v>
      </c>
      <c r="I101" s="644"/>
      <c r="J101" s="644">
        <v>316000</v>
      </c>
      <c r="K101" s="644"/>
      <c r="L101" s="644"/>
      <c r="M101" s="644">
        <v>505000</v>
      </c>
      <c r="N101" s="644">
        <f>N102+N104</f>
        <v>14200</v>
      </c>
      <c r="O101" s="644">
        <f t="shared" si="5"/>
        <v>12925185</v>
      </c>
      <c r="P101" s="644">
        <f t="shared" si="6"/>
        <v>12420185</v>
      </c>
      <c r="Q101" s="644">
        <f>G101</f>
        <v>8664068</v>
      </c>
      <c r="R101" s="644">
        <f>H101</f>
        <v>1842607</v>
      </c>
      <c r="S101" s="644"/>
      <c r="T101" s="644">
        <f>J101</f>
        <v>316000</v>
      </c>
      <c r="U101" s="644"/>
      <c r="V101" s="644"/>
      <c r="W101" s="644">
        <f>M101</f>
        <v>505000</v>
      </c>
    </row>
    <row r="102" spans="1:23" s="67" customFormat="1" ht="27.75" customHeight="1">
      <c r="A102" s="290"/>
      <c r="B102" s="290"/>
      <c r="C102" s="290"/>
      <c r="D102" s="313" t="s">
        <v>134</v>
      </c>
      <c r="E102" s="651">
        <v>12774285</v>
      </c>
      <c r="F102" s="651">
        <v>12269285</v>
      </c>
      <c r="G102" s="651">
        <v>8605000</v>
      </c>
      <c r="H102" s="651">
        <v>1832719</v>
      </c>
      <c r="I102" s="651"/>
      <c r="J102" s="651">
        <v>316000</v>
      </c>
      <c r="K102" s="651"/>
      <c r="L102" s="651"/>
      <c r="M102" s="651">
        <v>505000</v>
      </c>
      <c r="N102" s="651">
        <v>3000</v>
      </c>
      <c r="O102" s="651">
        <f t="shared" si="5"/>
        <v>12777285</v>
      </c>
      <c r="P102" s="651">
        <f t="shared" si="6"/>
        <v>12272285</v>
      </c>
      <c r="Q102" s="651">
        <f>G102</f>
        <v>8605000</v>
      </c>
      <c r="R102" s="651">
        <f>H102</f>
        <v>1832719</v>
      </c>
      <c r="S102" s="651"/>
      <c r="T102" s="651">
        <f>J102</f>
        <v>316000</v>
      </c>
      <c r="U102" s="651"/>
      <c r="V102" s="651"/>
      <c r="W102" s="651">
        <f>M102</f>
        <v>505000</v>
      </c>
    </row>
    <row r="103" spans="1:23" s="275" customFormat="1" ht="21" customHeight="1">
      <c r="A103" s="273"/>
      <c r="B103" s="273"/>
      <c r="C103" s="266">
        <v>4210</v>
      </c>
      <c r="D103" s="227" t="s">
        <v>87</v>
      </c>
      <c r="E103" s="647">
        <v>284309</v>
      </c>
      <c r="F103" s="647">
        <v>284309</v>
      </c>
      <c r="G103" s="647"/>
      <c r="H103" s="647"/>
      <c r="I103" s="647"/>
      <c r="J103" s="647"/>
      <c r="K103" s="647"/>
      <c r="L103" s="647"/>
      <c r="M103" s="647"/>
      <c r="N103" s="647">
        <v>3000</v>
      </c>
      <c r="O103" s="647">
        <f t="shared" si="5"/>
        <v>287309</v>
      </c>
      <c r="P103" s="647">
        <f>F103+N103</f>
        <v>287309</v>
      </c>
      <c r="Q103" s="272"/>
      <c r="R103" s="272"/>
      <c r="S103" s="272"/>
      <c r="T103" s="580"/>
      <c r="U103" s="580"/>
      <c r="V103" s="580"/>
      <c r="W103" s="580"/>
    </row>
    <row r="104" spans="1:23" s="67" customFormat="1" ht="21" customHeight="1">
      <c r="A104" s="290"/>
      <c r="B104" s="290"/>
      <c r="C104" s="290"/>
      <c r="D104" s="313" t="s">
        <v>118</v>
      </c>
      <c r="E104" s="651"/>
      <c r="F104" s="651"/>
      <c r="G104" s="651"/>
      <c r="H104" s="651"/>
      <c r="I104" s="651"/>
      <c r="J104" s="651"/>
      <c r="K104" s="651"/>
      <c r="L104" s="651"/>
      <c r="M104" s="651"/>
      <c r="N104" s="651">
        <v>11200</v>
      </c>
      <c r="O104" s="651">
        <f t="shared" si="5"/>
        <v>11200</v>
      </c>
      <c r="P104" s="651">
        <f t="shared" si="6"/>
        <v>11200</v>
      </c>
      <c r="Q104" s="651"/>
      <c r="R104" s="651"/>
      <c r="S104" s="651"/>
      <c r="T104" s="651"/>
      <c r="U104" s="651"/>
      <c r="V104" s="651"/>
      <c r="W104" s="651"/>
    </row>
    <row r="105" spans="1:23" s="275" customFormat="1" ht="21" customHeight="1">
      <c r="A105" s="273"/>
      <c r="B105" s="273"/>
      <c r="C105" s="266">
        <v>4427</v>
      </c>
      <c r="D105" s="227" t="s">
        <v>228</v>
      </c>
      <c r="E105" s="272"/>
      <c r="F105" s="272"/>
      <c r="G105" s="272"/>
      <c r="H105" s="272"/>
      <c r="I105" s="272"/>
      <c r="J105" s="272"/>
      <c r="K105" s="272"/>
      <c r="L105" s="272"/>
      <c r="M105" s="272"/>
      <c r="N105" s="272">
        <v>11200</v>
      </c>
      <c r="O105" s="647">
        <f t="shared" si="5"/>
        <v>11200</v>
      </c>
      <c r="P105" s="647">
        <f>F105+N105</f>
        <v>11200</v>
      </c>
      <c r="Q105" s="272"/>
      <c r="R105" s="272"/>
      <c r="S105" s="272"/>
      <c r="T105" s="272"/>
      <c r="U105" s="272"/>
      <c r="V105" s="272"/>
      <c r="W105" s="272"/>
    </row>
    <row r="106" spans="1:23" s="67" customFormat="1" ht="20.25" customHeight="1">
      <c r="A106" s="290"/>
      <c r="B106" s="632">
        <v>80195</v>
      </c>
      <c r="C106" s="632"/>
      <c r="D106" s="643" t="s">
        <v>76</v>
      </c>
      <c r="E106" s="644">
        <v>1422531</v>
      </c>
      <c r="F106" s="644">
        <v>1422531</v>
      </c>
      <c r="G106" s="644">
        <v>203539</v>
      </c>
      <c r="H106" s="644">
        <v>37223</v>
      </c>
      <c r="I106" s="644">
        <v>120</v>
      </c>
      <c r="J106" s="644"/>
      <c r="K106" s="644"/>
      <c r="L106" s="644"/>
      <c r="M106" s="644"/>
      <c r="N106" s="644">
        <f>N107</f>
        <v>6414</v>
      </c>
      <c r="O106" s="644">
        <f t="shared" si="5"/>
        <v>1428945</v>
      </c>
      <c r="P106" s="644">
        <f t="shared" si="6"/>
        <v>1428945</v>
      </c>
      <c r="Q106" s="644">
        <f>G106+5772</f>
        <v>209311</v>
      </c>
      <c r="R106" s="644">
        <f>H106+642</f>
        <v>37865</v>
      </c>
      <c r="S106" s="644">
        <f>I106</f>
        <v>120</v>
      </c>
      <c r="T106" s="644"/>
      <c r="U106" s="644"/>
      <c r="V106" s="644"/>
      <c r="W106" s="644"/>
    </row>
    <row r="107" spans="1:23" s="67" customFormat="1" ht="27.75" customHeight="1">
      <c r="A107" s="290"/>
      <c r="B107" s="290"/>
      <c r="C107" s="289"/>
      <c r="D107" s="313" t="s">
        <v>152</v>
      </c>
      <c r="E107" s="651">
        <v>21502</v>
      </c>
      <c r="F107" s="651">
        <v>21502</v>
      </c>
      <c r="G107" s="651">
        <v>18826</v>
      </c>
      <c r="H107" s="651">
        <v>2676</v>
      </c>
      <c r="I107" s="651"/>
      <c r="J107" s="651"/>
      <c r="K107" s="651"/>
      <c r="L107" s="651"/>
      <c r="M107" s="651"/>
      <c r="N107" s="651">
        <v>6414</v>
      </c>
      <c r="O107" s="651">
        <f t="shared" si="5"/>
        <v>27916</v>
      </c>
      <c r="P107" s="651">
        <f t="shared" si="6"/>
        <v>27916</v>
      </c>
      <c r="Q107" s="651">
        <f>G107+5772</f>
        <v>24598</v>
      </c>
      <c r="R107" s="651">
        <f>H107+642</f>
        <v>3318</v>
      </c>
      <c r="S107" s="651"/>
      <c r="T107" s="651"/>
      <c r="U107" s="651"/>
      <c r="V107" s="651"/>
      <c r="W107" s="651"/>
    </row>
    <row r="108" spans="1:23" s="275" customFormat="1" ht="21" customHeight="1">
      <c r="A108" s="273"/>
      <c r="B108" s="273"/>
      <c r="C108" s="266">
        <v>4110</v>
      </c>
      <c r="D108" s="306" t="s">
        <v>33</v>
      </c>
      <c r="E108" s="580">
        <v>2343</v>
      </c>
      <c r="F108" s="580">
        <v>2343</v>
      </c>
      <c r="G108" s="580"/>
      <c r="H108" s="580">
        <v>2343</v>
      </c>
      <c r="I108" s="580"/>
      <c r="J108" s="580"/>
      <c r="K108" s="580"/>
      <c r="L108" s="580"/>
      <c r="M108" s="580"/>
      <c r="N108" s="580">
        <v>562</v>
      </c>
      <c r="O108" s="647">
        <f t="shared" si="5"/>
        <v>2905</v>
      </c>
      <c r="P108" s="647">
        <f>F108+N108</f>
        <v>2905</v>
      </c>
      <c r="Q108" s="580"/>
      <c r="R108" s="580">
        <f>H108+N108</f>
        <v>2905</v>
      </c>
      <c r="S108" s="580"/>
      <c r="T108" s="580"/>
      <c r="U108" s="580"/>
      <c r="V108" s="580"/>
      <c r="W108" s="580"/>
    </row>
    <row r="109" spans="1:23" s="275" customFormat="1" ht="21" customHeight="1">
      <c r="A109" s="273"/>
      <c r="B109" s="273"/>
      <c r="C109" s="314">
        <v>4120</v>
      </c>
      <c r="D109" s="327" t="s">
        <v>34</v>
      </c>
      <c r="E109" s="662">
        <v>333</v>
      </c>
      <c r="F109" s="662">
        <v>333</v>
      </c>
      <c r="G109" s="662"/>
      <c r="H109" s="662">
        <v>333</v>
      </c>
      <c r="I109" s="662"/>
      <c r="J109" s="662"/>
      <c r="K109" s="662"/>
      <c r="L109" s="662"/>
      <c r="M109" s="662"/>
      <c r="N109" s="662">
        <v>80</v>
      </c>
      <c r="O109" s="647">
        <f aca="true" t="shared" si="7" ref="O109:O150">E109+N109</f>
        <v>413</v>
      </c>
      <c r="P109" s="647">
        <f>F109+N109</f>
        <v>413</v>
      </c>
      <c r="Q109" s="662"/>
      <c r="R109" s="662">
        <f>H109+N109</f>
        <v>413</v>
      </c>
      <c r="S109" s="662"/>
      <c r="T109" s="662"/>
      <c r="U109" s="664"/>
      <c r="V109" s="664"/>
      <c r="W109" s="664"/>
    </row>
    <row r="110" spans="1:23" s="275" customFormat="1" ht="21" customHeight="1">
      <c r="A110" s="273"/>
      <c r="B110" s="273"/>
      <c r="C110" s="273">
        <v>4170</v>
      </c>
      <c r="D110" s="306" t="s">
        <v>32</v>
      </c>
      <c r="E110" s="580">
        <v>18826</v>
      </c>
      <c r="F110" s="580">
        <v>18826</v>
      </c>
      <c r="G110" s="580">
        <v>18826</v>
      </c>
      <c r="H110" s="580"/>
      <c r="I110" s="580"/>
      <c r="J110" s="580"/>
      <c r="K110" s="580"/>
      <c r="L110" s="580"/>
      <c r="M110" s="580"/>
      <c r="N110" s="580">
        <v>5772</v>
      </c>
      <c r="O110" s="647">
        <f t="shared" si="7"/>
        <v>24598</v>
      </c>
      <c r="P110" s="647">
        <f>F110+N110</f>
        <v>24598</v>
      </c>
      <c r="Q110" s="580">
        <f>G110+N110</f>
        <v>24598</v>
      </c>
      <c r="R110" s="580"/>
      <c r="S110" s="580"/>
      <c r="T110" s="580"/>
      <c r="U110" s="664"/>
      <c r="V110" s="664"/>
      <c r="W110" s="664"/>
    </row>
    <row r="111" spans="1:24" s="67" customFormat="1" ht="21.75" customHeight="1" thickBot="1">
      <c r="A111" s="21">
        <v>852</v>
      </c>
      <c r="B111" s="21"/>
      <c r="C111" s="21"/>
      <c r="D111" s="140" t="s">
        <v>75</v>
      </c>
      <c r="E111" s="22">
        <v>107798435</v>
      </c>
      <c r="F111" s="22">
        <v>100215435</v>
      </c>
      <c r="G111" s="22">
        <v>26153525</v>
      </c>
      <c r="H111" s="22">
        <v>5012407</v>
      </c>
      <c r="I111" s="22">
        <v>16262429</v>
      </c>
      <c r="J111" s="22">
        <v>361521</v>
      </c>
      <c r="K111" s="22"/>
      <c r="L111" s="22"/>
      <c r="M111" s="22">
        <v>7583000</v>
      </c>
      <c r="N111" s="22">
        <f>N112+N115+N118</f>
        <v>0</v>
      </c>
      <c r="O111" s="22">
        <f>E111+N111</f>
        <v>107798435</v>
      </c>
      <c r="P111" s="22">
        <f t="shared" si="6"/>
        <v>100215435</v>
      </c>
      <c r="Q111" s="22">
        <f>G111</f>
        <v>26153525</v>
      </c>
      <c r="R111" s="22">
        <f>H111</f>
        <v>5012407</v>
      </c>
      <c r="S111" s="22">
        <f>I111+N113</f>
        <v>16282429</v>
      </c>
      <c r="T111" s="22">
        <f>J111</f>
        <v>361521</v>
      </c>
      <c r="U111" s="22"/>
      <c r="V111" s="22"/>
      <c r="W111" s="22">
        <f>M111</f>
        <v>7583000</v>
      </c>
      <c r="X111" s="96"/>
    </row>
    <row r="112" spans="1:24" s="354" customFormat="1" ht="21.75" customHeight="1">
      <c r="A112" s="351"/>
      <c r="B112" s="308">
        <v>85203</v>
      </c>
      <c r="C112" s="308"/>
      <c r="D112" s="309" t="s">
        <v>119</v>
      </c>
      <c r="E112" s="665">
        <v>3928500</v>
      </c>
      <c r="F112" s="665">
        <v>3687500</v>
      </c>
      <c r="G112" s="665">
        <v>2102400</v>
      </c>
      <c r="H112" s="665">
        <v>415100</v>
      </c>
      <c r="I112" s="665">
        <v>500000</v>
      </c>
      <c r="J112" s="665"/>
      <c r="K112" s="665"/>
      <c r="L112" s="665"/>
      <c r="M112" s="665">
        <v>241000</v>
      </c>
      <c r="N112" s="665">
        <f>N113</f>
        <v>20000</v>
      </c>
      <c r="O112" s="666">
        <f t="shared" si="7"/>
        <v>3948500</v>
      </c>
      <c r="P112" s="666">
        <f t="shared" si="6"/>
        <v>3707500</v>
      </c>
      <c r="Q112" s="665">
        <f>G112</f>
        <v>2102400</v>
      </c>
      <c r="R112" s="665">
        <f>H112</f>
        <v>415100</v>
      </c>
      <c r="S112" s="665">
        <f>I112+N113</f>
        <v>520000</v>
      </c>
      <c r="T112" s="665"/>
      <c r="U112" s="665"/>
      <c r="V112" s="665"/>
      <c r="W112" s="665">
        <f>M112</f>
        <v>241000</v>
      </c>
      <c r="X112" s="667"/>
    </row>
    <row r="113" spans="1:24" s="67" customFormat="1" ht="27.75" customHeight="1">
      <c r="A113" s="668"/>
      <c r="B113" s="668"/>
      <c r="C113" s="668"/>
      <c r="D113" s="669" t="s">
        <v>120</v>
      </c>
      <c r="E113" s="651">
        <v>500000</v>
      </c>
      <c r="F113" s="651">
        <v>500000</v>
      </c>
      <c r="G113" s="651"/>
      <c r="H113" s="651"/>
      <c r="I113" s="651">
        <v>500000</v>
      </c>
      <c r="J113" s="651"/>
      <c r="K113" s="651"/>
      <c r="L113" s="651"/>
      <c r="M113" s="651"/>
      <c r="N113" s="651">
        <v>20000</v>
      </c>
      <c r="O113" s="651">
        <f t="shared" si="7"/>
        <v>520000</v>
      </c>
      <c r="P113" s="651">
        <f t="shared" si="6"/>
        <v>520000</v>
      </c>
      <c r="Q113" s="651"/>
      <c r="R113" s="651"/>
      <c r="S113" s="651">
        <f>I113+N113</f>
        <v>520000</v>
      </c>
      <c r="T113" s="651"/>
      <c r="U113" s="651"/>
      <c r="V113" s="651"/>
      <c r="W113" s="651"/>
      <c r="X113" s="96"/>
    </row>
    <row r="114" spans="1:24" s="275" customFormat="1" ht="42.75" customHeight="1">
      <c r="A114" s="679"/>
      <c r="B114" s="777"/>
      <c r="C114" s="266">
        <v>2810</v>
      </c>
      <c r="D114" s="227" t="s">
        <v>220</v>
      </c>
      <c r="E114" s="272">
        <v>500000</v>
      </c>
      <c r="F114" s="272">
        <v>500000</v>
      </c>
      <c r="G114" s="272"/>
      <c r="H114" s="272"/>
      <c r="I114" s="272">
        <v>500000</v>
      </c>
      <c r="J114" s="272"/>
      <c r="K114" s="272"/>
      <c r="L114" s="272"/>
      <c r="M114" s="272"/>
      <c r="N114" s="272">
        <v>20000</v>
      </c>
      <c r="O114" s="647">
        <f t="shared" si="7"/>
        <v>520000</v>
      </c>
      <c r="P114" s="647">
        <f>F114+N114</f>
        <v>520000</v>
      </c>
      <c r="Q114" s="647"/>
      <c r="R114" s="647"/>
      <c r="S114" s="647">
        <f>I114+N114</f>
        <v>520000</v>
      </c>
      <c r="T114" s="647"/>
      <c r="U114" s="647"/>
      <c r="V114" s="647"/>
      <c r="W114" s="647"/>
      <c r="X114" s="274"/>
    </row>
    <row r="115" spans="1:24" s="354" customFormat="1" ht="21.75" customHeight="1">
      <c r="A115" s="351"/>
      <c r="B115" s="308">
        <v>85204</v>
      </c>
      <c r="C115" s="308"/>
      <c r="D115" s="309" t="s">
        <v>173</v>
      </c>
      <c r="E115" s="665">
        <v>6444000</v>
      </c>
      <c r="F115" s="665">
        <v>6444000</v>
      </c>
      <c r="G115" s="665"/>
      <c r="H115" s="665"/>
      <c r="I115" s="665">
        <v>565000</v>
      </c>
      <c r="J115" s="665"/>
      <c r="K115" s="665"/>
      <c r="L115" s="665"/>
      <c r="M115" s="665"/>
      <c r="N115" s="665">
        <f>N116</f>
        <v>-20000</v>
      </c>
      <c r="O115" s="666">
        <f t="shared" si="7"/>
        <v>6424000</v>
      </c>
      <c r="P115" s="666">
        <f t="shared" si="6"/>
        <v>6424000</v>
      </c>
      <c r="Q115" s="665"/>
      <c r="R115" s="665"/>
      <c r="S115" s="665">
        <f>I115</f>
        <v>565000</v>
      </c>
      <c r="T115" s="665"/>
      <c r="U115" s="665"/>
      <c r="V115" s="665"/>
      <c r="W115" s="665"/>
      <c r="X115" s="667"/>
    </row>
    <row r="116" spans="1:24" s="637" customFormat="1" ht="21" customHeight="1">
      <c r="A116" s="670"/>
      <c r="B116" s="670"/>
      <c r="C116" s="670"/>
      <c r="D116" s="671" t="s">
        <v>174</v>
      </c>
      <c r="E116" s="672">
        <v>5879000</v>
      </c>
      <c r="F116" s="672">
        <v>5879000</v>
      </c>
      <c r="G116" s="672"/>
      <c r="H116" s="672"/>
      <c r="I116" s="672"/>
      <c r="J116" s="672"/>
      <c r="K116" s="672"/>
      <c r="L116" s="672"/>
      <c r="M116" s="672"/>
      <c r="N116" s="672">
        <v>-20000</v>
      </c>
      <c r="O116" s="672">
        <f t="shared" si="7"/>
        <v>5859000</v>
      </c>
      <c r="P116" s="672">
        <f t="shared" si="6"/>
        <v>5859000</v>
      </c>
      <c r="Q116" s="672"/>
      <c r="R116" s="672"/>
      <c r="S116" s="672"/>
      <c r="T116" s="672"/>
      <c r="U116" s="672"/>
      <c r="V116" s="672"/>
      <c r="W116" s="672"/>
      <c r="X116" s="325"/>
    </row>
    <row r="117" spans="1:24" s="275" customFormat="1" ht="21" customHeight="1">
      <c r="A117" s="679"/>
      <c r="B117" s="777"/>
      <c r="C117" s="266">
        <v>3110</v>
      </c>
      <c r="D117" s="227" t="s">
        <v>250</v>
      </c>
      <c r="E117" s="272">
        <v>5842200</v>
      </c>
      <c r="F117" s="272">
        <v>5842200</v>
      </c>
      <c r="G117" s="272"/>
      <c r="H117" s="272"/>
      <c r="I117" s="272"/>
      <c r="J117" s="272"/>
      <c r="K117" s="272"/>
      <c r="L117" s="272"/>
      <c r="M117" s="272"/>
      <c r="N117" s="272">
        <v>-20000</v>
      </c>
      <c r="O117" s="647">
        <f t="shared" si="7"/>
        <v>5822200</v>
      </c>
      <c r="P117" s="647">
        <f>F117+N117</f>
        <v>5822200</v>
      </c>
      <c r="Q117" s="272"/>
      <c r="R117" s="272"/>
      <c r="S117" s="272"/>
      <c r="T117" s="272"/>
      <c r="U117" s="272"/>
      <c r="V117" s="272"/>
      <c r="W117" s="272"/>
      <c r="X117" s="274"/>
    </row>
    <row r="118" spans="1:24" s="354" customFormat="1" ht="21.75" customHeight="1">
      <c r="A118" s="351"/>
      <c r="B118" s="308">
        <v>85219</v>
      </c>
      <c r="C118" s="308"/>
      <c r="D118" s="309" t="s">
        <v>147</v>
      </c>
      <c r="E118" s="665">
        <v>16996489</v>
      </c>
      <c r="F118" s="665">
        <v>15276489</v>
      </c>
      <c r="G118" s="665">
        <v>10887435</v>
      </c>
      <c r="H118" s="665">
        <v>2056873</v>
      </c>
      <c r="I118" s="665"/>
      <c r="J118" s="665">
        <v>50000</v>
      </c>
      <c r="K118" s="665"/>
      <c r="L118" s="665"/>
      <c r="M118" s="665">
        <v>1720000</v>
      </c>
      <c r="N118" s="665">
        <f>N119+N124+N128</f>
        <v>0</v>
      </c>
      <c r="O118" s="666">
        <f t="shared" si="7"/>
        <v>16996489</v>
      </c>
      <c r="P118" s="666">
        <f>F118</f>
        <v>15276489</v>
      </c>
      <c r="Q118" s="665">
        <f>G118</f>
        <v>10887435</v>
      </c>
      <c r="R118" s="665">
        <f>H118</f>
        <v>2056873</v>
      </c>
      <c r="S118" s="665"/>
      <c r="T118" s="665">
        <f>J118</f>
        <v>50000</v>
      </c>
      <c r="U118" s="665"/>
      <c r="V118" s="665"/>
      <c r="W118" s="665">
        <f>M118</f>
        <v>1720000</v>
      </c>
      <c r="X118" s="667"/>
    </row>
    <row r="119" spans="1:24" s="67" customFormat="1" ht="30.75" customHeight="1">
      <c r="A119" s="668"/>
      <c r="B119" s="673"/>
      <c r="C119" s="673"/>
      <c r="D119" s="669" t="s">
        <v>165</v>
      </c>
      <c r="E119" s="674">
        <v>16249856</v>
      </c>
      <c r="F119" s="674">
        <v>14529856</v>
      </c>
      <c r="G119" s="674">
        <v>10513063</v>
      </c>
      <c r="H119" s="674">
        <v>1996298</v>
      </c>
      <c r="I119" s="674"/>
      <c r="J119" s="674">
        <v>50000</v>
      </c>
      <c r="K119" s="674"/>
      <c r="L119" s="674"/>
      <c r="M119" s="674">
        <v>1720000</v>
      </c>
      <c r="N119" s="674">
        <v>12673</v>
      </c>
      <c r="O119" s="674">
        <f t="shared" si="7"/>
        <v>16262529</v>
      </c>
      <c r="P119" s="674">
        <f aca="true" t="shared" si="8" ref="P119:P131">F119+N119</f>
        <v>14542529</v>
      </c>
      <c r="Q119" s="674">
        <f>G119+9001</f>
        <v>10522064</v>
      </c>
      <c r="R119" s="674">
        <f>H119+1589+221</f>
        <v>1998108</v>
      </c>
      <c r="S119" s="674"/>
      <c r="T119" s="674">
        <f>J119</f>
        <v>50000</v>
      </c>
      <c r="U119" s="674"/>
      <c r="V119" s="674"/>
      <c r="W119" s="674">
        <f>M119</f>
        <v>1720000</v>
      </c>
      <c r="X119" s="96"/>
    </row>
    <row r="120" spans="1:24" s="275" customFormat="1" ht="19.5" customHeight="1">
      <c r="A120" s="273"/>
      <c r="B120" s="273"/>
      <c r="C120" s="266">
        <v>4010</v>
      </c>
      <c r="D120" s="227" t="s">
        <v>251</v>
      </c>
      <c r="E120" s="577">
        <v>9726176</v>
      </c>
      <c r="F120" s="577">
        <v>9726176</v>
      </c>
      <c r="G120" s="577">
        <v>9726176</v>
      </c>
      <c r="H120" s="577"/>
      <c r="I120" s="577"/>
      <c r="J120" s="577"/>
      <c r="K120" s="577"/>
      <c r="L120" s="577"/>
      <c r="M120" s="577"/>
      <c r="N120" s="577">
        <v>9001</v>
      </c>
      <c r="O120" s="647">
        <f t="shared" si="7"/>
        <v>9735177</v>
      </c>
      <c r="P120" s="647">
        <f t="shared" si="8"/>
        <v>9735177</v>
      </c>
      <c r="Q120" s="647">
        <f>G120+N120</f>
        <v>9735177</v>
      </c>
      <c r="R120" s="577"/>
      <c r="S120" s="577"/>
      <c r="T120" s="577"/>
      <c r="U120" s="577"/>
      <c r="V120" s="577"/>
      <c r="W120" s="577"/>
      <c r="X120" s="274"/>
    </row>
    <row r="121" spans="1:24" s="275" customFormat="1" ht="19.5" customHeight="1">
      <c r="A121" s="266"/>
      <c r="B121" s="266"/>
      <c r="C121" s="314">
        <v>4110</v>
      </c>
      <c r="D121" s="675" t="s">
        <v>252</v>
      </c>
      <c r="E121" s="315">
        <v>1747857</v>
      </c>
      <c r="F121" s="315">
        <v>1747857</v>
      </c>
      <c r="G121" s="315"/>
      <c r="H121" s="315">
        <v>1747857</v>
      </c>
      <c r="I121" s="315"/>
      <c r="J121" s="315"/>
      <c r="K121" s="315"/>
      <c r="L121" s="315"/>
      <c r="M121" s="315"/>
      <c r="N121" s="315">
        <v>1589</v>
      </c>
      <c r="O121" s="647">
        <f t="shared" si="7"/>
        <v>1749446</v>
      </c>
      <c r="P121" s="647">
        <f t="shared" si="8"/>
        <v>1749446</v>
      </c>
      <c r="Q121" s="272"/>
      <c r="R121" s="272">
        <f>H121+N121</f>
        <v>1749446</v>
      </c>
      <c r="S121" s="272"/>
      <c r="T121" s="272"/>
      <c r="U121" s="272"/>
      <c r="V121" s="272"/>
      <c r="W121" s="272"/>
      <c r="X121" s="274"/>
    </row>
    <row r="122" spans="1:24" s="275" customFormat="1" ht="19.5" customHeight="1">
      <c r="A122" s="273"/>
      <c r="B122" s="273"/>
      <c r="C122" s="314">
        <v>4120</v>
      </c>
      <c r="D122" s="676" t="s">
        <v>34</v>
      </c>
      <c r="E122" s="315">
        <v>248441</v>
      </c>
      <c r="F122" s="315">
        <v>248441</v>
      </c>
      <c r="G122" s="315"/>
      <c r="H122" s="315">
        <v>248441</v>
      </c>
      <c r="I122" s="315"/>
      <c r="J122" s="315"/>
      <c r="K122" s="315"/>
      <c r="L122" s="315"/>
      <c r="M122" s="315"/>
      <c r="N122" s="315">
        <v>221</v>
      </c>
      <c r="O122" s="647">
        <f t="shared" si="7"/>
        <v>248662</v>
      </c>
      <c r="P122" s="647">
        <f t="shared" si="8"/>
        <v>248662</v>
      </c>
      <c r="Q122" s="662"/>
      <c r="R122" s="662">
        <f>H122+N122</f>
        <v>248662</v>
      </c>
      <c r="S122" s="662"/>
      <c r="T122" s="662"/>
      <c r="U122" s="664"/>
      <c r="V122" s="664"/>
      <c r="W122" s="664"/>
      <c r="X122" s="274"/>
    </row>
    <row r="123" spans="1:24" s="275" customFormat="1" ht="19.5" customHeight="1">
      <c r="A123" s="273"/>
      <c r="B123" s="273"/>
      <c r="C123" s="314">
        <v>4210</v>
      </c>
      <c r="D123" s="227" t="s">
        <v>87</v>
      </c>
      <c r="E123" s="315">
        <v>176324</v>
      </c>
      <c r="F123" s="315">
        <v>176324</v>
      </c>
      <c r="G123" s="315"/>
      <c r="H123" s="315"/>
      <c r="I123" s="315"/>
      <c r="J123" s="315"/>
      <c r="K123" s="315"/>
      <c r="L123" s="315"/>
      <c r="M123" s="315"/>
      <c r="N123" s="315">
        <v>1862</v>
      </c>
      <c r="O123" s="647">
        <f t="shared" si="7"/>
        <v>178186</v>
      </c>
      <c r="P123" s="647">
        <f t="shared" si="8"/>
        <v>178186</v>
      </c>
      <c r="Q123" s="315"/>
      <c r="R123" s="315"/>
      <c r="S123" s="315"/>
      <c r="T123" s="315"/>
      <c r="U123" s="315"/>
      <c r="V123" s="315"/>
      <c r="W123" s="315"/>
      <c r="X123" s="274"/>
    </row>
    <row r="124" spans="1:24" s="67" customFormat="1" ht="27.75" customHeight="1">
      <c r="A124" s="668"/>
      <c r="B124" s="668"/>
      <c r="C124" s="668"/>
      <c r="D124" s="677" t="s">
        <v>166</v>
      </c>
      <c r="E124" s="678">
        <v>99321</v>
      </c>
      <c r="F124" s="678">
        <v>99321</v>
      </c>
      <c r="G124" s="678">
        <v>42691</v>
      </c>
      <c r="H124" s="678">
        <v>11320</v>
      </c>
      <c r="I124" s="678"/>
      <c r="J124" s="678"/>
      <c r="K124" s="678"/>
      <c r="L124" s="678"/>
      <c r="M124" s="678"/>
      <c r="N124" s="678">
        <v>-10811</v>
      </c>
      <c r="O124" s="678">
        <f t="shared" si="7"/>
        <v>88510</v>
      </c>
      <c r="P124" s="678">
        <f t="shared" si="8"/>
        <v>88510</v>
      </c>
      <c r="Q124" s="678">
        <f>G124-9001</f>
        <v>33690</v>
      </c>
      <c r="R124" s="678">
        <f>H124-1589-221</f>
        <v>9510</v>
      </c>
      <c r="S124" s="678"/>
      <c r="T124" s="678"/>
      <c r="U124" s="678"/>
      <c r="V124" s="678"/>
      <c r="W124" s="678"/>
      <c r="X124" s="96"/>
    </row>
    <row r="125" spans="1:24" s="275" customFormat="1" ht="19.5" customHeight="1">
      <c r="A125" s="679"/>
      <c r="B125" s="679"/>
      <c r="C125" s="266">
        <v>4019</v>
      </c>
      <c r="D125" s="227" t="s">
        <v>251</v>
      </c>
      <c r="E125" s="680">
        <v>16650</v>
      </c>
      <c r="F125" s="680">
        <v>16650</v>
      </c>
      <c r="G125" s="680">
        <v>16650</v>
      </c>
      <c r="H125" s="680"/>
      <c r="I125" s="680"/>
      <c r="J125" s="680"/>
      <c r="K125" s="680"/>
      <c r="L125" s="680"/>
      <c r="M125" s="680"/>
      <c r="N125" s="680">
        <v>-9001</v>
      </c>
      <c r="O125" s="647">
        <f t="shared" si="7"/>
        <v>7649</v>
      </c>
      <c r="P125" s="647">
        <f t="shared" si="8"/>
        <v>7649</v>
      </c>
      <c r="Q125" s="647">
        <f>G125+N125</f>
        <v>7649</v>
      </c>
      <c r="R125" s="577"/>
      <c r="S125" s="577"/>
      <c r="T125" s="577"/>
      <c r="U125" s="577"/>
      <c r="V125" s="577"/>
      <c r="W125" s="577"/>
      <c r="X125" s="274"/>
    </row>
    <row r="126" spans="1:24" s="275" customFormat="1" ht="19.5" customHeight="1">
      <c r="A126" s="679"/>
      <c r="B126" s="679"/>
      <c r="C126" s="314">
        <v>4119</v>
      </c>
      <c r="D126" s="675" t="s">
        <v>252</v>
      </c>
      <c r="E126" s="681">
        <v>2934</v>
      </c>
      <c r="F126" s="681">
        <v>2934</v>
      </c>
      <c r="G126" s="681"/>
      <c r="H126" s="681">
        <v>2934</v>
      </c>
      <c r="I126" s="681"/>
      <c r="J126" s="681"/>
      <c r="K126" s="681"/>
      <c r="L126" s="681"/>
      <c r="M126" s="681"/>
      <c r="N126" s="681">
        <v>-1589</v>
      </c>
      <c r="O126" s="647">
        <f t="shared" si="7"/>
        <v>1345</v>
      </c>
      <c r="P126" s="647">
        <f t="shared" si="8"/>
        <v>1345</v>
      </c>
      <c r="Q126" s="580"/>
      <c r="R126" s="580">
        <f>H126+N126</f>
        <v>1345</v>
      </c>
      <c r="S126" s="580"/>
      <c r="T126" s="580"/>
      <c r="U126" s="580"/>
      <c r="V126" s="580"/>
      <c r="W126" s="580"/>
      <c r="X126" s="274"/>
    </row>
    <row r="127" spans="1:24" s="275" customFormat="1" ht="19.5" customHeight="1">
      <c r="A127" s="679"/>
      <c r="B127" s="679"/>
      <c r="C127" s="314">
        <v>4129</v>
      </c>
      <c r="D127" s="676" t="s">
        <v>34</v>
      </c>
      <c r="E127" s="681">
        <v>408</v>
      </c>
      <c r="F127" s="681">
        <v>408</v>
      </c>
      <c r="G127" s="681"/>
      <c r="H127" s="681">
        <v>408</v>
      </c>
      <c r="I127" s="681"/>
      <c r="J127" s="681"/>
      <c r="K127" s="681"/>
      <c r="L127" s="681"/>
      <c r="M127" s="681"/>
      <c r="N127" s="681">
        <v>-221</v>
      </c>
      <c r="O127" s="647">
        <f t="shared" si="7"/>
        <v>187</v>
      </c>
      <c r="P127" s="647">
        <f t="shared" si="8"/>
        <v>187</v>
      </c>
      <c r="Q127" s="662"/>
      <c r="R127" s="662">
        <f>H127+N127</f>
        <v>187</v>
      </c>
      <c r="S127" s="662"/>
      <c r="T127" s="662"/>
      <c r="U127" s="664"/>
      <c r="V127" s="664"/>
      <c r="W127" s="664"/>
      <c r="X127" s="274"/>
    </row>
    <row r="128" spans="1:24" s="67" customFormat="1" ht="30.75" customHeight="1">
      <c r="A128" s="668"/>
      <c r="B128" s="668"/>
      <c r="C128" s="668"/>
      <c r="D128" s="669" t="s">
        <v>172</v>
      </c>
      <c r="E128" s="674">
        <v>530222</v>
      </c>
      <c r="F128" s="674">
        <v>530222</v>
      </c>
      <c r="G128" s="674">
        <v>263870</v>
      </c>
      <c r="H128" s="674">
        <v>36671</v>
      </c>
      <c r="I128" s="674"/>
      <c r="J128" s="674"/>
      <c r="K128" s="674"/>
      <c r="L128" s="674"/>
      <c r="M128" s="674"/>
      <c r="N128" s="674">
        <v>-1862</v>
      </c>
      <c r="O128" s="674">
        <f t="shared" si="7"/>
        <v>528360</v>
      </c>
      <c r="P128" s="674">
        <f t="shared" si="8"/>
        <v>528360</v>
      </c>
      <c r="Q128" s="674">
        <f aca="true" t="shared" si="9" ref="Q128:R133">G128</f>
        <v>263870</v>
      </c>
      <c r="R128" s="674">
        <f t="shared" si="9"/>
        <v>36671</v>
      </c>
      <c r="S128" s="674"/>
      <c r="T128" s="674"/>
      <c r="U128" s="674"/>
      <c r="V128" s="674"/>
      <c r="W128" s="674"/>
      <c r="X128" s="96"/>
    </row>
    <row r="129" spans="1:24" s="275" customFormat="1" ht="19.5" customHeight="1">
      <c r="A129" s="679"/>
      <c r="B129" s="679"/>
      <c r="C129" s="656">
        <v>3029</v>
      </c>
      <c r="D129" s="659" t="s">
        <v>253</v>
      </c>
      <c r="E129" s="682">
        <v>103</v>
      </c>
      <c r="F129" s="682">
        <v>103</v>
      </c>
      <c r="G129" s="682"/>
      <c r="H129" s="682"/>
      <c r="I129" s="682"/>
      <c r="J129" s="682"/>
      <c r="K129" s="682"/>
      <c r="L129" s="682"/>
      <c r="M129" s="682"/>
      <c r="N129" s="682">
        <v>-103</v>
      </c>
      <c r="O129" s="647">
        <f t="shared" si="7"/>
        <v>0</v>
      </c>
      <c r="P129" s="647">
        <f t="shared" si="8"/>
        <v>0</v>
      </c>
      <c r="Q129" s="682"/>
      <c r="R129" s="682"/>
      <c r="S129" s="682"/>
      <c r="T129" s="682"/>
      <c r="U129" s="682"/>
      <c r="V129" s="682"/>
      <c r="W129" s="682"/>
      <c r="X129" s="274"/>
    </row>
    <row r="130" spans="1:24" s="275" customFormat="1" ht="19.5" customHeight="1">
      <c r="A130" s="679"/>
      <c r="B130" s="679"/>
      <c r="C130" s="675">
        <v>4439</v>
      </c>
      <c r="D130" s="676" t="s">
        <v>254</v>
      </c>
      <c r="E130" s="329">
        <v>149</v>
      </c>
      <c r="F130" s="329">
        <v>149</v>
      </c>
      <c r="G130" s="329"/>
      <c r="H130" s="329"/>
      <c r="I130" s="329"/>
      <c r="J130" s="329"/>
      <c r="K130" s="329"/>
      <c r="L130" s="329"/>
      <c r="M130" s="329"/>
      <c r="N130" s="329">
        <v>-149</v>
      </c>
      <c r="O130" s="647">
        <f t="shared" si="7"/>
        <v>0</v>
      </c>
      <c r="P130" s="647">
        <f t="shared" si="8"/>
        <v>0</v>
      </c>
      <c r="Q130" s="329"/>
      <c r="R130" s="329"/>
      <c r="S130" s="329"/>
      <c r="T130" s="329"/>
      <c r="U130" s="329"/>
      <c r="V130" s="329"/>
      <c r="W130" s="329"/>
      <c r="X130" s="274"/>
    </row>
    <row r="131" spans="1:24" s="275" customFormat="1" ht="27.75" customHeight="1">
      <c r="A131" s="679"/>
      <c r="B131" s="679"/>
      <c r="C131" s="675">
        <v>4449</v>
      </c>
      <c r="D131" s="676" t="s">
        <v>223</v>
      </c>
      <c r="E131" s="682">
        <v>1610</v>
      </c>
      <c r="F131" s="682">
        <v>1610</v>
      </c>
      <c r="G131" s="682"/>
      <c r="H131" s="682"/>
      <c r="I131" s="682"/>
      <c r="J131" s="682"/>
      <c r="K131" s="682"/>
      <c r="L131" s="682"/>
      <c r="M131" s="682"/>
      <c r="N131" s="682">
        <v>-1610</v>
      </c>
      <c r="O131" s="647">
        <f t="shared" si="7"/>
        <v>0</v>
      </c>
      <c r="P131" s="647">
        <f t="shared" si="8"/>
        <v>0</v>
      </c>
      <c r="Q131" s="682"/>
      <c r="R131" s="682"/>
      <c r="S131" s="682"/>
      <c r="T131" s="682"/>
      <c r="U131" s="682"/>
      <c r="V131" s="682"/>
      <c r="W131" s="682"/>
      <c r="X131" s="274"/>
    </row>
    <row r="132" spans="1:24" s="354" customFormat="1" ht="22.5" customHeight="1" thickBot="1">
      <c r="A132" s="361">
        <v>854</v>
      </c>
      <c r="B132" s="361"/>
      <c r="C132" s="361"/>
      <c r="D132" s="362" t="s">
        <v>135</v>
      </c>
      <c r="E132" s="683">
        <v>50338176</v>
      </c>
      <c r="F132" s="683">
        <v>47320984</v>
      </c>
      <c r="G132" s="683">
        <v>28750313</v>
      </c>
      <c r="H132" s="683">
        <v>5395249</v>
      </c>
      <c r="I132" s="683">
        <v>1563990</v>
      </c>
      <c r="J132" s="683">
        <v>1676325</v>
      </c>
      <c r="K132" s="683"/>
      <c r="L132" s="683"/>
      <c r="M132" s="683">
        <v>3017192</v>
      </c>
      <c r="N132" s="683">
        <f>N133+N136+N141+N147</f>
        <v>4180</v>
      </c>
      <c r="O132" s="683">
        <f t="shared" si="7"/>
        <v>50342356</v>
      </c>
      <c r="P132" s="683">
        <f>F132+N132-66000</f>
        <v>47259164</v>
      </c>
      <c r="Q132" s="683">
        <f t="shared" si="9"/>
        <v>28750313</v>
      </c>
      <c r="R132" s="683">
        <f t="shared" si="9"/>
        <v>5395249</v>
      </c>
      <c r="S132" s="683">
        <f>I132+N134+N145</f>
        <v>1405990</v>
      </c>
      <c r="T132" s="683">
        <f>J132</f>
        <v>1676325</v>
      </c>
      <c r="U132" s="683"/>
      <c r="V132" s="683"/>
      <c r="W132" s="683">
        <f>M132+66000</f>
        <v>3083192</v>
      </c>
      <c r="X132" s="667"/>
    </row>
    <row r="133" spans="1:24" s="354" customFormat="1" ht="20.25" customHeight="1">
      <c r="A133" s="351"/>
      <c r="B133" s="351">
        <v>85403</v>
      </c>
      <c r="C133" s="351"/>
      <c r="D133" s="309" t="s">
        <v>136</v>
      </c>
      <c r="E133" s="684">
        <v>13038487</v>
      </c>
      <c r="F133" s="684">
        <v>10220067</v>
      </c>
      <c r="G133" s="684">
        <v>5768632</v>
      </c>
      <c r="H133" s="684">
        <v>1138100</v>
      </c>
      <c r="I133" s="684">
        <v>663000</v>
      </c>
      <c r="J133" s="684">
        <v>820000</v>
      </c>
      <c r="K133" s="684"/>
      <c r="L133" s="684"/>
      <c r="M133" s="684">
        <v>2818420</v>
      </c>
      <c r="N133" s="684">
        <f>N134</f>
        <v>-60000</v>
      </c>
      <c r="O133" s="665">
        <f t="shared" si="7"/>
        <v>12978487</v>
      </c>
      <c r="P133" s="665">
        <f aca="true" t="shared" si="10" ref="P133:P145">F133+N133</f>
        <v>10160067</v>
      </c>
      <c r="Q133" s="665">
        <f t="shared" si="9"/>
        <v>5768632</v>
      </c>
      <c r="R133" s="665">
        <f t="shared" si="9"/>
        <v>1138100</v>
      </c>
      <c r="S133" s="665">
        <f>I133+N134</f>
        <v>603000</v>
      </c>
      <c r="T133" s="665">
        <f>J133</f>
        <v>820000</v>
      </c>
      <c r="U133" s="665"/>
      <c r="V133" s="665"/>
      <c r="W133" s="665">
        <f>M133</f>
        <v>2818420</v>
      </c>
      <c r="X133" s="667"/>
    </row>
    <row r="134" spans="1:24" s="67" customFormat="1" ht="27.75" customHeight="1">
      <c r="A134" s="290"/>
      <c r="B134" s="289"/>
      <c r="C134" s="289"/>
      <c r="D134" s="313" t="s">
        <v>137</v>
      </c>
      <c r="E134" s="651">
        <v>663000</v>
      </c>
      <c r="F134" s="651">
        <v>663000</v>
      </c>
      <c r="G134" s="651"/>
      <c r="H134" s="651"/>
      <c r="I134" s="651">
        <v>663000</v>
      </c>
      <c r="J134" s="651"/>
      <c r="K134" s="651"/>
      <c r="L134" s="651"/>
      <c r="M134" s="651"/>
      <c r="N134" s="651">
        <v>-60000</v>
      </c>
      <c r="O134" s="651">
        <f t="shared" si="7"/>
        <v>603000</v>
      </c>
      <c r="P134" s="651">
        <f t="shared" si="10"/>
        <v>603000</v>
      </c>
      <c r="Q134" s="651"/>
      <c r="R134" s="651"/>
      <c r="S134" s="651">
        <f>I134+N134</f>
        <v>603000</v>
      </c>
      <c r="T134" s="651"/>
      <c r="U134" s="651"/>
      <c r="V134" s="651"/>
      <c r="W134" s="651"/>
      <c r="X134" s="96"/>
    </row>
    <row r="135" spans="1:24" s="275" customFormat="1" ht="27.75" customHeight="1">
      <c r="A135" s="273"/>
      <c r="B135" s="266"/>
      <c r="C135" s="656">
        <v>2540</v>
      </c>
      <c r="D135" s="659" t="s">
        <v>217</v>
      </c>
      <c r="E135" s="647">
        <v>663000</v>
      </c>
      <c r="F135" s="647">
        <v>663000</v>
      </c>
      <c r="G135" s="580"/>
      <c r="H135" s="580"/>
      <c r="I135" s="580">
        <v>663000</v>
      </c>
      <c r="J135" s="580"/>
      <c r="K135" s="580"/>
      <c r="L135" s="580"/>
      <c r="M135" s="580"/>
      <c r="N135" s="580">
        <v>-60000</v>
      </c>
      <c r="O135" s="647">
        <f t="shared" si="7"/>
        <v>603000</v>
      </c>
      <c r="P135" s="647">
        <f>F135+N135</f>
        <v>603000</v>
      </c>
      <c r="Q135" s="647"/>
      <c r="R135" s="647"/>
      <c r="S135" s="647">
        <f>I135+N135</f>
        <v>603000</v>
      </c>
      <c r="T135" s="647"/>
      <c r="U135" s="647"/>
      <c r="V135" s="647"/>
      <c r="W135" s="647"/>
      <c r="X135" s="274"/>
    </row>
    <row r="136" spans="1:24" s="354" customFormat="1" ht="20.25" customHeight="1">
      <c r="A136" s="351"/>
      <c r="B136" s="685">
        <v>85407</v>
      </c>
      <c r="C136" s="312"/>
      <c r="D136" s="309" t="s">
        <v>138</v>
      </c>
      <c r="E136" s="684">
        <v>2884742</v>
      </c>
      <c r="F136" s="684">
        <v>2865557</v>
      </c>
      <c r="G136" s="686">
        <v>1864650</v>
      </c>
      <c r="H136" s="686">
        <v>355430</v>
      </c>
      <c r="I136" s="686"/>
      <c r="J136" s="686">
        <v>147000</v>
      </c>
      <c r="K136" s="686"/>
      <c r="L136" s="686"/>
      <c r="M136" s="686">
        <v>19185</v>
      </c>
      <c r="N136" s="686">
        <f>N137</f>
        <v>25000</v>
      </c>
      <c r="O136" s="686">
        <f t="shared" si="7"/>
        <v>2909742</v>
      </c>
      <c r="P136" s="666">
        <f t="shared" si="10"/>
        <v>2890557</v>
      </c>
      <c r="Q136" s="666">
        <f aca="true" t="shared" si="11" ref="Q136:R142">G136</f>
        <v>1864650</v>
      </c>
      <c r="R136" s="666">
        <f t="shared" si="11"/>
        <v>355430</v>
      </c>
      <c r="S136" s="666"/>
      <c r="T136" s="666">
        <f>J136</f>
        <v>147000</v>
      </c>
      <c r="U136" s="666"/>
      <c r="V136" s="666"/>
      <c r="W136" s="666">
        <f>M136</f>
        <v>19185</v>
      </c>
      <c r="X136" s="667"/>
    </row>
    <row r="137" spans="1:24" s="67" customFormat="1" ht="27.75" customHeight="1">
      <c r="A137" s="290"/>
      <c r="B137" s="289"/>
      <c r="C137" s="289"/>
      <c r="D137" s="313" t="s">
        <v>139</v>
      </c>
      <c r="E137" s="651">
        <v>2824991</v>
      </c>
      <c r="F137" s="651">
        <v>2805806</v>
      </c>
      <c r="G137" s="651">
        <v>1859250</v>
      </c>
      <c r="H137" s="651">
        <v>355430</v>
      </c>
      <c r="I137" s="651"/>
      <c r="J137" s="651">
        <v>147000</v>
      </c>
      <c r="K137" s="651"/>
      <c r="L137" s="651"/>
      <c r="M137" s="651">
        <v>19185</v>
      </c>
      <c r="N137" s="651">
        <f>2060+19990+2950</f>
        <v>25000</v>
      </c>
      <c r="O137" s="651">
        <f t="shared" si="7"/>
        <v>2849991</v>
      </c>
      <c r="P137" s="651">
        <f t="shared" si="10"/>
        <v>2830806</v>
      </c>
      <c r="Q137" s="651">
        <f t="shared" si="11"/>
        <v>1859250</v>
      </c>
      <c r="R137" s="651">
        <f t="shared" si="11"/>
        <v>355430</v>
      </c>
      <c r="S137" s="651"/>
      <c r="T137" s="651">
        <f>J137</f>
        <v>147000</v>
      </c>
      <c r="U137" s="651"/>
      <c r="V137" s="651"/>
      <c r="W137" s="651">
        <f>M137</f>
        <v>19185</v>
      </c>
      <c r="X137" s="96"/>
    </row>
    <row r="138" spans="1:24" s="275" customFormat="1" ht="21" customHeight="1">
      <c r="A138" s="273"/>
      <c r="B138" s="273"/>
      <c r="C138" s="266">
        <v>4210</v>
      </c>
      <c r="D138" s="227" t="s">
        <v>87</v>
      </c>
      <c r="E138" s="580">
        <v>71100</v>
      </c>
      <c r="F138" s="580">
        <v>71100</v>
      </c>
      <c r="G138" s="580"/>
      <c r="H138" s="580"/>
      <c r="I138" s="580"/>
      <c r="J138" s="580"/>
      <c r="K138" s="580"/>
      <c r="L138" s="580"/>
      <c r="M138" s="580"/>
      <c r="N138" s="580">
        <v>2060</v>
      </c>
      <c r="O138" s="647">
        <f t="shared" si="7"/>
        <v>73160</v>
      </c>
      <c r="P138" s="647">
        <f>F138+N138</f>
        <v>73160</v>
      </c>
      <c r="Q138" s="580"/>
      <c r="R138" s="580"/>
      <c r="S138" s="580"/>
      <c r="T138" s="580"/>
      <c r="U138" s="580"/>
      <c r="V138" s="580"/>
      <c r="W138" s="580"/>
      <c r="X138" s="274"/>
    </row>
    <row r="139" spans="1:24" s="275" customFormat="1" ht="27.75" customHeight="1">
      <c r="A139" s="273"/>
      <c r="B139" s="273"/>
      <c r="C139" s="314">
        <v>4240</v>
      </c>
      <c r="D139" s="327" t="s">
        <v>236</v>
      </c>
      <c r="E139" s="662">
        <v>39610</v>
      </c>
      <c r="F139" s="664">
        <v>39610</v>
      </c>
      <c r="G139" s="664"/>
      <c r="H139" s="664"/>
      <c r="I139" s="664"/>
      <c r="J139" s="664"/>
      <c r="K139" s="664"/>
      <c r="L139" s="664"/>
      <c r="M139" s="664"/>
      <c r="N139" s="664">
        <v>19990</v>
      </c>
      <c r="O139" s="647">
        <f t="shared" si="7"/>
        <v>59600</v>
      </c>
      <c r="P139" s="647">
        <f>F139+N139</f>
        <v>59600</v>
      </c>
      <c r="Q139" s="662"/>
      <c r="R139" s="662"/>
      <c r="S139" s="662"/>
      <c r="T139" s="662"/>
      <c r="U139" s="662"/>
      <c r="V139" s="662"/>
      <c r="W139" s="662"/>
      <c r="X139" s="274"/>
    </row>
    <row r="140" spans="1:24" s="275" customFormat="1" ht="27.75" customHeight="1">
      <c r="A140" s="273"/>
      <c r="B140" s="273"/>
      <c r="C140" s="266">
        <v>4750</v>
      </c>
      <c r="D140" s="327" t="s">
        <v>255</v>
      </c>
      <c r="E140" s="662">
        <v>20050</v>
      </c>
      <c r="F140" s="664">
        <v>20050</v>
      </c>
      <c r="G140" s="664"/>
      <c r="H140" s="664"/>
      <c r="I140" s="664"/>
      <c r="J140" s="664"/>
      <c r="K140" s="664"/>
      <c r="L140" s="664"/>
      <c r="M140" s="664"/>
      <c r="N140" s="664">
        <v>2950</v>
      </c>
      <c r="O140" s="647">
        <f t="shared" si="7"/>
        <v>23000</v>
      </c>
      <c r="P140" s="647">
        <f>F140+N140</f>
        <v>23000</v>
      </c>
      <c r="Q140" s="580"/>
      <c r="R140" s="580"/>
      <c r="S140" s="580"/>
      <c r="T140" s="580"/>
      <c r="U140" s="580"/>
      <c r="V140" s="580"/>
      <c r="W140" s="580"/>
      <c r="X140" s="274"/>
    </row>
    <row r="141" spans="1:24" s="354" customFormat="1" ht="21.75" customHeight="1">
      <c r="A141" s="351"/>
      <c r="B141" s="685">
        <v>85410</v>
      </c>
      <c r="C141" s="312"/>
      <c r="D141" s="309" t="s">
        <v>140</v>
      </c>
      <c r="E141" s="684">
        <v>8428945</v>
      </c>
      <c r="F141" s="686">
        <v>8428945</v>
      </c>
      <c r="G141" s="686">
        <v>4558632</v>
      </c>
      <c r="H141" s="686">
        <v>856105</v>
      </c>
      <c r="I141" s="686">
        <v>760000</v>
      </c>
      <c r="J141" s="686">
        <v>701713</v>
      </c>
      <c r="K141" s="686"/>
      <c r="L141" s="686"/>
      <c r="M141" s="686"/>
      <c r="N141" s="686">
        <f>N142+N145</f>
        <v>-72300</v>
      </c>
      <c r="O141" s="686">
        <f t="shared" si="7"/>
        <v>8356645</v>
      </c>
      <c r="P141" s="666">
        <f t="shared" si="10"/>
        <v>8356645</v>
      </c>
      <c r="Q141" s="666">
        <f t="shared" si="11"/>
        <v>4558632</v>
      </c>
      <c r="R141" s="666">
        <f t="shared" si="11"/>
        <v>856105</v>
      </c>
      <c r="S141" s="666">
        <f>I141+N145</f>
        <v>662000</v>
      </c>
      <c r="T141" s="666">
        <f>J141</f>
        <v>701713</v>
      </c>
      <c r="U141" s="666"/>
      <c r="V141" s="666"/>
      <c r="W141" s="666"/>
      <c r="X141" s="667"/>
    </row>
    <row r="142" spans="1:24" s="67" customFormat="1" ht="27.75" customHeight="1">
      <c r="A142" s="290"/>
      <c r="B142" s="289"/>
      <c r="C142" s="289"/>
      <c r="D142" s="313" t="s">
        <v>141</v>
      </c>
      <c r="E142" s="651">
        <v>7668945</v>
      </c>
      <c r="F142" s="651">
        <v>7668945</v>
      </c>
      <c r="G142" s="651">
        <v>4558632</v>
      </c>
      <c r="H142" s="651">
        <v>856105</v>
      </c>
      <c r="I142" s="651"/>
      <c r="J142" s="651">
        <v>701713</v>
      </c>
      <c r="K142" s="651"/>
      <c r="L142" s="651"/>
      <c r="M142" s="651"/>
      <c r="N142" s="651">
        <f>3200+2500+20000</f>
        <v>25700</v>
      </c>
      <c r="O142" s="651">
        <f t="shared" si="7"/>
        <v>7694645</v>
      </c>
      <c r="P142" s="651">
        <f t="shared" si="10"/>
        <v>7694645</v>
      </c>
      <c r="Q142" s="651">
        <f t="shared" si="11"/>
        <v>4558632</v>
      </c>
      <c r="R142" s="651">
        <f t="shared" si="11"/>
        <v>856105</v>
      </c>
      <c r="S142" s="651"/>
      <c r="T142" s="651">
        <f>J142</f>
        <v>701713</v>
      </c>
      <c r="U142" s="651"/>
      <c r="V142" s="651"/>
      <c r="W142" s="651"/>
      <c r="X142" s="96"/>
    </row>
    <row r="143" spans="1:24" s="275" customFormat="1" ht="21" customHeight="1">
      <c r="A143" s="273"/>
      <c r="B143" s="273"/>
      <c r="C143" s="266">
        <v>4210</v>
      </c>
      <c r="D143" s="227" t="s">
        <v>87</v>
      </c>
      <c r="E143" s="580">
        <v>274648</v>
      </c>
      <c r="F143" s="580">
        <v>274648</v>
      </c>
      <c r="G143" s="580"/>
      <c r="H143" s="580"/>
      <c r="I143" s="580"/>
      <c r="J143" s="580"/>
      <c r="K143" s="580"/>
      <c r="L143" s="580"/>
      <c r="M143" s="580"/>
      <c r="N143" s="580">
        <v>23200</v>
      </c>
      <c r="O143" s="272">
        <f t="shared" si="7"/>
        <v>297848</v>
      </c>
      <c r="P143" s="272">
        <f>F143+N143</f>
        <v>297848</v>
      </c>
      <c r="Q143" s="580"/>
      <c r="R143" s="580"/>
      <c r="S143" s="580"/>
      <c r="T143" s="580"/>
      <c r="U143" s="580"/>
      <c r="V143" s="580"/>
      <c r="W143" s="580"/>
      <c r="X143" s="274"/>
    </row>
    <row r="144" spans="1:24" s="275" customFormat="1" ht="27.75" customHeight="1">
      <c r="A144" s="273"/>
      <c r="B144" s="273"/>
      <c r="C144" s="314">
        <v>4240</v>
      </c>
      <c r="D144" s="327" t="s">
        <v>236</v>
      </c>
      <c r="E144" s="662">
        <v>10600</v>
      </c>
      <c r="F144" s="662">
        <v>10600</v>
      </c>
      <c r="G144" s="662"/>
      <c r="H144" s="662"/>
      <c r="I144" s="662"/>
      <c r="J144" s="662"/>
      <c r="K144" s="662"/>
      <c r="L144" s="662"/>
      <c r="M144" s="662"/>
      <c r="N144" s="662">
        <v>2500</v>
      </c>
      <c r="O144" s="647">
        <f t="shared" si="7"/>
        <v>13100</v>
      </c>
      <c r="P144" s="647">
        <f>F144+N144</f>
        <v>13100</v>
      </c>
      <c r="Q144" s="662"/>
      <c r="R144" s="662"/>
      <c r="S144" s="662"/>
      <c r="T144" s="662"/>
      <c r="U144" s="662"/>
      <c r="V144" s="662"/>
      <c r="W144" s="662"/>
      <c r="X144" s="274"/>
    </row>
    <row r="145" spans="1:24" s="67" customFormat="1" ht="21.75" customHeight="1">
      <c r="A145" s="290"/>
      <c r="B145" s="290"/>
      <c r="C145" s="290"/>
      <c r="D145" s="313" t="s">
        <v>142</v>
      </c>
      <c r="E145" s="651">
        <v>760000</v>
      </c>
      <c r="F145" s="651">
        <v>760000</v>
      </c>
      <c r="G145" s="651"/>
      <c r="H145" s="651"/>
      <c r="I145" s="651">
        <v>760000</v>
      </c>
      <c r="J145" s="651"/>
      <c r="K145" s="651"/>
      <c r="L145" s="651"/>
      <c r="M145" s="651"/>
      <c r="N145" s="651">
        <v>-98000</v>
      </c>
      <c r="O145" s="651">
        <f t="shared" si="7"/>
        <v>662000</v>
      </c>
      <c r="P145" s="651">
        <f t="shared" si="10"/>
        <v>662000</v>
      </c>
      <c r="Q145" s="651"/>
      <c r="R145" s="651"/>
      <c r="S145" s="651">
        <f>I145+N145</f>
        <v>662000</v>
      </c>
      <c r="T145" s="651"/>
      <c r="U145" s="651"/>
      <c r="V145" s="651"/>
      <c r="W145" s="651"/>
      <c r="X145" s="96"/>
    </row>
    <row r="146" spans="1:24" s="275" customFormat="1" ht="30" customHeight="1">
      <c r="A146" s="273"/>
      <c r="B146" s="273"/>
      <c r="C146" s="656">
        <v>2540</v>
      </c>
      <c r="D146" s="659" t="s">
        <v>217</v>
      </c>
      <c r="E146" s="647">
        <v>760000</v>
      </c>
      <c r="F146" s="647">
        <v>760000</v>
      </c>
      <c r="G146" s="580"/>
      <c r="H146" s="580"/>
      <c r="I146" s="580">
        <v>760000</v>
      </c>
      <c r="J146" s="580"/>
      <c r="K146" s="580"/>
      <c r="L146" s="580"/>
      <c r="M146" s="580"/>
      <c r="N146" s="580">
        <v>-98000</v>
      </c>
      <c r="O146" s="647">
        <f t="shared" si="7"/>
        <v>662000</v>
      </c>
      <c r="P146" s="647">
        <f>F146+N146</f>
        <v>662000</v>
      </c>
      <c r="Q146" s="647"/>
      <c r="R146" s="647"/>
      <c r="S146" s="647">
        <f>I146+N146</f>
        <v>662000</v>
      </c>
      <c r="T146" s="647"/>
      <c r="U146" s="647"/>
      <c r="V146" s="647"/>
      <c r="W146" s="647"/>
      <c r="X146" s="274"/>
    </row>
    <row r="147" spans="1:24" s="354" customFormat="1" ht="20.25" customHeight="1">
      <c r="A147" s="351"/>
      <c r="B147" s="685">
        <v>85495</v>
      </c>
      <c r="C147" s="312"/>
      <c r="D147" s="309" t="s">
        <v>76</v>
      </c>
      <c r="E147" s="684">
        <v>7343901</v>
      </c>
      <c r="F147" s="684">
        <v>7177714</v>
      </c>
      <c r="G147" s="686">
        <v>4670181</v>
      </c>
      <c r="H147" s="686">
        <v>862680</v>
      </c>
      <c r="I147" s="686"/>
      <c r="J147" s="686"/>
      <c r="K147" s="686"/>
      <c r="L147" s="686"/>
      <c r="M147" s="686">
        <v>166187</v>
      </c>
      <c r="N147" s="686">
        <f>N148</f>
        <v>111480</v>
      </c>
      <c r="O147" s="687">
        <f t="shared" si="7"/>
        <v>7455381</v>
      </c>
      <c r="P147" s="666">
        <f>F147+N147-9000-20300-36700</f>
        <v>7223194</v>
      </c>
      <c r="Q147" s="666">
        <f>G147</f>
        <v>4670181</v>
      </c>
      <c r="R147" s="666">
        <f>H147</f>
        <v>862680</v>
      </c>
      <c r="S147" s="666"/>
      <c r="T147" s="666"/>
      <c r="U147" s="666"/>
      <c r="V147" s="666"/>
      <c r="W147" s="666">
        <f>M147+9000+20300+36700</f>
        <v>232187</v>
      </c>
      <c r="X147" s="667"/>
    </row>
    <row r="148" spans="1:24" s="67" customFormat="1" ht="27.75" customHeight="1">
      <c r="A148" s="290"/>
      <c r="B148" s="289"/>
      <c r="C148" s="289"/>
      <c r="D148" s="313" t="s">
        <v>167</v>
      </c>
      <c r="E148" s="651">
        <v>7336901</v>
      </c>
      <c r="F148" s="651">
        <v>7170714</v>
      </c>
      <c r="G148" s="651">
        <v>4670181</v>
      </c>
      <c r="H148" s="651">
        <v>862680</v>
      </c>
      <c r="I148" s="651"/>
      <c r="J148" s="651"/>
      <c r="K148" s="651"/>
      <c r="L148" s="651"/>
      <c r="M148" s="651">
        <v>166187</v>
      </c>
      <c r="N148" s="651">
        <f>8000+9000+37480+20300+36700</f>
        <v>111480</v>
      </c>
      <c r="O148" s="651">
        <f t="shared" si="7"/>
        <v>7448381</v>
      </c>
      <c r="P148" s="646">
        <f>F148+N148-9000-20300-36700</f>
        <v>7216194</v>
      </c>
      <c r="Q148" s="651">
        <f>G148</f>
        <v>4670181</v>
      </c>
      <c r="R148" s="651">
        <f>H148</f>
        <v>862680</v>
      </c>
      <c r="S148" s="651"/>
      <c r="T148" s="651"/>
      <c r="U148" s="651"/>
      <c r="V148" s="651"/>
      <c r="W148" s="651">
        <f>M148+9000+20300+36700</f>
        <v>232187</v>
      </c>
      <c r="X148" s="96"/>
    </row>
    <row r="149" spans="1:24" s="275" customFormat="1" ht="21" customHeight="1">
      <c r="A149" s="273"/>
      <c r="B149" s="273"/>
      <c r="C149" s="266">
        <v>4210</v>
      </c>
      <c r="D149" s="227" t="s">
        <v>87</v>
      </c>
      <c r="E149" s="272">
        <v>373176</v>
      </c>
      <c r="F149" s="272">
        <v>373176</v>
      </c>
      <c r="G149" s="272"/>
      <c r="H149" s="272"/>
      <c r="I149" s="272"/>
      <c r="J149" s="272"/>
      <c r="K149" s="272"/>
      <c r="L149" s="272"/>
      <c r="M149" s="272"/>
      <c r="N149" s="272">
        <f>8000+37480</f>
        <v>45480</v>
      </c>
      <c r="O149" s="647">
        <f t="shared" si="7"/>
        <v>418656</v>
      </c>
      <c r="P149" s="647">
        <f>F149+N149</f>
        <v>418656</v>
      </c>
      <c r="Q149" s="272"/>
      <c r="R149" s="272"/>
      <c r="S149" s="272"/>
      <c r="T149" s="272"/>
      <c r="U149" s="272"/>
      <c r="V149" s="272"/>
      <c r="W149" s="272"/>
      <c r="X149" s="274"/>
    </row>
    <row r="150" spans="1:24" s="275" customFormat="1" ht="21" customHeight="1">
      <c r="A150" s="273"/>
      <c r="B150" s="273"/>
      <c r="C150" s="334"/>
      <c r="D150" s="337" t="s">
        <v>271</v>
      </c>
      <c r="E150" s="649">
        <v>155455</v>
      </c>
      <c r="F150" s="649"/>
      <c r="G150" s="649"/>
      <c r="H150" s="649"/>
      <c r="I150" s="649"/>
      <c r="J150" s="649"/>
      <c r="K150" s="649"/>
      <c r="L150" s="649"/>
      <c r="M150" s="649">
        <v>155455</v>
      </c>
      <c r="N150" s="649">
        <v>66000</v>
      </c>
      <c r="O150" s="658">
        <f t="shared" si="7"/>
        <v>221455</v>
      </c>
      <c r="P150" s="658"/>
      <c r="Q150" s="658"/>
      <c r="R150" s="658"/>
      <c r="S150" s="658"/>
      <c r="T150" s="658"/>
      <c r="U150" s="658"/>
      <c r="V150" s="658"/>
      <c r="W150" s="658">
        <f aca="true" t="shared" si="12" ref="W150:W160">M150+N150</f>
        <v>221455</v>
      </c>
      <c r="X150" s="274"/>
    </row>
    <row r="151" spans="1:24" s="275" customFormat="1" ht="28.5" customHeight="1">
      <c r="A151" s="273"/>
      <c r="B151" s="273"/>
      <c r="C151" s="266">
        <v>6060</v>
      </c>
      <c r="D151" s="227" t="s">
        <v>238</v>
      </c>
      <c r="E151" s="272">
        <v>155455</v>
      </c>
      <c r="F151" s="272"/>
      <c r="G151" s="272"/>
      <c r="H151" s="272"/>
      <c r="I151" s="272"/>
      <c r="J151" s="272"/>
      <c r="K151" s="272"/>
      <c r="L151" s="272"/>
      <c r="M151" s="272">
        <v>155455</v>
      </c>
      <c r="N151" s="272">
        <f>9000+20300+36700</f>
        <v>66000</v>
      </c>
      <c r="O151" s="272">
        <f aca="true" t="shared" si="13" ref="O151:O175">E151+N151</f>
        <v>221455</v>
      </c>
      <c r="P151" s="272"/>
      <c r="Q151" s="272"/>
      <c r="R151" s="272"/>
      <c r="S151" s="272"/>
      <c r="T151" s="272"/>
      <c r="U151" s="272"/>
      <c r="V151" s="272"/>
      <c r="W151" s="272">
        <f t="shared" si="12"/>
        <v>221455</v>
      </c>
      <c r="X151" s="274"/>
    </row>
    <row r="152" spans="1:24" s="67" customFormat="1" ht="23.25" customHeight="1" thickBot="1">
      <c r="A152" s="21">
        <v>900</v>
      </c>
      <c r="B152" s="21"/>
      <c r="C152" s="21"/>
      <c r="D152" s="140" t="s">
        <v>101</v>
      </c>
      <c r="E152" s="22">
        <v>90473877</v>
      </c>
      <c r="F152" s="22">
        <v>32663708</v>
      </c>
      <c r="G152" s="22"/>
      <c r="H152" s="22"/>
      <c r="I152" s="22"/>
      <c r="J152" s="22">
        <v>560000</v>
      </c>
      <c r="K152" s="22"/>
      <c r="L152" s="22"/>
      <c r="M152" s="22">
        <v>57810169</v>
      </c>
      <c r="N152" s="22">
        <f>N153+N157</f>
        <v>249206</v>
      </c>
      <c r="O152" s="22">
        <f t="shared" si="13"/>
        <v>90723083</v>
      </c>
      <c r="P152" s="22">
        <f>F152</f>
        <v>32663708</v>
      </c>
      <c r="Q152" s="22"/>
      <c r="R152" s="22"/>
      <c r="S152" s="22"/>
      <c r="T152" s="22">
        <f>J152</f>
        <v>560000</v>
      </c>
      <c r="U152" s="22"/>
      <c r="V152" s="22"/>
      <c r="W152" s="22">
        <f t="shared" si="12"/>
        <v>58059375</v>
      </c>
      <c r="X152" s="96"/>
    </row>
    <row r="153" spans="1:24" s="689" customFormat="1" ht="21.75" customHeight="1">
      <c r="A153" s="377"/>
      <c r="B153" s="319">
        <v>90004</v>
      </c>
      <c r="C153" s="319"/>
      <c r="D153" s="643" t="s">
        <v>177</v>
      </c>
      <c r="E153" s="644">
        <v>6164000</v>
      </c>
      <c r="F153" s="644">
        <v>4414000</v>
      </c>
      <c r="G153" s="644"/>
      <c r="H153" s="644"/>
      <c r="I153" s="644"/>
      <c r="J153" s="644"/>
      <c r="K153" s="644"/>
      <c r="L153" s="644"/>
      <c r="M153" s="644">
        <v>1750000</v>
      </c>
      <c r="N153" s="644">
        <f>N154</f>
        <v>29206</v>
      </c>
      <c r="O153" s="644">
        <f t="shared" si="13"/>
        <v>6193206</v>
      </c>
      <c r="P153" s="644">
        <f>F153</f>
        <v>4414000</v>
      </c>
      <c r="Q153" s="644"/>
      <c r="R153" s="644"/>
      <c r="S153" s="644"/>
      <c r="T153" s="644"/>
      <c r="U153" s="644"/>
      <c r="V153" s="644"/>
      <c r="W153" s="644">
        <f t="shared" si="12"/>
        <v>1779206</v>
      </c>
      <c r="X153" s="688"/>
    </row>
    <row r="154" spans="1:24" s="655" customFormat="1" ht="20.25" customHeight="1">
      <c r="A154" s="176"/>
      <c r="B154" s="310"/>
      <c r="C154" s="310"/>
      <c r="D154" s="635" t="s">
        <v>94</v>
      </c>
      <c r="E154" s="355">
        <v>1750000</v>
      </c>
      <c r="F154" s="355"/>
      <c r="G154" s="355"/>
      <c r="H154" s="355"/>
      <c r="I154" s="355"/>
      <c r="J154" s="355"/>
      <c r="K154" s="355"/>
      <c r="L154" s="355"/>
      <c r="M154" s="355">
        <v>1750000</v>
      </c>
      <c r="N154" s="355">
        <v>29206</v>
      </c>
      <c r="O154" s="355">
        <f t="shared" si="13"/>
        <v>1779206</v>
      </c>
      <c r="P154" s="355"/>
      <c r="Q154" s="355"/>
      <c r="R154" s="355"/>
      <c r="S154" s="355"/>
      <c r="T154" s="355"/>
      <c r="U154" s="355"/>
      <c r="V154" s="355"/>
      <c r="W154" s="355">
        <f t="shared" si="12"/>
        <v>1779206</v>
      </c>
      <c r="X154" s="690"/>
    </row>
    <row r="155" spans="1:24" s="275" customFormat="1" ht="20.25" customHeight="1">
      <c r="A155" s="273"/>
      <c r="B155" s="273"/>
      <c r="C155" s="273"/>
      <c r="D155" s="349" t="s">
        <v>269</v>
      </c>
      <c r="E155" s="363">
        <v>750000</v>
      </c>
      <c r="F155" s="363"/>
      <c r="G155" s="363"/>
      <c r="H155" s="363"/>
      <c r="I155" s="363"/>
      <c r="J155" s="363"/>
      <c r="K155" s="363"/>
      <c r="L155" s="363"/>
      <c r="M155" s="363">
        <v>750000</v>
      </c>
      <c r="N155" s="363">
        <v>29206</v>
      </c>
      <c r="O155" s="649">
        <f t="shared" si="13"/>
        <v>779206</v>
      </c>
      <c r="P155" s="649"/>
      <c r="Q155" s="649"/>
      <c r="R155" s="649"/>
      <c r="S155" s="649"/>
      <c r="T155" s="649"/>
      <c r="U155" s="649"/>
      <c r="V155" s="649"/>
      <c r="W155" s="649">
        <f t="shared" si="12"/>
        <v>779206</v>
      </c>
      <c r="X155" s="274"/>
    </row>
    <row r="156" spans="1:24" s="275" customFormat="1" ht="20.25" customHeight="1">
      <c r="A156" s="273"/>
      <c r="B156" s="266"/>
      <c r="C156" s="266">
        <v>6050</v>
      </c>
      <c r="D156" s="227" t="s">
        <v>199</v>
      </c>
      <c r="E156" s="272">
        <v>1750000</v>
      </c>
      <c r="F156" s="272"/>
      <c r="G156" s="272"/>
      <c r="H156" s="272"/>
      <c r="I156" s="272"/>
      <c r="J156" s="272"/>
      <c r="K156" s="272"/>
      <c r="L156" s="272"/>
      <c r="M156" s="272">
        <v>1750000</v>
      </c>
      <c r="N156" s="272">
        <v>29206</v>
      </c>
      <c r="O156" s="272">
        <f t="shared" si="13"/>
        <v>1779206</v>
      </c>
      <c r="P156" s="272"/>
      <c r="Q156" s="272"/>
      <c r="R156" s="272"/>
      <c r="S156" s="272"/>
      <c r="T156" s="272"/>
      <c r="U156" s="272"/>
      <c r="V156" s="272"/>
      <c r="W156" s="272">
        <f t="shared" si="12"/>
        <v>1779206</v>
      </c>
      <c r="X156" s="274"/>
    </row>
    <row r="157" spans="1:24" s="354" customFormat="1" ht="21.75" customHeight="1">
      <c r="A157" s="351"/>
      <c r="B157" s="308">
        <v>90095</v>
      </c>
      <c r="C157" s="308"/>
      <c r="D157" s="309" t="s">
        <v>76</v>
      </c>
      <c r="E157" s="665">
        <v>38634669</v>
      </c>
      <c r="F157" s="665">
        <v>115000</v>
      </c>
      <c r="G157" s="665"/>
      <c r="H157" s="665"/>
      <c r="I157" s="665"/>
      <c r="J157" s="665"/>
      <c r="K157" s="665"/>
      <c r="L157" s="665"/>
      <c r="M157" s="665">
        <v>38519669</v>
      </c>
      <c r="N157" s="665">
        <f>N158</f>
        <v>220000</v>
      </c>
      <c r="O157" s="665">
        <f t="shared" si="13"/>
        <v>38854669</v>
      </c>
      <c r="P157" s="665">
        <f>F157</f>
        <v>115000</v>
      </c>
      <c r="Q157" s="665"/>
      <c r="R157" s="665"/>
      <c r="S157" s="665"/>
      <c r="T157" s="665"/>
      <c r="U157" s="665"/>
      <c r="V157" s="665"/>
      <c r="W157" s="665">
        <f t="shared" si="12"/>
        <v>38739669</v>
      </c>
      <c r="X157" s="667"/>
    </row>
    <row r="158" spans="1:24" s="317" customFormat="1" ht="20.25" customHeight="1">
      <c r="A158" s="299"/>
      <c r="B158" s="294"/>
      <c r="C158" s="294"/>
      <c r="D158" s="691" t="s">
        <v>94</v>
      </c>
      <c r="E158" s="341">
        <v>38519669</v>
      </c>
      <c r="F158" s="341"/>
      <c r="G158" s="341"/>
      <c r="H158" s="341"/>
      <c r="I158" s="341"/>
      <c r="J158" s="341"/>
      <c r="K158" s="341"/>
      <c r="L158" s="341"/>
      <c r="M158" s="341">
        <v>38519669</v>
      </c>
      <c r="N158" s="341">
        <v>220000</v>
      </c>
      <c r="O158" s="341">
        <f t="shared" si="13"/>
        <v>38739669</v>
      </c>
      <c r="P158" s="341"/>
      <c r="Q158" s="341"/>
      <c r="R158" s="341"/>
      <c r="S158" s="341"/>
      <c r="T158" s="341"/>
      <c r="U158" s="341"/>
      <c r="V158" s="341"/>
      <c r="W158" s="341">
        <f t="shared" si="12"/>
        <v>38739669</v>
      </c>
      <c r="X158" s="316"/>
    </row>
    <row r="159" spans="1:24" s="275" customFormat="1" ht="30" customHeight="1">
      <c r="A159" s="273"/>
      <c r="B159" s="273"/>
      <c r="C159" s="273"/>
      <c r="D159" s="638" t="s">
        <v>426</v>
      </c>
      <c r="E159" s="363">
        <v>10416669</v>
      </c>
      <c r="F159" s="363"/>
      <c r="G159" s="363"/>
      <c r="H159" s="363"/>
      <c r="I159" s="363"/>
      <c r="J159" s="363"/>
      <c r="K159" s="363"/>
      <c r="L159" s="363"/>
      <c r="M159" s="363">
        <v>10416669</v>
      </c>
      <c r="N159" s="363">
        <v>220000</v>
      </c>
      <c r="O159" s="649">
        <f t="shared" si="13"/>
        <v>10636669</v>
      </c>
      <c r="P159" s="649"/>
      <c r="Q159" s="649"/>
      <c r="R159" s="649"/>
      <c r="S159" s="649"/>
      <c r="T159" s="649"/>
      <c r="U159" s="649"/>
      <c r="V159" s="649"/>
      <c r="W159" s="649">
        <f t="shared" si="12"/>
        <v>10636669</v>
      </c>
      <c r="X159" s="274"/>
    </row>
    <row r="160" spans="1:24" s="275" customFormat="1" ht="20.25" customHeight="1">
      <c r="A160" s="266"/>
      <c r="B160" s="266"/>
      <c r="C160" s="266">
        <v>6050</v>
      </c>
      <c r="D160" s="227" t="s">
        <v>199</v>
      </c>
      <c r="E160" s="272">
        <v>35977169</v>
      </c>
      <c r="F160" s="272"/>
      <c r="G160" s="272"/>
      <c r="H160" s="272"/>
      <c r="I160" s="272"/>
      <c r="J160" s="272"/>
      <c r="K160" s="272"/>
      <c r="L160" s="272"/>
      <c r="M160" s="272">
        <v>35977169</v>
      </c>
      <c r="N160" s="272">
        <v>220000</v>
      </c>
      <c r="O160" s="272">
        <f t="shared" si="13"/>
        <v>36197169</v>
      </c>
      <c r="P160" s="272"/>
      <c r="Q160" s="272"/>
      <c r="R160" s="272"/>
      <c r="S160" s="272"/>
      <c r="T160" s="272"/>
      <c r="U160" s="272"/>
      <c r="V160" s="272"/>
      <c r="W160" s="272">
        <f t="shared" si="12"/>
        <v>36197169</v>
      </c>
      <c r="X160" s="274"/>
    </row>
    <row r="161" ht="36.75" customHeight="1"/>
    <row r="162" spans="1:24" s="354" customFormat="1" ht="20.25" customHeight="1" thickBot="1">
      <c r="A162" s="361">
        <v>926</v>
      </c>
      <c r="B162" s="361"/>
      <c r="C162" s="361"/>
      <c r="D162" s="362" t="s">
        <v>93</v>
      </c>
      <c r="E162" s="684">
        <v>22535000</v>
      </c>
      <c r="F162" s="684">
        <v>10285000</v>
      </c>
      <c r="G162" s="684">
        <v>918917</v>
      </c>
      <c r="H162" s="684">
        <v>181083</v>
      </c>
      <c r="I162" s="684">
        <v>7570000</v>
      </c>
      <c r="J162" s="684">
        <v>1345000</v>
      </c>
      <c r="K162" s="684"/>
      <c r="L162" s="684"/>
      <c r="M162" s="684">
        <v>12250000</v>
      </c>
      <c r="N162" s="684">
        <f>N163</f>
        <v>0</v>
      </c>
      <c r="O162" s="683">
        <f t="shared" si="13"/>
        <v>22535000</v>
      </c>
      <c r="P162" s="683">
        <f>F162</f>
        <v>10285000</v>
      </c>
      <c r="Q162" s="683">
        <f>G162</f>
        <v>918917</v>
      </c>
      <c r="R162" s="683">
        <f>H162</f>
        <v>181083</v>
      </c>
      <c r="S162" s="683">
        <f aca="true" t="shared" si="14" ref="S162:T164">I162</f>
        <v>7570000</v>
      </c>
      <c r="T162" s="683">
        <f t="shared" si="14"/>
        <v>1345000</v>
      </c>
      <c r="U162" s="683"/>
      <c r="V162" s="683"/>
      <c r="W162" s="683">
        <f>M162</f>
        <v>12250000</v>
      </c>
      <c r="X162" s="667"/>
    </row>
    <row r="163" spans="1:24" s="354" customFormat="1" ht="20.25" customHeight="1">
      <c r="A163" s="351"/>
      <c r="B163" s="308">
        <v>92604</v>
      </c>
      <c r="C163" s="308"/>
      <c r="D163" s="309" t="s">
        <v>103</v>
      </c>
      <c r="E163" s="814">
        <v>16250000</v>
      </c>
      <c r="F163" s="814">
        <v>4500000</v>
      </c>
      <c r="G163" s="814"/>
      <c r="H163" s="814"/>
      <c r="I163" s="814">
        <v>4500000</v>
      </c>
      <c r="J163" s="814">
        <v>1200000</v>
      </c>
      <c r="K163" s="814"/>
      <c r="L163" s="814"/>
      <c r="M163" s="814">
        <v>11750000</v>
      </c>
      <c r="N163" s="814">
        <f>N164</f>
        <v>0</v>
      </c>
      <c r="O163" s="815">
        <f t="shared" si="13"/>
        <v>16250000</v>
      </c>
      <c r="P163" s="815">
        <f>F163</f>
        <v>4500000</v>
      </c>
      <c r="Q163" s="815"/>
      <c r="R163" s="815"/>
      <c r="S163" s="815">
        <f t="shared" si="14"/>
        <v>4500000</v>
      </c>
      <c r="T163" s="815">
        <f t="shared" si="14"/>
        <v>1200000</v>
      </c>
      <c r="U163" s="815"/>
      <c r="V163" s="815"/>
      <c r="W163" s="815">
        <f>M163</f>
        <v>11750000</v>
      </c>
      <c r="X163" s="667"/>
    </row>
    <row r="164" spans="1:24" s="655" customFormat="1" ht="20.25" customHeight="1">
      <c r="A164" s="176"/>
      <c r="B164" s="176"/>
      <c r="C164" s="176"/>
      <c r="D164" s="778" t="s">
        <v>202</v>
      </c>
      <c r="E164" s="704">
        <v>16250000</v>
      </c>
      <c r="F164" s="704">
        <v>4500000</v>
      </c>
      <c r="G164" s="704"/>
      <c r="H164" s="704"/>
      <c r="I164" s="704">
        <v>4500000</v>
      </c>
      <c r="J164" s="704">
        <v>1200000</v>
      </c>
      <c r="K164" s="704"/>
      <c r="L164" s="653"/>
      <c r="M164" s="653">
        <v>11750000</v>
      </c>
      <c r="N164" s="653">
        <f>N167</f>
        <v>0</v>
      </c>
      <c r="O164" s="355">
        <f t="shared" si="13"/>
        <v>16250000</v>
      </c>
      <c r="P164" s="355">
        <f>F164</f>
        <v>4500000</v>
      </c>
      <c r="Q164" s="355"/>
      <c r="R164" s="355"/>
      <c r="S164" s="355">
        <f t="shared" si="14"/>
        <v>4500000</v>
      </c>
      <c r="T164" s="355">
        <f t="shared" si="14"/>
        <v>1200000</v>
      </c>
      <c r="U164" s="355"/>
      <c r="V164" s="355"/>
      <c r="W164" s="355">
        <f>M164</f>
        <v>11750000</v>
      </c>
      <c r="X164" s="690"/>
    </row>
    <row r="165" spans="1:24" s="275" customFormat="1" ht="28.5" customHeight="1">
      <c r="A165" s="273"/>
      <c r="B165" s="273"/>
      <c r="C165" s="273"/>
      <c r="D165" s="300" t="s">
        <v>388</v>
      </c>
      <c r="E165" s="363">
        <v>344000</v>
      </c>
      <c r="F165" s="363"/>
      <c r="G165" s="363"/>
      <c r="H165" s="363"/>
      <c r="I165" s="363"/>
      <c r="J165" s="363"/>
      <c r="K165" s="363"/>
      <c r="L165" s="363"/>
      <c r="M165" s="363">
        <v>344000</v>
      </c>
      <c r="N165" s="363">
        <v>-140000</v>
      </c>
      <c r="O165" s="649">
        <f t="shared" si="13"/>
        <v>204000</v>
      </c>
      <c r="P165" s="649"/>
      <c r="Q165" s="649"/>
      <c r="R165" s="649"/>
      <c r="S165" s="649"/>
      <c r="T165" s="649"/>
      <c r="U165" s="649"/>
      <c r="V165" s="649"/>
      <c r="W165" s="649">
        <f>M165+N165</f>
        <v>204000</v>
      </c>
      <c r="X165" s="274"/>
    </row>
    <row r="166" spans="1:24" s="275" customFormat="1" ht="42" customHeight="1">
      <c r="A166" s="273"/>
      <c r="B166" s="273"/>
      <c r="C166" s="273"/>
      <c r="D166" s="692" t="s">
        <v>427</v>
      </c>
      <c r="E166" s="640">
        <v>1900000</v>
      </c>
      <c r="F166" s="640"/>
      <c r="G166" s="640"/>
      <c r="H166" s="640"/>
      <c r="I166" s="640"/>
      <c r="J166" s="640"/>
      <c r="K166" s="640"/>
      <c r="L166" s="640"/>
      <c r="M166" s="640">
        <v>1900000</v>
      </c>
      <c r="N166" s="640">
        <v>140000</v>
      </c>
      <c r="O166" s="649">
        <f t="shared" si="13"/>
        <v>2040000</v>
      </c>
      <c r="P166" s="649"/>
      <c r="Q166" s="649"/>
      <c r="R166" s="649"/>
      <c r="S166" s="649"/>
      <c r="T166" s="649"/>
      <c r="U166" s="649"/>
      <c r="V166" s="649"/>
      <c r="W166" s="649">
        <f>M166+N166</f>
        <v>2040000</v>
      </c>
      <c r="X166" s="274"/>
    </row>
    <row r="167" spans="1:24" s="275" customFormat="1" ht="41.25" customHeight="1">
      <c r="A167" s="273"/>
      <c r="B167" s="273"/>
      <c r="C167" s="266">
        <v>6210</v>
      </c>
      <c r="D167" s="338" t="s">
        <v>203</v>
      </c>
      <c r="E167" s="693">
        <v>11750000</v>
      </c>
      <c r="F167" s="693"/>
      <c r="G167" s="693"/>
      <c r="H167" s="693"/>
      <c r="I167" s="693"/>
      <c r="J167" s="693"/>
      <c r="K167" s="693"/>
      <c r="L167" s="693"/>
      <c r="M167" s="693">
        <v>11750000</v>
      </c>
      <c r="N167" s="693">
        <f>SUM(N165:N166)</f>
        <v>0</v>
      </c>
      <c r="O167" s="272">
        <f t="shared" si="13"/>
        <v>11750000</v>
      </c>
      <c r="P167" s="272"/>
      <c r="Q167" s="272"/>
      <c r="R167" s="272"/>
      <c r="S167" s="272"/>
      <c r="T167" s="272"/>
      <c r="U167" s="272"/>
      <c r="V167" s="272"/>
      <c r="W167" s="272">
        <f>M167+N167</f>
        <v>11750000</v>
      </c>
      <c r="X167" s="274"/>
    </row>
    <row r="168" spans="1:23" s="614" customFormat="1" ht="30" customHeight="1" thickBot="1">
      <c r="A168" s="694"/>
      <c r="B168" s="694"/>
      <c r="C168" s="290"/>
      <c r="D168" s="695" t="s">
        <v>56</v>
      </c>
      <c r="E168" s="696">
        <v>6227208</v>
      </c>
      <c r="F168" s="696">
        <v>5909208</v>
      </c>
      <c r="G168" s="696">
        <v>1738114</v>
      </c>
      <c r="H168" s="696">
        <v>310571</v>
      </c>
      <c r="I168" s="696">
        <v>1480433</v>
      </c>
      <c r="J168" s="696">
        <v>139600</v>
      </c>
      <c r="K168" s="696"/>
      <c r="L168" s="696"/>
      <c r="M168" s="696">
        <v>318000</v>
      </c>
      <c r="N168" s="696">
        <f>N169</f>
        <v>9230</v>
      </c>
      <c r="O168" s="696">
        <f t="shared" si="13"/>
        <v>6236438</v>
      </c>
      <c r="P168" s="696">
        <f aca="true" t="shared" si="15" ref="P168:P174">F168+N168</f>
        <v>5918438</v>
      </c>
      <c r="Q168" s="696">
        <f>G168+7680</f>
        <v>1745794</v>
      </c>
      <c r="R168" s="696">
        <f>H168+1550</f>
        <v>312121</v>
      </c>
      <c r="S168" s="696">
        <f>I168</f>
        <v>1480433</v>
      </c>
      <c r="T168" s="696">
        <f>J168</f>
        <v>139600</v>
      </c>
      <c r="U168" s="696"/>
      <c r="V168" s="696"/>
      <c r="W168" s="696">
        <f>M168</f>
        <v>318000</v>
      </c>
    </row>
    <row r="169" spans="1:23" s="67" customFormat="1" ht="22.5" customHeight="1" thickBot="1" thickTop="1">
      <c r="A169" s="21">
        <v>801</v>
      </c>
      <c r="B169" s="21"/>
      <c r="C169" s="21"/>
      <c r="D169" s="140" t="s">
        <v>68</v>
      </c>
      <c r="E169" s="22">
        <v>727000</v>
      </c>
      <c r="F169" s="22">
        <v>727000</v>
      </c>
      <c r="G169" s="22"/>
      <c r="H169" s="22"/>
      <c r="I169" s="22">
        <v>682470</v>
      </c>
      <c r="J169" s="22"/>
      <c r="K169" s="22"/>
      <c r="L169" s="22"/>
      <c r="M169" s="22"/>
      <c r="N169" s="22">
        <f>N170</f>
        <v>9230</v>
      </c>
      <c r="O169" s="22">
        <f t="shared" si="13"/>
        <v>736230</v>
      </c>
      <c r="P169" s="22">
        <f t="shared" si="15"/>
        <v>736230</v>
      </c>
      <c r="Q169" s="22">
        <f>G169+7680</f>
        <v>7680</v>
      </c>
      <c r="R169" s="22">
        <f>H169+1550</f>
        <v>1550</v>
      </c>
      <c r="S169" s="22">
        <f>I169</f>
        <v>682470</v>
      </c>
      <c r="T169" s="22"/>
      <c r="U169" s="22"/>
      <c r="V169" s="22"/>
      <c r="W169" s="22"/>
    </row>
    <row r="170" spans="1:23" s="67" customFormat="1" ht="19.5" customHeight="1">
      <c r="A170" s="290"/>
      <c r="B170" s="319">
        <v>80195</v>
      </c>
      <c r="C170" s="319"/>
      <c r="D170" s="643" t="s">
        <v>76</v>
      </c>
      <c r="E170" s="644">
        <v>45000</v>
      </c>
      <c r="F170" s="644">
        <v>45000</v>
      </c>
      <c r="G170" s="644"/>
      <c r="H170" s="644"/>
      <c r="I170" s="644">
        <v>470</v>
      </c>
      <c r="J170" s="644"/>
      <c r="K170" s="644"/>
      <c r="L170" s="644"/>
      <c r="M170" s="644"/>
      <c r="N170" s="644">
        <f>N171</f>
        <v>9230</v>
      </c>
      <c r="O170" s="644">
        <f t="shared" si="13"/>
        <v>54230</v>
      </c>
      <c r="P170" s="644">
        <f t="shared" si="15"/>
        <v>54230</v>
      </c>
      <c r="Q170" s="644">
        <f>Q171</f>
        <v>7680</v>
      </c>
      <c r="R170" s="644">
        <f>R171</f>
        <v>1550</v>
      </c>
      <c r="S170" s="644">
        <f>I170</f>
        <v>470</v>
      </c>
      <c r="T170" s="644"/>
      <c r="U170" s="644"/>
      <c r="V170" s="644"/>
      <c r="W170" s="644"/>
    </row>
    <row r="171" spans="1:24" s="67" customFormat="1" ht="27.75" customHeight="1">
      <c r="A171" s="290"/>
      <c r="B171" s="289"/>
      <c r="C171" s="289"/>
      <c r="D171" s="313" t="s">
        <v>152</v>
      </c>
      <c r="E171" s="651"/>
      <c r="F171" s="651"/>
      <c r="G171" s="651"/>
      <c r="H171" s="651"/>
      <c r="I171" s="651"/>
      <c r="J171" s="651"/>
      <c r="K171" s="651"/>
      <c r="L171" s="651"/>
      <c r="M171" s="651"/>
      <c r="N171" s="651">
        <v>9230</v>
      </c>
      <c r="O171" s="651">
        <f t="shared" si="13"/>
        <v>9230</v>
      </c>
      <c r="P171" s="651">
        <f t="shared" si="15"/>
        <v>9230</v>
      </c>
      <c r="Q171" s="651">
        <f>G171+7680</f>
        <v>7680</v>
      </c>
      <c r="R171" s="651">
        <f>H171+1358+192</f>
        <v>1550</v>
      </c>
      <c r="S171" s="651"/>
      <c r="T171" s="651"/>
      <c r="U171" s="651"/>
      <c r="V171" s="651"/>
      <c r="W171" s="651"/>
      <c r="X171" s="697"/>
    </row>
    <row r="172" spans="1:24" s="275" customFormat="1" ht="19.5" customHeight="1">
      <c r="A172" s="273"/>
      <c r="B172" s="273"/>
      <c r="C172" s="266">
        <v>4110</v>
      </c>
      <c r="D172" s="306" t="s">
        <v>33</v>
      </c>
      <c r="E172" s="272"/>
      <c r="F172" s="272"/>
      <c r="G172" s="272"/>
      <c r="H172" s="272"/>
      <c r="I172" s="272"/>
      <c r="J172" s="272"/>
      <c r="K172" s="272"/>
      <c r="L172" s="272"/>
      <c r="M172" s="272"/>
      <c r="N172" s="272">
        <v>1358</v>
      </c>
      <c r="O172" s="647">
        <f t="shared" si="13"/>
        <v>1358</v>
      </c>
      <c r="P172" s="647">
        <f t="shared" si="15"/>
        <v>1358</v>
      </c>
      <c r="Q172" s="580"/>
      <c r="R172" s="580">
        <f>H172+N172</f>
        <v>1358</v>
      </c>
      <c r="S172" s="580"/>
      <c r="T172" s="580"/>
      <c r="U172" s="580"/>
      <c r="V172" s="580"/>
      <c r="W172" s="580"/>
      <c r="X172" s="581"/>
    </row>
    <row r="173" spans="1:24" s="275" customFormat="1" ht="19.5" customHeight="1">
      <c r="A173" s="273"/>
      <c r="B173" s="273"/>
      <c r="C173" s="314">
        <v>4120</v>
      </c>
      <c r="D173" s="327" t="s">
        <v>34</v>
      </c>
      <c r="E173" s="662"/>
      <c r="F173" s="662"/>
      <c r="G173" s="662"/>
      <c r="H173" s="662"/>
      <c r="I173" s="662"/>
      <c r="J173" s="662"/>
      <c r="K173" s="662"/>
      <c r="L173" s="662"/>
      <c r="M173" s="662"/>
      <c r="N173" s="662">
        <v>192</v>
      </c>
      <c r="O173" s="647">
        <f t="shared" si="13"/>
        <v>192</v>
      </c>
      <c r="P173" s="647">
        <f t="shared" si="15"/>
        <v>192</v>
      </c>
      <c r="Q173" s="662"/>
      <c r="R173" s="662">
        <f>H173+N173</f>
        <v>192</v>
      </c>
      <c r="S173" s="662"/>
      <c r="T173" s="662"/>
      <c r="U173" s="664"/>
      <c r="V173" s="664"/>
      <c r="W173" s="664"/>
      <c r="X173" s="581"/>
    </row>
    <row r="174" spans="1:24" s="275" customFormat="1" ht="19.5" customHeight="1">
      <c r="A174" s="273"/>
      <c r="B174" s="273"/>
      <c r="C174" s="314">
        <v>4170</v>
      </c>
      <c r="D174" s="327" t="s">
        <v>32</v>
      </c>
      <c r="E174" s="662"/>
      <c r="F174" s="662"/>
      <c r="G174" s="662"/>
      <c r="H174" s="662"/>
      <c r="I174" s="662"/>
      <c r="J174" s="662"/>
      <c r="K174" s="662"/>
      <c r="L174" s="662"/>
      <c r="M174" s="662"/>
      <c r="N174" s="662">
        <v>7680</v>
      </c>
      <c r="O174" s="647">
        <f t="shared" si="13"/>
        <v>7680</v>
      </c>
      <c r="P174" s="647">
        <f t="shared" si="15"/>
        <v>7680</v>
      </c>
      <c r="Q174" s="662">
        <f>G174+N174</f>
        <v>7680</v>
      </c>
      <c r="R174" s="662"/>
      <c r="S174" s="662"/>
      <c r="T174" s="662"/>
      <c r="U174" s="662"/>
      <c r="V174" s="662"/>
      <c r="W174" s="662"/>
      <c r="X174" s="581"/>
    </row>
    <row r="175" spans="1:23" s="614" customFormat="1" ht="23.25" customHeight="1" thickBot="1">
      <c r="A175" s="290"/>
      <c r="B175" s="290"/>
      <c r="C175" s="290"/>
      <c r="D175" s="698" t="s">
        <v>54</v>
      </c>
      <c r="E175" s="699">
        <v>113245601</v>
      </c>
      <c r="F175" s="699">
        <v>112810601</v>
      </c>
      <c r="G175" s="699">
        <v>15880389</v>
      </c>
      <c r="H175" s="699">
        <v>898149</v>
      </c>
      <c r="I175" s="699">
        <v>3966700</v>
      </c>
      <c r="J175" s="699">
        <v>541788</v>
      </c>
      <c r="K175" s="699"/>
      <c r="L175" s="699"/>
      <c r="M175" s="699">
        <v>435000</v>
      </c>
      <c r="N175" s="699">
        <f>N177</f>
        <v>0</v>
      </c>
      <c r="O175" s="699">
        <f t="shared" si="13"/>
        <v>113245601</v>
      </c>
      <c r="P175" s="699">
        <f>F175</f>
        <v>112810601</v>
      </c>
      <c r="Q175" s="699">
        <f>G175</f>
        <v>15880389</v>
      </c>
      <c r="R175" s="699">
        <f>H175</f>
        <v>898149</v>
      </c>
      <c r="S175" s="699">
        <f>I175+23127</f>
        <v>3989827</v>
      </c>
      <c r="T175" s="699">
        <f>J175</f>
        <v>541788</v>
      </c>
      <c r="U175" s="699"/>
      <c r="V175" s="699"/>
      <c r="W175" s="699">
        <f>M175</f>
        <v>435000</v>
      </c>
    </row>
    <row r="176" spans="1:23" s="614" customFormat="1" ht="16.5" customHeight="1">
      <c r="A176" s="290"/>
      <c r="B176" s="290"/>
      <c r="C176" s="290"/>
      <c r="D176" s="700" t="s">
        <v>61</v>
      </c>
      <c r="E176" s="701"/>
      <c r="F176" s="701"/>
      <c r="G176" s="701"/>
      <c r="H176" s="701"/>
      <c r="I176" s="701"/>
      <c r="J176" s="701"/>
      <c r="K176" s="701"/>
      <c r="L176" s="701"/>
      <c r="M176" s="701"/>
      <c r="N176" s="701"/>
      <c r="O176" s="701"/>
      <c r="P176" s="701"/>
      <c r="Q176" s="701"/>
      <c r="R176" s="701"/>
      <c r="S176" s="701"/>
      <c r="T176" s="701"/>
      <c r="U176" s="701"/>
      <c r="V176" s="701"/>
      <c r="W176" s="701"/>
    </row>
    <row r="177" spans="1:24" s="67" customFormat="1" ht="21.75" customHeight="1" thickBot="1">
      <c r="A177" s="629"/>
      <c r="B177" s="629"/>
      <c r="C177" s="625"/>
      <c r="D177" s="702" t="s">
        <v>164</v>
      </c>
      <c r="E177" s="631">
        <v>87278775</v>
      </c>
      <c r="F177" s="631">
        <v>87278775</v>
      </c>
      <c r="G177" s="631">
        <v>2911989</v>
      </c>
      <c r="H177" s="631">
        <v>511696</v>
      </c>
      <c r="I177" s="631">
        <v>1426000</v>
      </c>
      <c r="J177" s="631"/>
      <c r="K177" s="631"/>
      <c r="L177" s="631"/>
      <c r="M177" s="631"/>
      <c r="N177" s="631">
        <f>N178</f>
        <v>0</v>
      </c>
      <c r="O177" s="631">
        <f aca="true" t="shared" si="16" ref="O177:R178">E177</f>
        <v>87278775</v>
      </c>
      <c r="P177" s="631">
        <f t="shared" si="16"/>
        <v>87278775</v>
      </c>
      <c r="Q177" s="631">
        <f t="shared" si="16"/>
        <v>2911989</v>
      </c>
      <c r="R177" s="631">
        <f t="shared" si="16"/>
        <v>511696</v>
      </c>
      <c r="S177" s="631">
        <f>I177+23127</f>
        <v>1449127</v>
      </c>
      <c r="T177" s="631"/>
      <c r="U177" s="631"/>
      <c r="V177" s="631"/>
      <c r="W177" s="631"/>
      <c r="X177" s="96"/>
    </row>
    <row r="178" spans="1:23" s="67" customFormat="1" ht="22.5" customHeight="1" thickBot="1" thickTop="1">
      <c r="A178" s="21">
        <v>852</v>
      </c>
      <c r="B178" s="21"/>
      <c r="C178" s="21"/>
      <c r="D178" s="140" t="s">
        <v>75</v>
      </c>
      <c r="E178" s="22">
        <v>84880020</v>
      </c>
      <c r="F178" s="22">
        <v>84880020</v>
      </c>
      <c r="G178" s="22">
        <v>1317653</v>
      </c>
      <c r="H178" s="22">
        <v>263923</v>
      </c>
      <c r="I178" s="22">
        <v>1392000</v>
      </c>
      <c r="J178" s="22"/>
      <c r="K178" s="22"/>
      <c r="L178" s="22"/>
      <c r="M178" s="22"/>
      <c r="N178" s="22">
        <f>N179</f>
        <v>0</v>
      </c>
      <c r="O178" s="22">
        <f t="shared" si="16"/>
        <v>84880020</v>
      </c>
      <c r="P178" s="22">
        <f t="shared" si="16"/>
        <v>84880020</v>
      </c>
      <c r="Q178" s="22">
        <f t="shared" si="16"/>
        <v>1317653</v>
      </c>
      <c r="R178" s="22">
        <f t="shared" si="16"/>
        <v>263923</v>
      </c>
      <c r="S178" s="22">
        <f>I178+23127</f>
        <v>1415127</v>
      </c>
      <c r="T178" s="22"/>
      <c r="U178" s="22"/>
      <c r="V178" s="22"/>
      <c r="W178" s="22"/>
    </row>
    <row r="179" spans="1:23" s="67" customFormat="1" ht="27.75" customHeight="1">
      <c r="A179" s="290"/>
      <c r="B179" s="319">
        <v>85228</v>
      </c>
      <c r="C179" s="319"/>
      <c r="D179" s="643" t="s">
        <v>162</v>
      </c>
      <c r="E179" s="644">
        <v>1458000</v>
      </c>
      <c r="F179" s="644">
        <v>1458000</v>
      </c>
      <c r="G179" s="644"/>
      <c r="H179" s="644"/>
      <c r="I179" s="644">
        <v>1098000</v>
      </c>
      <c r="J179" s="644"/>
      <c r="K179" s="644"/>
      <c r="L179" s="644"/>
      <c r="M179" s="644"/>
      <c r="N179" s="644">
        <f>N180</f>
        <v>0</v>
      </c>
      <c r="O179" s="644">
        <f>E179</f>
        <v>1458000</v>
      </c>
      <c r="P179" s="644">
        <f>F179</f>
        <v>1458000</v>
      </c>
      <c r="Q179" s="644"/>
      <c r="R179" s="644"/>
      <c r="S179" s="644">
        <f>I179+23127</f>
        <v>1121127</v>
      </c>
      <c r="T179" s="644"/>
      <c r="U179" s="644"/>
      <c r="V179" s="644"/>
      <c r="W179" s="644"/>
    </row>
    <row r="180" spans="1:24" s="67" customFormat="1" ht="20.25" customHeight="1">
      <c r="A180" s="290"/>
      <c r="B180" s="289"/>
      <c r="C180" s="289"/>
      <c r="D180" s="703" t="s">
        <v>163</v>
      </c>
      <c r="E180" s="651">
        <v>1458000</v>
      </c>
      <c r="F180" s="651">
        <v>1458000</v>
      </c>
      <c r="G180" s="651"/>
      <c r="H180" s="651"/>
      <c r="I180" s="651">
        <v>1098000</v>
      </c>
      <c r="J180" s="651"/>
      <c r="K180" s="651"/>
      <c r="L180" s="651"/>
      <c r="M180" s="651"/>
      <c r="N180" s="651">
        <f>SUM(N181:N182)</f>
        <v>0</v>
      </c>
      <c r="O180" s="651">
        <f>E180</f>
        <v>1458000</v>
      </c>
      <c r="P180" s="651">
        <f>F180</f>
        <v>1458000</v>
      </c>
      <c r="Q180" s="651"/>
      <c r="R180" s="651"/>
      <c r="S180" s="651">
        <f>I180+23127</f>
        <v>1121127</v>
      </c>
      <c r="T180" s="651"/>
      <c r="U180" s="651"/>
      <c r="V180" s="651"/>
      <c r="W180" s="651"/>
      <c r="X180" s="697"/>
    </row>
    <row r="181" spans="1:24" s="275" customFormat="1" ht="44.25" customHeight="1">
      <c r="A181" s="273"/>
      <c r="B181" s="273"/>
      <c r="C181" s="656">
        <v>2820</v>
      </c>
      <c r="D181" s="659" t="s">
        <v>221</v>
      </c>
      <c r="E181" s="272">
        <v>1098000</v>
      </c>
      <c r="F181" s="272">
        <v>1098000</v>
      </c>
      <c r="G181" s="272"/>
      <c r="H181" s="272"/>
      <c r="I181" s="272">
        <v>1098000</v>
      </c>
      <c r="J181" s="272"/>
      <c r="K181" s="272"/>
      <c r="L181" s="272"/>
      <c r="M181" s="272"/>
      <c r="N181" s="272">
        <v>23127</v>
      </c>
      <c r="O181" s="647">
        <f>E181+N181</f>
        <v>1121127</v>
      </c>
      <c r="P181" s="647">
        <f>F181+N181</f>
        <v>1121127</v>
      </c>
      <c r="Q181" s="272"/>
      <c r="R181" s="272"/>
      <c r="S181" s="272">
        <f>I181+23127</f>
        <v>1121127</v>
      </c>
      <c r="T181" s="272"/>
      <c r="U181" s="272"/>
      <c r="V181" s="272"/>
      <c r="W181" s="272"/>
      <c r="X181" s="581"/>
    </row>
    <row r="182" spans="1:24" s="275" customFormat="1" ht="20.25" customHeight="1">
      <c r="A182" s="266"/>
      <c r="B182" s="266"/>
      <c r="C182" s="675">
        <v>4300</v>
      </c>
      <c r="D182" s="676" t="s">
        <v>88</v>
      </c>
      <c r="E182" s="662">
        <v>360000</v>
      </c>
      <c r="F182" s="662">
        <v>360000</v>
      </c>
      <c r="G182" s="662"/>
      <c r="H182" s="662"/>
      <c r="I182" s="662"/>
      <c r="J182" s="662"/>
      <c r="K182" s="662"/>
      <c r="L182" s="662"/>
      <c r="M182" s="662"/>
      <c r="N182" s="662">
        <v>-23127</v>
      </c>
      <c r="O182" s="647">
        <f>E182+N182</f>
        <v>336873</v>
      </c>
      <c r="P182" s="647">
        <f>F182+N182</f>
        <v>336873</v>
      </c>
      <c r="Q182" s="662"/>
      <c r="R182" s="662"/>
      <c r="S182" s="662"/>
      <c r="T182" s="662"/>
      <c r="U182" s="662"/>
      <c r="V182" s="662"/>
      <c r="W182" s="662"/>
      <c r="X182" s="581"/>
    </row>
    <row r="183" spans="1:13" s="3" customFormat="1" ht="19.5" customHeight="1">
      <c r="A183" s="16"/>
      <c r="B183" s="16"/>
      <c r="C183" s="16"/>
      <c r="D183" s="17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s="3" customFormat="1" ht="19.5" customHeight="1">
      <c r="A184" s="16"/>
      <c r="B184" s="16"/>
      <c r="C184" s="16"/>
      <c r="D184" s="17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9" s="3" customFormat="1" ht="19.5" customHeight="1">
      <c r="A185" s="16"/>
      <c r="B185" s="16"/>
      <c r="C185" s="16"/>
      <c r="D185" s="853" t="s">
        <v>452</v>
      </c>
      <c r="E185" s="16"/>
      <c r="F185" s="16"/>
      <c r="G185" s="16"/>
      <c r="H185" s="16"/>
      <c r="I185" s="16"/>
      <c r="J185" s="16"/>
      <c r="K185" s="16"/>
      <c r="L185" s="16"/>
      <c r="M185" s="16"/>
      <c r="S185" s="852" t="s">
        <v>456</v>
      </c>
    </row>
    <row r="186" spans="1:19" s="3" customFormat="1" ht="19.5" customHeight="1">
      <c r="A186" s="16"/>
      <c r="B186" s="16"/>
      <c r="C186" s="16"/>
      <c r="D186" s="854" t="s">
        <v>453</v>
      </c>
      <c r="E186" s="16"/>
      <c r="F186" s="16"/>
      <c r="G186" s="16"/>
      <c r="H186" s="16"/>
      <c r="I186" s="16"/>
      <c r="J186" s="16"/>
      <c r="K186" s="16"/>
      <c r="L186" s="16"/>
      <c r="M186" s="16"/>
      <c r="S186" s="852" t="s">
        <v>457</v>
      </c>
    </row>
    <row r="187" spans="1:13" s="3" customFormat="1" ht="19.5" customHeight="1">
      <c r="A187" s="16"/>
      <c r="B187" s="16"/>
      <c r="C187" s="16"/>
      <c r="D187" s="853" t="s">
        <v>454</v>
      </c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s="3" customFormat="1" ht="19.5" customHeight="1">
      <c r="A188" s="16"/>
      <c r="B188" s="16"/>
      <c r="C188" s="16"/>
      <c r="D188" s="853" t="s">
        <v>455</v>
      </c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3" customFormat="1" ht="19.5" customHeight="1">
      <c r="A189" s="16"/>
      <c r="B189" s="16"/>
      <c r="C189" s="16"/>
      <c r="D189" s="17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s="3" customFormat="1" ht="19.5" customHeight="1">
      <c r="A190" s="16"/>
      <c r="B190" s="16"/>
      <c r="C190" s="16"/>
      <c r="D190" s="17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s="3" customFormat="1" ht="19.5" customHeight="1">
      <c r="A191" s="16"/>
      <c r="B191" s="16"/>
      <c r="C191" s="16"/>
      <c r="D191" s="17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s="3" customFormat="1" ht="19.5" customHeight="1">
      <c r="A192" s="16"/>
      <c r="B192" s="16"/>
      <c r="C192" s="16"/>
      <c r="D192" s="17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s="3" customFormat="1" ht="19.5" customHeight="1">
      <c r="A193" s="16"/>
      <c r="B193" s="16"/>
      <c r="C193" s="16"/>
      <c r="D193" s="17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s="3" customFormat="1" ht="19.5" customHeight="1">
      <c r="A194" s="16"/>
      <c r="B194" s="16"/>
      <c r="C194" s="16"/>
      <c r="D194" s="17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s="3" customFormat="1" ht="19.5" customHeight="1">
      <c r="A195" s="16"/>
      <c r="B195" s="16"/>
      <c r="C195" s="16"/>
      <c r="D195" s="17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s="3" customFormat="1" ht="19.5" customHeight="1">
      <c r="A196" s="16"/>
      <c r="B196" s="16"/>
      <c r="C196" s="16"/>
      <c r="D196" s="17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s="3" customFormat="1" ht="19.5" customHeight="1">
      <c r="A197" s="16"/>
      <c r="B197" s="16"/>
      <c r="C197" s="16"/>
      <c r="D197" s="17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s="3" customFormat="1" ht="19.5" customHeight="1">
      <c r="A198" s="16"/>
      <c r="B198" s="16"/>
      <c r="C198" s="16"/>
      <c r="D198" s="17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s="3" customFormat="1" ht="19.5" customHeight="1">
      <c r="A199" s="16"/>
      <c r="B199" s="16"/>
      <c r="C199" s="16"/>
      <c r="D199" s="17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s="3" customFormat="1" ht="19.5" customHeight="1">
      <c r="A200" s="16"/>
      <c r="B200" s="16"/>
      <c r="C200" s="16"/>
      <c r="D200" s="17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s="3" customFormat="1" ht="19.5" customHeight="1">
      <c r="A201" s="16"/>
      <c r="B201" s="16"/>
      <c r="C201" s="16"/>
      <c r="D201" s="17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s="3" customFormat="1" ht="19.5" customHeight="1">
      <c r="A202" s="16"/>
      <c r="B202" s="16"/>
      <c r="C202" s="16"/>
      <c r="D202" s="17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s="3" customFormat="1" ht="19.5" customHeight="1">
      <c r="A203" s="16"/>
      <c r="B203" s="16"/>
      <c r="C203" s="16"/>
      <c r="D203" s="17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s="3" customFormat="1" ht="19.5" customHeight="1">
      <c r="A204" s="16"/>
      <c r="B204" s="16"/>
      <c r="C204" s="16"/>
      <c r="D204" s="17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s="3" customFormat="1" ht="19.5" customHeight="1">
      <c r="A205" s="16"/>
      <c r="B205" s="16"/>
      <c r="C205" s="16"/>
      <c r="D205" s="17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s="3" customFormat="1" ht="19.5" customHeight="1">
      <c r="A206" s="16"/>
      <c r="B206" s="16"/>
      <c r="C206" s="16"/>
      <c r="D206" s="17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s="3" customFormat="1" ht="19.5" customHeight="1">
      <c r="A207" s="16"/>
      <c r="B207" s="16"/>
      <c r="C207" s="16"/>
      <c r="D207" s="17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s="3" customFormat="1" ht="19.5" customHeight="1">
      <c r="A208" s="16"/>
      <c r="B208" s="16"/>
      <c r="C208" s="16"/>
      <c r="D208" s="17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s="3" customFormat="1" ht="19.5" customHeight="1">
      <c r="A209" s="16"/>
      <c r="B209" s="16"/>
      <c r="C209" s="16"/>
      <c r="D209" s="17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s="3" customFormat="1" ht="19.5" customHeight="1">
      <c r="A210" s="16"/>
      <c r="B210" s="16"/>
      <c r="C210" s="16"/>
      <c r="D210" s="17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s="3" customFormat="1" ht="19.5" customHeight="1">
      <c r="A211" s="16"/>
      <c r="B211" s="16"/>
      <c r="C211" s="16"/>
      <c r="D211" s="17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s="3" customFormat="1" ht="19.5" customHeight="1">
      <c r="A212" s="16"/>
      <c r="B212" s="16"/>
      <c r="C212" s="16"/>
      <c r="D212" s="17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s="3" customFormat="1" ht="19.5" customHeight="1">
      <c r="A213" s="16"/>
      <c r="B213" s="16"/>
      <c r="C213" s="16"/>
      <c r="D213" s="17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s="3" customFormat="1" ht="19.5" customHeight="1">
      <c r="A214" s="16"/>
      <c r="B214" s="16"/>
      <c r="C214" s="16"/>
      <c r="D214" s="17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s="3" customFormat="1" ht="19.5" customHeight="1">
      <c r="A215" s="16"/>
      <c r="B215" s="16"/>
      <c r="C215" s="16"/>
      <c r="D215" s="17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s="3" customFormat="1" ht="19.5" customHeight="1">
      <c r="A216" s="16"/>
      <c r="B216" s="16"/>
      <c r="C216" s="16"/>
      <c r="D216" s="17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s="3" customFormat="1" ht="19.5" customHeight="1">
      <c r="A217" s="16"/>
      <c r="B217" s="16"/>
      <c r="C217" s="16"/>
      <c r="D217" s="17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s="3" customFormat="1" ht="19.5" customHeight="1">
      <c r="A218" s="16"/>
      <c r="B218" s="16"/>
      <c r="C218" s="16"/>
      <c r="D218" s="17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s="3" customFormat="1" ht="30" customHeight="1">
      <c r="A219" s="16"/>
      <c r="B219" s="16"/>
      <c r="C219" s="16"/>
      <c r="D219" s="17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s="3" customFormat="1" ht="30" customHeight="1">
      <c r="A220" s="16"/>
      <c r="B220" s="16"/>
      <c r="C220" s="16"/>
      <c r="D220" s="17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s="3" customFormat="1" ht="30" customHeight="1">
      <c r="A221" s="16"/>
      <c r="B221" s="16"/>
      <c r="C221" s="16"/>
      <c r="D221" s="17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s="3" customFormat="1" ht="30" customHeight="1">
      <c r="A222" s="16"/>
      <c r="B222" s="16"/>
      <c r="C222" s="16"/>
      <c r="D222" s="17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s="3" customFormat="1" ht="30" customHeight="1">
      <c r="A223" s="16"/>
      <c r="B223" s="16"/>
      <c r="C223" s="16"/>
      <c r="D223" s="17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s="3" customFormat="1" ht="30" customHeight="1">
      <c r="A224" s="16"/>
      <c r="B224" s="16"/>
      <c r="C224" s="16"/>
      <c r="D224" s="17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s="3" customFormat="1" ht="30" customHeight="1">
      <c r="A225" s="16"/>
      <c r="B225" s="16"/>
      <c r="C225" s="16"/>
      <c r="D225" s="17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s="3" customFormat="1" ht="30" customHeight="1">
      <c r="A226" s="16"/>
      <c r="B226" s="16"/>
      <c r="C226" s="16"/>
      <c r="D226" s="17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s="3" customFormat="1" ht="30" customHeight="1">
      <c r="A227" s="16"/>
      <c r="B227" s="16"/>
      <c r="C227" s="16"/>
      <c r="D227" s="17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s="3" customFormat="1" ht="30" customHeight="1">
      <c r="A228" s="16"/>
      <c r="B228" s="16"/>
      <c r="C228" s="16"/>
      <c r="D228" s="17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s="3" customFormat="1" ht="30" customHeight="1">
      <c r="A229" s="16"/>
      <c r="B229" s="16"/>
      <c r="C229" s="16"/>
      <c r="D229" s="17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s="3" customFormat="1" ht="30" customHeight="1">
      <c r="A230" s="16"/>
      <c r="B230" s="16"/>
      <c r="C230" s="16"/>
      <c r="D230" s="17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s="3" customFormat="1" ht="33" customHeight="1">
      <c r="A231" s="16"/>
      <c r="B231" s="16"/>
      <c r="C231" s="16"/>
      <c r="D231" s="17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s="3" customFormat="1" ht="29.25" customHeight="1">
      <c r="A232" s="16"/>
      <c r="B232" s="16"/>
      <c r="C232" s="16"/>
      <c r="D232" s="17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s="3" customFormat="1" ht="23.25" customHeight="1">
      <c r="A233" s="16"/>
      <c r="B233" s="16"/>
      <c r="C233" s="16"/>
      <c r="D233" s="17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s="3" customFormat="1" ht="33.75" customHeight="1">
      <c r="A234" s="16"/>
      <c r="B234" s="16"/>
      <c r="C234" s="16"/>
      <c r="D234" s="17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s="3" customFormat="1" ht="33" customHeight="1">
      <c r="A235" s="16"/>
      <c r="B235" s="16"/>
      <c r="C235" s="16"/>
      <c r="D235" s="17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s="3" customFormat="1" ht="30" customHeight="1">
      <c r="A236" s="16"/>
      <c r="B236" s="16"/>
      <c r="C236" s="16"/>
      <c r="D236" s="17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s="3" customFormat="1" ht="30" customHeight="1">
      <c r="A237" s="16"/>
      <c r="B237" s="16"/>
      <c r="C237" s="16"/>
      <c r="D237" s="17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s="3" customFormat="1" ht="31.5" customHeight="1">
      <c r="A238" s="16"/>
      <c r="B238" s="16"/>
      <c r="C238" s="16"/>
      <c r="D238" s="17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s="3" customFormat="1" ht="33.75" customHeight="1">
      <c r="A239" s="16"/>
      <c r="B239" s="16"/>
      <c r="C239" s="16"/>
      <c r="D239" s="17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s="3" customFormat="1" ht="30" customHeight="1">
      <c r="A240" s="16"/>
      <c r="B240" s="16"/>
      <c r="C240" s="16"/>
      <c r="D240" s="17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s="3" customFormat="1" ht="30" customHeight="1">
      <c r="A241" s="16"/>
      <c r="B241" s="16"/>
      <c r="C241" s="16"/>
      <c r="D241" s="17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3.75" customHeight="1">
      <c r="A242" s="16"/>
      <c r="B242" s="16"/>
      <c r="C242" s="16"/>
      <c r="D242" s="17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30" customHeight="1">
      <c r="A243" s="16"/>
      <c r="B243" s="16"/>
      <c r="C243" s="16"/>
      <c r="D243" s="17"/>
      <c r="E243" s="18"/>
      <c r="F243" s="18"/>
      <c r="G243" s="18"/>
      <c r="H243" s="18"/>
      <c r="I243" s="18"/>
      <c r="J243" s="18"/>
      <c r="K243" s="18"/>
      <c r="L243" s="18"/>
      <c r="M243" s="18"/>
    </row>
    <row r="244" ht="39.75" customHeight="1"/>
    <row r="245" ht="47.25" customHeight="1"/>
    <row r="246" ht="35.25" customHeight="1"/>
    <row r="247" ht="35.25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48.75" customHeight="1"/>
    <row r="265" ht="48.75" customHeight="1"/>
    <row r="266" ht="48.75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106.5" customHeight="1"/>
    <row r="284" ht="77.25" customHeight="1"/>
    <row r="285" ht="30" customHeight="1"/>
    <row r="286" ht="28.5" customHeight="1"/>
    <row r="287" ht="30" customHeight="1"/>
    <row r="288" ht="21.75" customHeight="1"/>
    <row r="289" ht="30" customHeight="1"/>
    <row r="290" ht="30" customHeight="1"/>
    <row r="291" ht="27.75" customHeight="1"/>
    <row r="292" ht="33" customHeight="1"/>
    <row r="293" ht="32.25" customHeight="1"/>
    <row r="294" ht="21" customHeight="1"/>
    <row r="295" ht="30" customHeight="1"/>
    <row r="296" ht="24" customHeight="1"/>
    <row r="297" ht="24.75" customHeight="1"/>
    <row r="298" ht="24.75" customHeight="1"/>
    <row r="299" ht="26.25" customHeight="1"/>
    <row r="300" ht="24" customHeight="1"/>
    <row r="301" ht="24" customHeight="1"/>
    <row r="302" ht="24.75" customHeight="1"/>
    <row r="303" ht="33.75" customHeight="1"/>
    <row r="304" ht="33.75" customHeight="1"/>
    <row r="305" ht="39.75" customHeight="1"/>
    <row r="306" spans="1:13" s="19" customFormat="1" ht="21.75" customHeight="1">
      <c r="A306" s="2"/>
      <c r="B306" s="2"/>
      <c r="C306" s="2"/>
      <c r="D306" s="13"/>
      <c r="E306" s="14"/>
      <c r="F306" s="14"/>
      <c r="G306" s="14"/>
      <c r="H306" s="14"/>
      <c r="I306" s="14"/>
      <c r="J306" s="14"/>
      <c r="K306" s="14"/>
      <c r="L306" s="14"/>
      <c r="M306" s="14"/>
    </row>
    <row r="307" ht="24.75" customHeight="1"/>
    <row r="308" ht="49.5" customHeight="1"/>
    <row r="309" ht="30.75" customHeight="1"/>
    <row r="310" ht="27.75" customHeight="1"/>
  </sheetData>
  <mergeCells count="12">
    <mergeCell ref="D3:G3"/>
    <mergeCell ref="E7:E9"/>
    <mergeCell ref="M8:M9"/>
    <mergeCell ref="A7:A9"/>
    <mergeCell ref="B7:B9"/>
    <mergeCell ref="D7:D9"/>
    <mergeCell ref="F8:F9"/>
    <mergeCell ref="C7:C9"/>
    <mergeCell ref="N7:N9"/>
    <mergeCell ref="O7:O9"/>
    <mergeCell ref="P8:P9"/>
    <mergeCell ref="W8:W9"/>
  </mergeCells>
  <printOptions horizontalCentered="1"/>
  <pageMargins left="0.1968503937007874" right="0.1968503937007874" top="0.6692913385826772" bottom="0.6692913385826772" header="0.5118110236220472" footer="0.5118110236220472"/>
  <pageSetup firstPageNumber="6" useFirstPageNumber="1" horizontalDpi="600" verticalDpi="600" orientation="landscape" paperSize="9" scale="47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K504"/>
  <sheetViews>
    <sheetView workbookViewId="0" topLeftCell="E1">
      <selection activeCell="L13" sqref="L13"/>
    </sheetView>
  </sheetViews>
  <sheetFormatPr defaultColWidth="9.00390625" defaultRowHeight="12.75"/>
  <cols>
    <col min="1" max="1" width="4.75390625" style="212" customWidth="1"/>
    <col min="2" max="3" width="6.625" style="212" customWidth="1"/>
    <col min="4" max="4" width="75.875" style="212" customWidth="1"/>
    <col min="5" max="8" width="12.75390625" style="212" customWidth="1"/>
    <col min="9" max="9" width="10.875" style="212" customWidth="1"/>
    <col min="10" max="10" width="10.125" style="212" bestFit="1" customWidth="1"/>
    <col min="11" max="11" width="10.25390625" style="212" customWidth="1"/>
    <col min="12" max="16384" width="9.125" style="212" customWidth="1"/>
  </cols>
  <sheetData>
    <row r="1" s="28" customFormat="1" ht="14.25" customHeight="1">
      <c r="G1" s="28" t="s">
        <v>59</v>
      </c>
    </row>
    <row r="2" spans="1:7" s="28" customFormat="1" ht="13.5" customHeight="1">
      <c r="A2" s="199" t="s">
        <v>187</v>
      </c>
      <c r="G2" s="28" t="s">
        <v>458</v>
      </c>
    </row>
    <row r="3" spans="1:7" s="28" customFormat="1" ht="13.5" customHeight="1">
      <c r="A3" s="199" t="s">
        <v>188</v>
      </c>
      <c r="G3" s="28" t="s">
        <v>189</v>
      </c>
    </row>
    <row r="4" spans="1:7" s="28" customFormat="1" ht="13.5" customHeight="1">
      <c r="A4" s="28" t="s">
        <v>190</v>
      </c>
      <c r="G4" s="28" t="s">
        <v>459</v>
      </c>
    </row>
    <row r="5" s="28" customFormat="1" ht="5.25" customHeight="1"/>
    <row r="6" s="28" customFormat="1" ht="13.5" customHeight="1" thickBot="1">
      <c r="H6" s="200" t="s">
        <v>46</v>
      </c>
    </row>
    <row r="7" spans="1:8" s="28" customFormat="1" ht="17.25" customHeight="1" thickBot="1" thickTop="1">
      <c r="A7" s="834" t="s">
        <v>191</v>
      </c>
      <c r="B7" s="834" t="s">
        <v>47</v>
      </c>
      <c r="C7" s="834" t="s">
        <v>181</v>
      </c>
      <c r="D7" s="834" t="s">
        <v>72</v>
      </c>
      <c r="E7" s="836" t="s">
        <v>192</v>
      </c>
      <c r="F7" s="837"/>
      <c r="G7" s="833" t="s">
        <v>179</v>
      </c>
      <c r="H7" s="833"/>
    </row>
    <row r="8" spans="1:11" s="28" customFormat="1" ht="18.75" customHeight="1" thickBot="1" thickTop="1">
      <c r="A8" s="835"/>
      <c r="B8" s="835"/>
      <c r="C8" s="835"/>
      <c r="D8" s="835"/>
      <c r="E8" s="73" t="s">
        <v>193</v>
      </c>
      <c r="F8" s="73" t="s">
        <v>194</v>
      </c>
      <c r="G8" s="73" t="s">
        <v>193</v>
      </c>
      <c r="H8" s="73" t="s">
        <v>194</v>
      </c>
      <c r="K8" s="201"/>
    </row>
    <row r="9" spans="1:10" s="28" customFormat="1" ht="13.5" customHeight="1" thickBot="1" thickTop="1">
      <c r="A9" s="202">
        <v>1</v>
      </c>
      <c r="B9" s="202">
        <v>2</v>
      </c>
      <c r="C9" s="202">
        <v>3</v>
      </c>
      <c r="D9" s="202">
        <v>4</v>
      </c>
      <c r="E9" s="202">
        <v>5</v>
      </c>
      <c r="F9" s="202">
        <v>6</v>
      </c>
      <c r="G9" s="202">
        <v>7</v>
      </c>
      <c r="H9" s="202">
        <v>8</v>
      </c>
      <c r="J9" s="201"/>
    </row>
    <row r="10" spans="1:10" s="28" customFormat="1" ht="17.25" customHeight="1" thickTop="1">
      <c r="A10" s="203"/>
      <c r="B10" s="203"/>
      <c r="C10" s="203"/>
      <c r="D10" s="204" t="s">
        <v>195</v>
      </c>
      <c r="E10" s="205">
        <f>E11</f>
        <v>320793</v>
      </c>
      <c r="F10" s="205">
        <f>F11</f>
        <v>1075190</v>
      </c>
      <c r="G10" s="205">
        <f>G11+G226+G257</f>
        <v>3039290</v>
      </c>
      <c r="H10" s="205">
        <f>H11+H226+H257</f>
        <v>3793687</v>
      </c>
      <c r="I10" s="201"/>
      <c r="J10" s="201"/>
    </row>
    <row r="11" spans="1:11" s="28" customFormat="1" ht="18" customHeight="1">
      <c r="A11" s="206"/>
      <c r="B11" s="206"/>
      <c r="C11" s="206"/>
      <c r="D11" s="207" t="s">
        <v>196</v>
      </c>
      <c r="E11" s="208">
        <f>E12+E66</f>
        <v>320793</v>
      </c>
      <c r="F11" s="208">
        <f>F12+F66</f>
        <v>1075190</v>
      </c>
      <c r="G11" s="208">
        <f>G12+G66+G117</f>
        <v>2983490</v>
      </c>
      <c r="H11" s="208">
        <f>H12+H66+H117</f>
        <v>2758756</v>
      </c>
      <c r="I11" s="201"/>
      <c r="J11" s="201"/>
      <c r="K11" s="201"/>
    </row>
    <row r="12" spans="1:9" s="28" customFormat="1" ht="18" customHeight="1">
      <c r="A12" s="209"/>
      <c r="B12" s="209"/>
      <c r="C12" s="209"/>
      <c r="D12" s="207" t="s">
        <v>197</v>
      </c>
      <c r="E12" s="208">
        <f>E13+E37</f>
        <v>320793</v>
      </c>
      <c r="F12" s="208">
        <f>F13+F37</f>
        <v>855190</v>
      </c>
      <c r="G12" s="208"/>
      <c r="H12" s="208">
        <f>H61</f>
        <v>140060</v>
      </c>
      <c r="I12" s="201"/>
    </row>
    <row r="13" spans="1:9" s="278" customFormat="1" ht="18" customHeight="1" thickBot="1">
      <c r="A13" s="130"/>
      <c r="B13" s="131"/>
      <c r="C13" s="131"/>
      <c r="D13" s="132" t="s">
        <v>386</v>
      </c>
      <c r="E13" s="133">
        <f>E14+E19+E32</f>
        <v>320793</v>
      </c>
      <c r="F13" s="133">
        <f>F14+F19+F32</f>
        <v>592055</v>
      </c>
      <c r="G13" s="133"/>
      <c r="H13" s="133"/>
      <c r="I13" s="277"/>
    </row>
    <row r="14" spans="1:9" s="174" customFormat="1" ht="18" customHeight="1" thickBot="1">
      <c r="A14" s="86"/>
      <c r="B14" s="121"/>
      <c r="C14" s="121"/>
      <c r="D14" s="122" t="s">
        <v>55</v>
      </c>
      <c r="E14" s="123"/>
      <c r="F14" s="123">
        <f>F15</f>
        <v>215394</v>
      </c>
      <c r="G14" s="123"/>
      <c r="H14" s="123"/>
      <c r="I14" s="257"/>
    </row>
    <row r="15" spans="1:9" s="174" customFormat="1" ht="18" customHeight="1" thickBot="1" thickTop="1">
      <c r="A15" s="97">
        <v>758</v>
      </c>
      <c r="B15" s="126"/>
      <c r="C15" s="126"/>
      <c r="D15" s="124" t="s">
        <v>50</v>
      </c>
      <c r="E15" s="85"/>
      <c r="F15" s="85">
        <f>F16</f>
        <v>215394</v>
      </c>
      <c r="G15" s="85"/>
      <c r="H15" s="85"/>
      <c r="I15" s="257"/>
    </row>
    <row r="16" spans="1:9" s="174" customFormat="1" ht="18" customHeight="1">
      <c r="A16" s="86"/>
      <c r="B16" s="87">
        <v>75801</v>
      </c>
      <c r="C16" s="87"/>
      <c r="D16" s="127" t="s">
        <v>98</v>
      </c>
      <c r="E16" s="88"/>
      <c r="F16" s="88">
        <f>F17</f>
        <v>215394</v>
      </c>
      <c r="G16" s="88"/>
      <c r="H16" s="88"/>
      <c r="I16" s="257"/>
    </row>
    <row r="17" spans="1:9" s="174" customFormat="1" ht="18" customHeight="1">
      <c r="A17" s="125"/>
      <c r="B17" s="128"/>
      <c r="C17" s="128"/>
      <c r="D17" s="189" t="s">
        <v>99</v>
      </c>
      <c r="E17" s="190"/>
      <c r="F17" s="190">
        <f>F18</f>
        <v>215394</v>
      </c>
      <c r="G17" s="190"/>
      <c r="H17" s="190"/>
      <c r="I17" s="257"/>
    </row>
    <row r="18" spans="1:9" s="174" customFormat="1" ht="18" customHeight="1">
      <c r="A18" s="194"/>
      <c r="B18" s="195"/>
      <c r="C18" s="409">
        <v>2920</v>
      </c>
      <c r="D18" s="197" t="s">
        <v>183</v>
      </c>
      <c r="E18" s="198"/>
      <c r="F18" s="198">
        <v>215394</v>
      </c>
      <c r="G18" s="198"/>
      <c r="H18" s="198"/>
      <c r="I18" s="257"/>
    </row>
    <row r="19" spans="1:9" s="174" customFormat="1" ht="18.75" customHeight="1" thickBot="1">
      <c r="A19" s="95"/>
      <c r="B19" s="95"/>
      <c r="C19" s="95"/>
      <c r="D19" s="155" t="s">
        <v>51</v>
      </c>
      <c r="E19" s="157">
        <f>E20+E24</f>
        <v>320793</v>
      </c>
      <c r="F19" s="157">
        <f>F20+F24</f>
        <v>373199</v>
      </c>
      <c r="G19" s="157"/>
      <c r="H19" s="157"/>
      <c r="I19" s="257"/>
    </row>
    <row r="20" spans="1:9" s="28" customFormat="1" ht="18.75" customHeight="1" thickBot="1" thickTop="1">
      <c r="A20" s="97">
        <v>801</v>
      </c>
      <c r="B20" s="126"/>
      <c r="C20" s="126"/>
      <c r="D20" s="124" t="s">
        <v>68</v>
      </c>
      <c r="E20" s="85"/>
      <c r="F20" s="85">
        <f>F21</f>
        <v>23200</v>
      </c>
      <c r="G20" s="85"/>
      <c r="H20" s="85"/>
      <c r="I20" s="201"/>
    </row>
    <row r="21" spans="1:9" s="28" customFormat="1" ht="18" customHeight="1">
      <c r="A21" s="86"/>
      <c r="B21" s="87">
        <v>80110</v>
      </c>
      <c r="C21" s="87"/>
      <c r="D21" s="127" t="s">
        <v>69</v>
      </c>
      <c r="E21" s="88"/>
      <c r="F21" s="88">
        <f>F22</f>
        <v>23200</v>
      </c>
      <c r="G21" s="88"/>
      <c r="H21" s="88"/>
      <c r="I21" s="201"/>
    </row>
    <row r="22" spans="1:9" s="28" customFormat="1" ht="27" customHeight="1">
      <c r="A22" s="125"/>
      <c r="B22" s="128"/>
      <c r="C22" s="128"/>
      <c r="D22" s="186" t="s">
        <v>117</v>
      </c>
      <c r="E22" s="192"/>
      <c r="F22" s="150">
        <v>23200</v>
      </c>
      <c r="G22" s="192"/>
      <c r="H22" s="192"/>
      <c r="I22" s="201"/>
    </row>
    <row r="23" spans="1:9" s="200" customFormat="1" ht="27" customHeight="1">
      <c r="A23" s="194"/>
      <c r="B23" s="195"/>
      <c r="C23" s="410">
        <v>2707</v>
      </c>
      <c r="D23" s="411" t="s">
        <v>184</v>
      </c>
      <c r="E23" s="412"/>
      <c r="F23" s="198">
        <v>23200</v>
      </c>
      <c r="G23" s="412"/>
      <c r="H23" s="415"/>
      <c r="I23" s="210"/>
    </row>
    <row r="24" spans="1:9" s="200" customFormat="1" ht="18" customHeight="1" thickBot="1">
      <c r="A24" s="97">
        <v>900</v>
      </c>
      <c r="B24" s="126"/>
      <c r="C24" s="126"/>
      <c r="D24" s="124" t="s">
        <v>83</v>
      </c>
      <c r="E24" s="85">
        <f>E25+E29</f>
        <v>320793</v>
      </c>
      <c r="F24" s="85">
        <f>F25+F29</f>
        <v>349999</v>
      </c>
      <c r="G24" s="85"/>
      <c r="H24" s="85"/>
      <c r="I24" s="210"/>
    </row>
    <row r="25" spans="1:9" s="200" customFormat="1" ht="18" customHeight="1">
      <c r="A25" s="86"/>
      <c r="B25" s="87">
        <v>90002</v>
      </c>
      <c r="C25" s="87"/>
      <c r="D25" s="770" t="s">
        <v>417</v>
      </c>
      <c r="E25" s="769">
        <f>E26</f>
        <v>320793</v>
      </c>
      <c r="F25" s="769">
        <f>F26</f>
        <v>320793</v>
      </c>
      <c r="G25" s="769"/>
      <c r="H25" s="769"/>
      <c r="I25" s="210"/>
    </row>
    <row r="26" spans="1:9" s="200" customFormat="1" ht="27" customHeight="1">
      <c r="A26" s="145"/>
      <c r="B26" s="146"/>
      <c r="C26" s="146"/>
      <c r="D26" s="771" t="s">
        <v>418</v>
      </c>
      <c r="E26" s="149">
        <f>SUM(E27:E28)</f>
        <v>320793</v>
      </c>
      <c r="F26" s="149">
        <f>SUM(F27:F28)</f>
        <v>320793</v>
      </c>
      <c r="G26" s="149"/>
      <c r="H26" s="149"/>
      <c r="I26" s="210"/>
    </row>
    <row r="27" spans="1:9" s="200" customFormat="1" ht="27" customHeight="1">
      <c r="A27" s="194"/>
      <c r="B27" s="195"/>
      <c r="C27" s="410">
        <v>6299</v>
      </c>
      <c r="D27" s="390" t="s">
        <v>182</v>
      </c>
      <c r="E27" s="716">
        <v>320793</v>
      </c>
      <c r="F27" s="716"/>
      <c r="G27" s="716"/>
      <c r="H27" s="716"/>
      <c r="I27" s="210"/>
    </row>
    <row r="28" spans="1:9" s="200" customFormat="1" ht="27" customHeight="1">
      <c r="A28" s="194"/>
      <c r="B28" s="195"/>
      <c r="C28" s="410">
        <v>6339</v>
      </c>
      <c r="D28" s="411" t="s">
        <v>419</v>
      </c>
      <c r="E28" s="772"/>
      <c r="F28" s="772">
        <v>320793</v>
      </c>
      <c r="G28" s="772"/>
      <c r="H28" s="772"/>
      <c r="I28" s="210"/>
    </row>
    <row r="29" spans="1:9" s="200" customFormat="1" ht="18" customHeight="1">
      <c r="A29" s="86"/>
      <c r="B29" s="98">
        <v>90004</v>
      </c>
      <c r="C29" s="87"/>
      <c r="D29" s="127" t="s">
        <v>177</v>
      </c>
      <c r="E29" s="88"/>
      <c r="F29" s="88">
        <f>F30</f>
        <v>29206</v>
      </c>
      <c r="G29" s="88"/>
      <c r="H29" s="88"/>
      <c r="I29" s="210"/>
    </row>
    <row r="30" spans="1:9" s="28" customFormat="1" ht="27" customHeight="1">
      <c r="A30" s="125"/>
      <c r="B30" s="128"/>
      <c r="C30" s="128"/>
      <c r="D30" s="186" t="s">
        <v>178</v>
      </c>
      <c r="E30" s="192"/>
      <c r="F30" s="150">
        <v>29206</v>
      </c>
      <c r="G30" s="192"/>
      <c r="H30" s="192"/>
      <c r="I30" s="201"/>
    </row>
    <row r="31" spans="1:9" s="200" customFormat="1" ht="27" customHeight="1">
      <c r="A31" s="601"/>
      <c r="B31" s="196"/>
      <c r="C31" s="410">
        <v>6260</v>
      </c>
      <c r="D31" s="411" t="s">
        <v>185</v>
      </c>
      <c r="E31" s="412"/>
      <c r="F31" s="198">
        <v>29206</v>
      </c>
      <c r="G31" s="412"/>
      <c r="H31" s="573"/>
      <c r="I31" s="210"/>
    </row>
    <row r="32" spans="1:9" s="200" customFormat="1" ht="27" customHeight="1" thickBot="1">
      <c r="A32" s="167"/>
      <c r="B32" s="167"/>
      <c r="C32" s="167"/>
      <c r="D32" s="138" t="s">
        <v>112</v>
      </c>
      <c r="E32" s="413"/>
      <c r="F32" s="139">
        <f>F33</f>
        <v>3462</v>
      </c>
      <c r="G32" s="413"/>
      <c r="H32" s="413"/>
      <c r="I32" s="210"/>
    </row>
    <row r="33" spans="1:9" s="200" customFormat="1" ht="18.75" customHeight="1" thickBot="1" thickTop="1">
      <c r="A33" s="153">
        <v>801</v>
      </c>
      <c r="B33" s="154"/>
      <c r="C33" s="154"/>
      <c r="D33" s="124" t="s">
        <v>68</v>
      </c>
      <c r="E33" s="85"/>
      <c r="F33" s="85">
        <f>F34</f>
        <v>3462</v>
      </c>
      <c r="G33" s="85"/>
      <c r="H33" s="85"/>
      <c r="I33" s="210"/>
    </row>
    <row r="34" spans="1:9" s="200" customFormat="1" ht="17.25" customHeight="1">
      <c r="A34" s="86"/>
      <c r="B34" s="87">
        <v>80195</v>
      </c>
      <c r="C34" s="87"/>
      <c r="D34" s="127" t="s">
        <v>76</v>
      </c>
      <c r="E34" s="88"/>
      <c r="F34" s="88">
        <f>F35</f>
        <v>3462</v>
      </c>
      <c r="G34" s="88"/>
      <c r="H34" s="88"/>
      <c r="I34" s="210"/>
    </row>
    <row r="35" spans="1:9" s="200" customFormat="1" ht="24.75" customHeight="1">
      <c r="A35" s="125"/>
      <c r="B35" s="128"/>
      <c r="C35" s="128"/>
      <c r="D35" s="189" t="s">
        <v>151</v>
      </c>
      <c r="E35" s="414"/>
      <c r="F35" s="190">
        <v>3462</v>
      </c>
      <c r="G35" s="414"/>
      <c r="H35" s="414"/>
      <c r="I35" s="210"/>
    </row>
    <row r="36" spans="1:9" s="200" customFormat="1" ht="29.25" customHeight="1">
      <c r="A36" s="194"/>
      <c r="B36" s="195"/>
      <c r="C36" s="196">
        <v>2460</v>
      </c>
      <c r="D36" s="197" t="s">
        <v>186</v>
      </c>
      <c r="E36" s="415"/>
      <c r="F36" s="198">
        <v>3462</v>
      </c>
      <c r="G36" s="415"/>
      <c r="H36" s="415"/>
      <c r="I36" s="210"/>
    </row>
    <row r="37" spans="1:9" s="200" customFormat="1" ht="18.75" customHeight="1" thickBot="1">
      <c r="A37" s="130"/>
      <c r="B37" s="131"/>
      <c r="C37" s="131"/>
      <c r="D37" s="132" t="s">
        <v>387</v>
      </c>
      <c r="E37" s="416"/>
      <c r="F37" s="780">
        <f>F38+F43+F56</f>
        <v>263135</v>
      </c>
      <c r="G37" s="416"/>
      <c r="H37" s="574"/>
      <c r="I37" s="210"/>
    </row>
    <row r="38" spans="1:9" s="200" customFormat="1" ht="17.25" customHeight="1" thickBot="1">
      <c r="A38" s="168"/>
      <c r="B38" s="166"/>
      <c r="C38" s="166"/>
      <c r="D38" s="122" t="s">
        <v>148</v>
      </c>
      <c r="E38" s="123"/>
      <c r="F38" s="123">
        <f>F39</f>
        <v>69307</v>
      </c>
      <c r="G38" s="123"/>
      <c r="H38" s="123"/>
      <c r="I38" s="210"/>
    </row>
    <row r="39" spans="1:9" s="200" customFormat="1" ht="17.25" customHeight="1" thickBot="1" thickTop="1">
      <c r="A39" s="97">
        <v>758</v>
      </c>
      <c r="B39" s="126"/>
      <c r="C39" s="126"/>
      <c r="D39" s="124" t="s">
        <v>50</v>
      </c>
      <c r="E39" s="85"/>
      <c r="F39" s="85">
        <f>F40</f>
        <v>69307</v>
      </c>
      <c r="G39" s="85"/>
      <c r="H39" s="85"/>
      <c r="I39" s="210"/>
    </row>
    <row r="40" spans="1:9" s="200" customFormat="1" ht="17.25" customHeight="1">
      <c r="A40" s="86"/>
      <c r="B40" s="87">
        <v>75801</v>
      </c>
      <c r="C40" s="87"/>
      <c r="D40" s="127" t="s">
        <v>98</v>
      </c>
      <c r="E40" s="88"/>
      <c r="F40" s="88">
        <f>F41</f>
        <v>69307</v>
      </c>
      <c r="G40" s="88"/>
      <c r="H40" s="88"/>
      <c r="I40" s="210"/>
    </row>
    <row r="41" spans="1:9" s="200" customFormat="1" ht="17.25" customHeight="1">
      <c r="A41" s="125"/>
      <c r="B41" s="128"/>
      <c r="C41" s="128"/>
      <c r="D41" s="186" t="s">
        <v>99</v>
      </c>
      <c r="E41" s="192"/>
      <c r="F41" s="192">
        <v>69307</v>
      </c>
      <c r="G41" s="192"/>
      <c r="H41" s="192"/>
      <c r="I41" s="210"/>
    </row>
    <row r="42" spans="1:9" s="200" customFormat="1" ht="17.25" customHeight="1">
      <c r="A42" s="194"/>
      <c r="B42" s="195"/>
      <c r="C42" s="717">
        <v>2920</v>
      </c>
      <c r="D42" s="411" t="s">
        <v>183</v>
      </c>
      <c r="E42" s="415"/>
      <c r="F42" s="415">
        <v>69307</v>
      </c>
      <c r="G42" s="415"/>
      <c r="H42" s="415"/>
      <c r="I42" s="210"/>
    </row>
    <row r="43" spans="1:9" s="200" customFormat="1" ht="18.75" customHeight="1" thickBot="1">
      <c r="A43" s="95"/>
      <c r="B43" s="95"/>
      <c r="C43" s="95"/>
      <c r="D43" s="155" t="s">
        <v>51</v>
      </c>
      <c r="E43" s="157"/>
      <c r="F43" s="157">
        <f>F44</f>
        <v>188060</v>
      </c>
      <c r="G43" s="157"/>
      <c r="H43" s="157"/>
      <c r="I43" s="210"/>
    </row>
    <row r="44" spans="1:9" s="200" customFormat="1" ht="18.75" customHeight="1" thickBot="1" thickTop="1">
      <c r="A44" s="97">
        <v>801</v>
      </c>
      <c r="B44" s="126"/>
      <c r="C44" s="126"/>
      <c r="D44" s="124" t="s">
        <v>68</v>
      </c>
      <c r="E44" s="85"/>
      <c r="F44" s="85">
        <f>F45+F48+F53</f>
        <v>188060</v>
      </c>
      <c r="G44" s="85"/>
      <c r="H44" s="85"/>
      <c r="I44" s="210"/>
    </row>
    <row r="45" spans="1:9" s="200" customFormat="1" ht="18.75" customHeight="1">
      <c r="A45" s="86"/>
      <c r="B45" s="98">
        <v>80120</v>
      </c>
      <c r="C45" s="98"/>
      <c r="D45" s="95" t="s">
        <v>123</v>
      </c>
      <c r="E45" s="88"/>
      <c r="F45" s="88">
        <f>F46</f>
        <v>46100</v>
      </c>
      <c r="G45" s="88"/>
      <c r="H45" s="88"/>
      <c r="I45" s="210"/>
    </row>
    <row r="46" spans="1:9" s="200" customFormat="1" ht="25.5" customHeight="1">
      <c r="A46" s="125"/>
      <c r="B46" s="128"/>
      <c r="C46" s="128"/>
      <c r="D46" s="186" t="s">
        <v>117</v>
      </c>
      <c r="E46" s="150"/>
      <c r="F46" s="150">
        <v>46100</v>
      </c>
      <c r="G46" s="150"/>
      <c r="H46" s="150"/>
      <c r="I46" s="210"/>
    </row>
    <row r="47" spans="1:9" s="200" customFormat="1" ht="25.5" customHeight="1">
      <c r="A47" s="194"/>
      <c r="B47" s="196"/>
      <c r="C47" s="410">
        <v>2707</v>
      </c>
      <c r="D47" s="411" t="s">
        <v>184</v>
      </c>
      <c r="E47" s="714"/>
      <c r="F47" s="714">
        <v>46100</v>
      </c>
      <c r="G47" s="714"/>
      <c r="H47" s="714"/>
      <c r="I47" s="210"/>
    </row>
    <row r="48" spans="1:9" s="200" customFormat="1" ht="18.75" customHeight="1">
      <c r="A48" s="86"/>
      <c r="B48" s="87">
        <v>80130</v>
      </c>
      <c r="C48" s="87"/>
      <c r="D48" s="127" t="s">
        <v>130</v>
      </c>
      <c r="E48" s="88"/>
      <c r="F48" s="88">
        <f>F49+F51</f>
        <v>118760</v>
      </c>
      <c r="G48" s="88"/>
      <c r="H48" s="88"/>
      <c r="I48" s="210"/>
    </row>
    <row r="49" spans="1:9" s="200" customFormat="1" ht="25.5" customHeight="1">
      <c r="A49" s="145"/>
      <c r="B49" s="146"/>
      <c r="C49" s="146"/>
      <c r="D49" s="148" t="s">
        <v>117</v>
      </c>
      <c r="E49" s="149"/>
      <c r="F49" s="149">
        <f>23200+46100</f>
        <v>69300</v>
      </c>
      <c r="G49" s="149"/>
      <c r="H49" s="149"/>
      <c r="I49" s="210"/>
    </row>
    <row r="50" spans="1:9" s="200" customFormat="1" ht="25.5" customHeight="1">
      <c r="A50" s="194"/>
      <c r="B50" s="195"/>
      <c r="C50" s="410">
        <v>2707</v>
      </c>
      <c r="D50" s="715" t="s">
        <v>184</v>
      </c>
      <c r="E50" s="716"/>
      <c r="F50" s="716">
        <v>69300</v>
      </c>
      <c r="G50" s="716"/>
      <c r="H50" s="716"/>
      <c r="I50" s="210"/>
    </row>
    <row r="51" spans="1:9" s="200" customFormat="1" ht="25.5" customHeight="1">
      <c r="A51" s="125"/>
      <c r="B51" s="144"/>
      <c r="C51" s="144"/>
      <c r="D51" s="149" t="s">
        <v>159</v>
      </c>
      <c r="E51" s="150"/>
      <c r="F51" s="150">
        <v>49460</v>
      </c>
      <c r="G51" s="150"/>
      <c r="H51" s="150"/>
      <c r="I51" s="210"/>
    </row>
    <row r="52" spans="1:9" s="200" customFormat="1" ht="25.5" customHeight="1">
      <c r="A52" s="194"/>
      <c r="B52" s="195"/>
      <c r="C52" s="410">
        <v>2707</v>
      </c>
      <c r="D52" s="411" t="s">
        <v>184</v>
      </c>
      <c r="E52" s="714"/>
      <c r="F52" s="714">
        <v>49460</v>
      </c>
      <c r="G52" s="714"/>
      <c r="H52" s="714"/>
      <c r="I52" s="210"/>
    </row>
    <row r="53" spans="1:9" s="200" customFormat="1" ht="27" customHeight="1">
      <c r="A53" s="86"/>
      <c r="B53" s="98">
        <v>80140</v>
      </c>
      <c r="C53" s="98"/>
      <c r="D53" s="10" t="s">
        <v>133</v>
      </c>
      <c r="E53" s="88"/>
      <c r="F53" s="88">
        <f>F54</f>
        <v>23200</v>
      </c>
      <c r="G53" s="88"/>
      <c r="H53" s="88"/>
      <c r="I53" s="210"/>
    </row>
    <row r="54" spans="1:9" s="200" customFormat="1" ht="27.75" customHeight="1">
      <c r="A54" s="125"/>
      <c r="B54" s="128"/>
      <c r="C54" s="128"/>
      <c r="D54" s="186" t="s">
        <v>117</v>
      </c>
      <c r="E54" s="150"/>
      <c r="F54" s="150">
        <v>23200</v>
      </c>
      <c r="G54" s="150"/>
      <c r="H54" s="150"/>
      <c r="I54" s="210"/>
    </row>
    <row r="55" spans="1:9" s="200" customFormat="1" ht="26.25" customHeight="1">
      <c r="A55" s="601"/>
      <c r="B55" s="196"/>
      <c r="C55" s="410">
        <v>2707</v>
      </c>
      <c r="D55" s="411" t="s">
        <v>184</v>
      </c>
      <c r="E55" s="714"/>
      <c r="F55" s="714">
        <v>23200</v>
      </c>
      <c r="G55" s="714"/>
      <c r="H55" s="714"/>
      <c r="I55" s="210"/>
    </row>
    <row r="56" spans="1:9" s="200" customFormat="1" ht="27.75" customHeight="1" thickBot="1">
      <c r="A56" s="137"/>
      <c r="B56" s="137"/>
      <c r="C56" s="137"/>
      <c r="D56" s="599" t="s">
        <v>112</v>
      </c>
      <c r="E56" s="156"/>
      <c r="F56" s="156">
        <f>F57</f>
        <v>5768</v>
      </c>
      <c r="G56" s="156"/>
      <c r="H56" s="156"/>
      <c r="I56" s="210"/>
    </row>
    <row r="57" spans="1:9" s="200" customFormat="1" ht="19.5" customHeight="1" thickBot="1" thickTop="1">
      <c r="A57" s="97">
        <v>801</v>
      </c>
      <c r="B57" s="126"/>
      <c r="C57" s="126"/>
      <c r="D57" s="124" t="s">
        <v>68</v>
      </c>
      <c r="E57" s="85"/>
      <c r="F57" s="85">
        <f>F58</f>
        <v>5768</v>
      </c>
      <c r="G57" s="85"/>
      <c r="H57" s="85"/>
      <c r="I57" s="210"/>
    </row>
    <row r="58" spans="1:9" s="200" customFormat="1" ht="19.5" customHeight="1">
      <c r="A58" s="86"/>
      <c r="B58" s="87">
        <v>80195</v>
      </c>
      <c r="C58" s="87"/>
      <c r="D58" s="127" t="s">
        <v>76</v>
      </c>
      <c r="E58" s="88"/>
      <c r="F58" s="88">
        <f>F59</f>
        <v>5768</v>
      </c>
      <c r="G58" s="88"/>
      <c r="H58" s="88"/>
      <c r="I58" s="210"/>
    </row>
    <row r="59" spans="1:9" s="200" customFormat="1" ht="26.25" customHeight="1">
      <c r="A59" s="125"/>
      <c r="B59" s="128"/>
      <c r="C59" s="128"/>
      <c r="D59" s="186" t="s">
        <v>151</v>
      </c>
      <c r="E59" s="150"/>
      <c r="F59" s="150">
        <v>5768</v>
      </c>
      <c r="G59" s="150"/>
      <c r="H59" s="150"/>
      <c r="I59" s="210"/>
    </row>
    <row r="60" spans="1:9" s="200" customFormat="1" ht="26.25" customHeight="1">
      <c r="A60" s="194"/>
      <c r="B60" s="195"/>
      <c r="C60" s="196">
        <v>2460</v>
      </c>
      <c r="D60" s="197" t="s">
        <v>186</v>
      </c>
      <c r="E60" s="714"/>
      <c r="F60" s="714">
        <v>5768</v>
      </c>
      <c r="G60" s="714"/>
      <c r="H60" s="714"/>
      <c r="I60" s="210"/>
    </row>
    <row r="61" spans="1:9" s="278" customFormat="1" ht="18.75" customHeight="1" thickBot="1">
      <c r="A61" s="417"/>
      <c r="B61" s="417"/>
      <c r="C61" s="417"/>
      <c r="D61" s="357" t="s">
        <v>53</v>
      </c>
      <c r="E61" s="357"/>
      <c r="F61" s="357"/>
      <c r="G61" s="358"/>
      <c r="H61" s="358">
        <f>H62</f>
        <v>140060</v>
      </c>
      <c r="I61" s="277"/>
    </row>
    <row r="62" spans="1:9" s="106" customFormat="1" ht="18" customHeight="1" thickBot="1" thickTop="1">
      <c r="A62" s="21">
        <v>758</v>
      </c>
      <c r="B62" s="21"/>
      <c r="C62" s="21"/>
      <c r="D62" s="140" t="s">
        <v>114</v>
      </c>
      <c r="E62" s="140"/>
      <c r="F62" s="140"/>
      <c r="G62" s="211"/>
      <c r="H62" s="22">
        <f>H63</f>
        <v>140060</v>
      </c>
      <c r="I62" s="109"/>
    </row>
    <row r="63" spans="1:9" s="106" customFormat="1" ht="18" customHeight="1">
      <c r="A63" s="4"/>
      <c r="B63" s="8">
        <v>75818</v>
      </c>
      <c r="C63" s="8"/>
      <c r="D63" s="10" t="s">
        <v>115</v>
      </c>
      <c r="E63" s="10"/>
      <c r="F63" s="10"/>
      <c r="G63" s="142"/>
      <c r="H63" s="9">
        <f>H64</f>
        <v>140060</v>
      </c>
      <c r="I63" s="257"/>
    </row>
    <row r="64" spans="1:9" s="106" customFormat="1" ht="18" customHeight="1">
      <c r="A64" s="4"/>
      <c r="B64" s="4"/>
      <c r="C64" s="4"/>
      <c r="D64" s="93" t="s">
        <v>116</v>
      </c>
      <c r="E64" s="93"/>
      <c r="F64" s="93"/>
      <c r="G64" s="213"/>
      <c r="H64" s="94">
        <f>H65</f>
        <v>140060</v>
      </c>
      <c r="I64" s="109"/>
    </row>
    <row r="65" spans="1:9" s="106" customFormat="1" ht="18" customHeight="1">
      <c r="A65" s="232"/>
      <c r="B65" s="232"/>
      <c r="C65" s="228">
        <v>4810</v>
      </c>
      <c r="D65" s="258" t="s">
        <v>198</v>
      </c>
      <c r="E65" s="258"/>
      <c r="F65" s="258"/>
      <c r="G65" s="229"/>
      <c r="H65" s="259">
        <v>140060</v>
      </c>
      <c r="I65" s="109"/>
    </row>
    <row r="66" spans="1:9" s="283" customFormat="1" ht="16.5" customHeight="1">
      <c r="A66" s="206"/>
      <c r="B66" s="206"/>
      <c r="C66" s="206"/>
      <c r="D66" s="207" t="s">
        <v>391</v>
      </c>
      <c r="E66" s="208"/>
      <c r="F66" s="421">
        <f>F67</f>
        <v>220000</v>
      </c>
      <c r="G66" s="421">
        <f>G72</f>
        <v>1849490</v>
      </c>
      <c r="H66" s="421">
        <f>H72</f>
        <v>2098696</v>
      </c>
      <c r="I66" s="282"/>
    </row>
    <row r="67" spans="1:9" s="278" customFormat="1" ht="16.5" customHeight="1" thickBot="1">
      <c r="A67" s="399"/>
      <c r="B67" s="399"/>
      <c r="C67" s="399"/>
      <c r="D67" s="357" t="s">
        <v>200</v>
      </c>
      <c r="E67" s="358"/>
      <c r="F67" s="405">
        <f>F68</f>
        <v>220000</v>
      </c>
      <c r="G67" s="405"/>
      <c r="H67" s="405"/>
      <c r="I67" s="277"/>
    </row>
    <row r="68" spans="1:9" s="28" customFormat="1" ht="18" customHeight="1" thickBot="1" thickTop="1">
      <c r="A68" s="361">
        <v>900</v>
      </c>
      <c r="B68" s="286"/>
      <c r="C68" s="286"/>
      <c r="D68" s="286" t="s">
        <v>83</v>
      </c>
      <c r="E68" s="401"/>
      <c r="F68" s="406">
        <f>F69</f>
        <v>220000</v>
      </c>
      <c r="G68" s="406"/>
      <c r="H68" s="406"/>
      <c r="I68" s="201"/>
    </row>
    <row r="69" spans="1:9" s="28" customFormat="1" ht="18" customHeight="1">
      <c r="A69" s="351"/>
      <c r="B69" s="308">
        <v>90095</v>
      </c>
      <c r="C69" s="308"/>
      <c r="D69" s="394" t="s">
        <v>76</v>
      </c>
      <c r="E69" s="402"/>
      <c r="F69" s="402">
        <f>F70</f>
        <v>220000</v>
      </c>
      <c r="G69" s="402"/>
      <c r="H69" s="575"/>
      <c r="I69" s="201"/>
    </row>
    <row r="70" spans="1:9" s="28" customFormat="1" ht="18.75" customHeight="1">
      <c r="A70" s="176"/>
      <c r="B70" s="176"/>
      <c r="C70" s="395"/>
      <c r="D70" s="396" t="s">
        <v>122</v>
      </c>
      <c r="E70" s="403"/>
      <c r="F70" s="422">
        <f>F71</f>
        <v>220000</v>
      </c>
      <c r="G70" s="407"/>
      <c r="H70" s="576"/>
      <c r="I70" s="201"/>
    </row>
    <row r="71" spans="1:9" s="28" customFormat="1" ht="28.5" customHeight="1">
      <c r="A71" s="273"/>
      <c r="B71" s="273"/>
      <c r="C71" s="397">
        <v>6290</v>
      </c>
      <c r="D71" s="398" t="s">
        <v>182</v>
      </c>
      <c r="E71" s="404"/>
      <c r="F71" s="408">
        <v>220000</v>
      </c>
      <c r="G71" s="408"/>
      <c r="H71" s="577"/>
      <c r="I71" s="201"/>
    </row>
    <row r="72" spans="1:9" s="278" customFormat="1" ht="22.5" customHeight="1" thickBot="1">
      <c r="A72" s="399"/>
      <c r="B72" s="399"/>
      <c r="C72" s="399"/>
      <c r="D72" s="357" t="s">
        <v>53</v>
      </c>
      <c r="E72" s="357"/>
      <c r="F72" s="357"/>
      <c r="G72" s="400">
        <f>G73+G93+G102+G111</f>
        <v>1849490</v>
      </c>
      <c r="H72" s="400">
        <f>H73+H93+H102+H111</f>
        <v>2098696</v>
      </c>
      <c r="I72" s="277"/>
    </row>
    <row r="73" spans="1:9" s="106" customFormat="1" ht="18" customHeight="1" thickBot="1" thickTop="1">
      <c r="A73" s="21">
        <v>600</v>
      </c>
      <c r="B73" s="21"/>
      <c r="C73" s="21"/>
      <c r="D73" s="140" t="s">
        <v>92</v>
      </c>
      <c r="E73" s="140"/>
      <c r="F73" s="140"/>
      <c r="G73" s="143">
        <f>G74+G87</f>
        <v>1455000</v>
      </c>
      <c r="H73" s="143">
        <f>H74+H87</f>
        <v>1455000</v>
      </c>
      <c r="I73" s="109"/>
    </row>
    <row r="74" spans="1:9" s="106" customFormat="1" ht="18.75" customHeight="1">
      <c r="A74" s="4"/>
      <c r="B74" s="70">
        <v>60015</v>
      </c>
      <c r="C74" s="70"/>
      <c r="D74" s="6" t="s">
        <v>102</v>
      </c>
      <c r="E74" s="6"/>
      <c r="F74" s="6"/>
      <c r="G74" s="224">
        <f>G75</f>
        <v>605000</v>
      </c>
      <c r="H74" s="224">
        <f>H75</f>
        <v>1355000</v>
      </c>
      <c r="I74" s="109"/>
    </row>
    <row r="75" spans="1:9" s="106" customFormat="1" ht="19.5" customHeight="1">
      <c r="A75" s="4"/>
      <c r="B75" s="12"/>
      <c r="C75" s="12"/>
      <c r="D75" s="221" t="s">
        <v>113</v>
      </c>
      <c r="E75" s="221"/>
      <c r="F75" s="221"/>
      <c r="G75" s="225">
        <f>G86</f>
        <v>605000</v>
      </c>
      <c r="H75" s="225">
        <f>H86</f>
        <v>1355000</v>
      </c>
      <c r="I75" s="109"/>
    </row>
    <row r="76" spans="1:9" s="106" customFormat="1" ht="30.75" customHeight="1">
      <c r="A76" s="4"/>
      <c r="B76" s="4"/>
      <c r="C76" s="4"/>
      <c r="D76" s="236" t="s">
        <v>423</v>
      </c>
      <c r="E76" s="236"/>
      <c r="F76" s="236"/>
      <c r="G76" s="253">
        <v>40000</v>
      </c>
      <c r="H76" s="236"/>
      <c r="I76" s="109"/>
    </row>
    <row r="77" spans="1:9" s="106" customFormat="1" ht="18.75" customHeight="1">
      <c r="A77" s="4"/>
      <c r="B77" s="4"/>
      <c r="C77" s="4"/>
      <c r="D77" s="233" t="s">
        <v>109</v>
      </c>
      <c r="E77" s="233"/>
      <c r="F77" s="233"/>
      <c r="G77" s="249"/>
      <c r="H77" s="233">
        <v>205000</v>
      </c>
      <c r="I77" s="109"/>
    </row>
    <row r="78" spans="1:9" s="106" customFormat="1" ht="18.75" customHeight="1">
      <c r="A78" s="4"/>
      <c r="B78" s="4"/>
      <c r="C78" s="4"/>
      <c r="D78" s="250" t="s">
        <v>153</v>
      </c>
      <c r="E78" s="252"/>
      <c r="F78" s="252"/>
      <c r="G78" s="254">
        <v>20000</v>
      </c>
      <c r="H78" s="252"/>
      <c r="I78" s="109"/>
    </row>
    <row r="79" spans="1:9" s="106" customFormat="1" ht="18.75" customHeight="1">
      <c r="A79" s="4"/>
      <c r="B79" s="4"/>
      <c r="C79" s="4"/>
      <c r="D79" s="251" t="s">
        <v>201</v>
      </c>
      <c r="E79" s="251"/>
      <c r="F79" s="251"/>
      <c r="G79" s="254"/>
      <c r="H79" s="251">
        <v>500000</v>
      </c>
      <c r="I79" s="109"/>
    </row>
    <row r="80" spans="1:9" s="106" customFormat="1" ht="18.75" customHeight="1">
      <c r="A80" s="4"/>
      <c r="B80" s="4"/>
      <c r="C80" s="4"/>
      <c r="D80" s="237" t="s">
        <v>154</v>
      </c>
      <c r="E80" s="251"/>
      <c r="F80" s="251"/>
      <c r="G80" s="254">
        <v>40000</v>
      </c>
      <c r="H80" s="251"/>
      <c r="I80" s="109"/>
    </row>
    <row r="81" spans="1:9" s="106" customFormat="1" ht="18.75" customHeight="1">
      <c r="A81" s="7"/>
      <c r="B81" s="7"/>
      <c r="C81" s="7"/>
      <c r="D81" s="603" t="s">
        <v>233</v>
      </c>
      <c r="E81" s="604"/>
      <c r="F81" s="604"/>
      <c r="G81" s="605">
        <v>75000</v>
      </c>
      <c r="H81" s="604"/>
      <c r="I81" s="109"/>
    </row>
    <row r="82" spans="1:9" s="106" customFormat="1" ht="18.75" customHeight="1">
      <c r="A82" s="4"/>
      <c r="B82" s="4"/>
      <c r="C82" s="4"/>
      <c r="D82" s="348" t="s">
        <v>108</v>
      </c>
      <c r="E82" s="348"/>
      <c r="F82" s="348"/>
      <c r="G82" s="602">
        <v>230000</v>
      </c>
      <c r="H82" s="348"/>
      <c r="I82" s="109"/>
    </row>
    <row r="83" spans="1:9" s="106" customFormat="1" ht="18.75" customHeight="1">
      <c r="A83" s="4"/>
      <c r="B83" s="4"/>
      <c r="C83" s="4"/>
      <c r="D83" s="251" t="s">
        <v>234</v>
      </c>
      <c r="E83" s="251"/>
      <c r="F83" s="251"/>
      <c r="G83" s="254">
        <v>200000</v>
      </c>
      <c r="H83" s="251"/>
      <c r="I83" s="109"/>
    </row>
    <row r="84" spans="1:9" s="106" customFormat="1" ht="27.75" customHeight="1">
      <c r="A84" s="232"/>
      <c r="B84" s="232"/>
      <c r="C84" s="232"/>
      <c r="D84" s="251" t="s">
        <v>424</v>
      </c>
      <c r="E84" s="251"/>
      <c r="F84" s="251"/>
      <c r="G84" s="254"/>
      <c r="H84" s="251">
        <v>300000</v>
      </c>
      <c r="I84" s="109"/>
    </row>
    <row r="85" spans="1:9" s="106" customFormat="1" ht="18.75" customHeight="1">
      <c r="A85" s="232"/>
      <c r="B85" s="232"/>
      <c r="C85" s="232"/>
      <c r="D85" s="251" t="s">
        <v>158</v>
      </c>
      <c r="E85" s="251"/>
      <c r="F85" s="251"/>
      <c r="G85" s="254"/>
      <c r="H85" s="251">
        <v>350000</v>
      </c>
      <c r="I85" s="109"/>
    </row>
    <row r="86" spans="1:9" s="200" customFormat="1" ht="18" customHeight="1">
      <c r="A86" s="215"/>
      <c r="B86" s="214"/>
      <c r="C86" s="214">
        <v>6050</v>
      </c>
      <c r="D86" s="217" t="s">
        <v>199</v>
      </c>
      <c r="E86" s="217"/>
      <c r="F86" s="217"/>
      <c r="G86" s="223">
        <f>SUM(G76:G85)</f>
        <v>605000</v>
      </c>
      <c r="H86" s="223">
        <f>SUM(H76:H85)</f>
        <v>1355000</v>
      </c>
      <c r="I86" s="210"/>
    </row>
    <row r="87" spans="1:9" s="106" customFormat="1" ht="18.75" customHeight="1">
      <c r="A87" s="4"/>
      <c r="B87" s="70">
        <v>60016</v>
      </c>
      <c r="C87" s="70"/>
      <c r="D87" s="6" t="s">
        <v>110</v>
      </c>
      <c r="E87" s="6"/>
      <c r="F87" s="6"/>
      <c r="G87" s="224">
        <f>G88</f>
        <v>850000</v>
      </c>
      <c r="H87" s="224">
        <f>H92</f>
        <v>100000</v>
      </c>
      <c r="I87" s="257"/>
    </row>
    <row r="88" spans="1:9" s="106" customFormat="1" ht="18.75" customHeight="1">
      <c r="A88" s="4"/>
      <c r="B88" s="12"/>
      <c r="C88" s="12"/>
      <c r="D88" s="103" t="s">
        <v>111</v>
      </c>
      <c r="E88" s="103"/>
      <c r="F88" s="103"/>
      <c r="G88" s="239">
        <f>G92</f>
        <v>850000</v>
      </c>
      <c r="H88" s="239">
        <f>H92</f>
        <v>100000</v>
      </c>
      <c r="I88" s="109"/>
    </row>
    <row r="89" spans="1:9" s="231" customFormat="1" ht="18" customHeight="1">
      <c r="A89" s="232"/>
      <c r="B89" s="232"/>
      <c r="C89" s="232"/>
      <c r="D89" s="235" t="s">
        <v>157</v>
      </c>
      <c r="E89" s="255"/>
      <c r="F89" s="255"/>
      <c r="G89" s="254">
        <v>350000</v>
      </c>
      <c r="H89" s="578"/>
      <c r="I89" s="230"/>
    </row>
    <row r="90" spans="1:9" s="231" customFormat="1" ht="18" customHeight="1">
      <c r="A90" s="232"/>
      <c r="B90" s="232"/>
      <c r="C90" s="232"/>
      <c r="D90" s="237" t="s">
        <v>155</v>
      </c>
      <c r="E90" s="256"/>
      <c r="F90" s="256"/>
      <c r="G90" s="254"/>
      <c r="H90" s="579">
        <v>100000</v>
      </c>
      <c r="I90" s="230"/>
    </row>
    <row r="91" spans="1:9" s="231" customFormat="1" ht="18" customHeight="1">
      <c r="A91" s="232"/>
      <c r="B91" s="232"/>
      <c r="C91" s="232"/>
      <c r="D91" s="251" t="s">
        <v>156</v>
      </c>
      <c r="E91" s="250"/>
      <c r="F91" s="250"/>
      <c r="G91" s="254">
        <v>500000</v>
      </c>
      <c r="H91" s="579"/>
      <c r="I91" s="230"/>
    </row>
    <row r="92" spans="1:9" s="174" customFormat="1" ht="18" customHeight="1">
      <c r="A92" s="215"/>
      <c r="B92" s="215"/>
      <c r="C92" s="214">
        <v>6050</v>
      </c>
      <c r="D92" s="217" t="s">
        <v>199</v>
      </c>
      <c r="E92" s="217"/>
      <c r="F92" s="217"/>
      <c r="G92" s="223">
        <f>SUM(G89:G91)</f>
        <v>850000</v>
      </c>
      <c r="H92" s="223">
        <f>SUM(H89:H91)</f>
        <v>100000</v>
      </c>
      <c r="I92" s="257"/>
    </row>
    <row r="93" spans="1:9" s="106" customFormat="1" ht="18.75" customHeight="1" thickBot="1">
      <c r="A93" s="21">
        <v>900</v>
      </c>
      <c r="B93" s="21"/>
      <c r="C93" s="21"/>
      <c r="D93" s="164" t="s">
        <v>101</v>
      </c>
      <c r="E93" s="164"/>
      <c r="F93" s="164"/>
      <c r="G93" s="164"/>
      <c r="H93" s="342">
        <f>H94+H98</f>
        <v>249206</v>
      </c>
      <c r="I93" s="109"/>
    </row>
    <row r="94" spans="1:9" s="106" customFormat="1" ht="19.5" customHeight="1">
      <c r="A94" s="5"/>
      <c r="B94" s="8">
        <v>90004</v>
      </c>
      <c r="C94" s="8"/>
      <c r="D94" s="20" t="s">
        <v>177</v>
      </c>
      <c r="E94" s="20"/>
      <c r="F94" s="20"/>
      <c r="G94" s="20"/>
      <c r="H94" s="343">
        <f>H95</f>
        <v>29206</v>
      </c>
      <c r="I94" s="257"/>
    </row>
    <row r="95" spans="1:9" s="106" customFormat="1" ht="18.75" customHeight="1">
      <c r="A95" s="4"/>
      <c r="B95" s="12"/>
      <c r="C95" s="12"/>
      <c r="D95" s="344" t="s">
        <v>94</v>
      </c>
      <c r="E95" s="345"/>
      <c r="F95" s="345"/>
      <c r="G95" s="345"/>
      <c r="H95" s="346">
        <f>H97</f>
        <v>29206</v>
      </c>
      <c r="I95" s="109"/>
    </row>
    <row r="96" spans="1:9" s="231" customFormat="1" ht="18.75" customHeight="1">
      <c r="A96" s="232"/>
      <c r="B96" s="232"/>
      <c r="C96" s="232"/>
      <c r="D96" s="348" t="s">
        <v>269</v>
      </c>
      <c r="E96" s="347"/>
      <c r="F96" s="347"/>
      <c r="G96" s="347"/>
      <c r="H96" s="347">
        <v>29206</v>
      </c>
      <c r="I96" s="230"/>
    </row>
    <row r="97" spans="1:9" s="231" customFormat="1" ht="18.75" customHeight="1">
      <c r="A97" s="232"/>
      <c r="B97" s="232"/>
      <c r="C97" s="228">
        <v>6050</v>
      </c>
      <c r="D97" s="234" t="s">
        <v>199</v>
      </c>
      <c r="E97" s="234"/>
      <c r="F97" s="234"/>
      <c r="G97" s="234"/>
      <c r="H97" s="238">
        <f>H96</f>
        <v>29206</v>
      </c>
      <c r="I97" s="230"/>
    </row>
    <row r="98" spans="1:9" s="354" customFormat="1" ht="18.75" customHeight="1">
      <c r="A98" s="351"/>
      <c r="B98" s="312">
        <v>90095</v>
      </c>
      <c r="C98" s="308"/>
      <c r="D98" s="309" t="s">
        <v>76</v>
      </c>
      <c r="E98" s="352"/>
      <c r="F98" s="352"/>
      <c r="G98" s="352"/>
      <c r="H98" s="353">
        <f>H99</f>
        <v>220000</v>
      </c>
      <c r="I98" s="257"/>
    </row>
    <row r="99" spans="1:9" s="655" customFormat="1" ht="18" customHeight="1">
      <c r="A99" s="176"/>
      <c r="B99" s="310"/>
      <c r="C99" s="310"/>
      <c r="D99" s="635" t="s">
        <v>94</v>
      </c>
      <c r="E99" s="712"/>
      <c r="F99" s="712"/>
      <c r="G99" s="712"/>
      <c r="H99" s="713">
        <f>H101</f>
        <v>220000</v>
      </c>
      <c r="I99" s="690"/>
    </row>
    <row r="100" spans="1:9" s="275" customFormat="1" ht="18.75" customHeight="1">
      <c r="A100" s="273"/>
      <c r="B100" s="273"/>
      <c r="C100" s="273"/>
      <c r="D100" s="220" t="s">
        <v>270</v>
      </c>
      <c r="E100" s="337"/>
      <c r="F100" s="337"/>
      <c r="G100" s="337"/>
      <c r="H100" s="349">
        <v>220000</v>
      </c>
      <c r="I100" s="274"/>
    </row>
    <row r="101" spans="1:9" s="91" customFormat="1" ht="18.75" customHeight="1">
      <c r="A101" s="265"/>
      <c r="B101" s="265"/>
      <c r="C101" s="265">
        <v>6050</v>
      </c>
      <c r="D101" s="291" t="s">
        <v>199</v>
      </c>
      <c r="E101" s="350"/>
      <c r="F101" s="350"/>
      <c r="G101" s="350"/>
      <c r="H101" s="332">
        <f>H100</f>
        <v>220000</v>
      </c>
      <c r="I101" s="267"/>
    </row>
    <row r="102" spans="1:9" s="354" customFormat="1" ht="18.75" customHeight="1" thickBot="1">
      <c r="A102" s="361">
        <v>921</v>
      </c>
      <c r="B102" s="361"/>
      <c r="C102" s="361"/>
      <c r="D102" s="362" t="s">
        <v>428</v>
      </c>
      <c r="E102" s="362"/>
      <c r="F102" s="362"/>
      <c r="G102" s="794">
        <f>G103</f>
        <v>254490</v>
      </c>
      <c r="H102" s="794">
        <f>H103</f>
        <v>254490</v>
      </c>
      <c r="I102" s="667"/>
    </row>
    <row r="103" spans="1:9" s="354" customFormat="1" ht="18.75" customHeight="1">
      <c r="A103" s="351"/>
      <c r="B103" s="308">
        <v>92120</v>
      </c>
      <c r="C103" s="308"/>
      <c r="D103" s="179" t="s">
        <v>429</v>
      </c>
      <c r="E103" s="309"/>
      <c r="F103" s="309"/>
      <c r="G103" s="793">
        <f>G104</f>
        <v>254490</v>
      </c>
      <c r="H103" s="793">
        <f>H104</f>
        <v>254490</v>
      </c>
      <c r="I103" s="667"/>
    </row>
    <row r="104" spans="1:9" s="655" customFormat="1" ht="19.5" customHeight="1">
      <c r="A104" s="176"/>
      <c r="B104" s="176"/>
      <c r="C104" s="176"/>
      <c r="D104" s="791" t="s">
        <v>446</v>
      </c>
      <c r="E104" s="779"/>
      <c r="F104" s="779"/>
      <c r="G104" s="792">
        <f>G110</f>
        <v>254490</v>
      </c>
      <c r="H104" s="792">
        <f>H110</f>
        <v>254490</v>
      </c>
      <c r="I104" s="690"/>
    </row>
    <row r="105" spans="1:9" s="91" customFormat="1" ht="18" customHeight="1">
      <c r="A105" s="265"/>
      <c r="B105" s="265"/>
      <c r="C105" s="265"/>
      <c r="D105" s="785" t="s">
        <v>430</v>
      </c>
      <c r="E105" s="786"/>
      <c r="F105" s="786"/>
      <c r="G105" s="790"/>
      <c r="H105" s="787">
        <v>91000</v>
      </c>
      <c r="I105" s="267"/>
    </row>
    <row r="106" spans="1:9" s="91" customFormat="1" ht="25.5" customHeight="1">
      <c r="A106" s="265"/>
      <c r="B106" s="265"/>
      <c r="C106" s="265"/>
      <c r="D106" s="788" t="s">
        <v>433</v>
      </c>
      <c r="E106" s="237"/>
      <c r="F106" s="237"/>
      <c r="G106" s="251"/>
      <c r="H106" s="789">
        <v>110000</v>
      </c>
      <c r="I106" s="267"/>
    </row>
    <row r="107" spans="1:9" s="91" customFormat="1" ht="18" customHeight="1">
      <c r="A107" s="265"/>
      <c r="B107" s="265"/>
      <c r="C107" s="265"/>
      <c r="D107" s="788" t="s">
        <v>434</v>
      </c>
      <c r="E107" s="237"/>
      <c r="F107" s="237"/>
      <c r="G107" s="251"/>
      <c r="H107" s="789">
        <v>40000</v>
      </c>
      <c r="I107" s="267"/>
    </row>
    <row r="108" spans="1:9" s="91" customFormat="1" ht="18" customHeight="1">
      <c r="A108" s="268"/>
      <c r="B108" s="268"/>
      <c r="C108" s="268"/>
      <c r="D108" s="795" t="s">
        <v>431</v>
      </c>
      <c r="E108" s="350"/>
      <c r="F108" s="350"/>
      <c r="G108" s="332"/>
      <c r="H108" s="796">
        <v>13490</v>
      </c>
      <c r="I108" s="267"/>
    </row>
    <row r="109" spans="1:9" s="91" customFormat="1" ht="18.75" customHeight="1">
      <c r="A109" s="265"/>
      <c r="B109" s="265"/>
      <c r="C109" s="265"/>
      <c r="D109" s="782" t="s">
        <v>364</v>
      </c>
      <c r="E109" s="783"/>
      <c r="F109" s="783"/>
      <c r="G109" s="348">
        <v>254490</v>
      </c>
      <c r="H109" s="784"/>
      <c r="I109" s="267"/>
    </row>
    <row r="110" spans="1:9" s="91" customFormat="1" ht="39" customHeight="1">
      <c r="A110" s="265"/>
      <c r="B110" s="265"/>
      <c r="C110" s="368">
        <v>2720</v>
      </c>
      <c r="D110" s="369" t="s">
        <v>432</v>
      </c>
      <c r="E110" s="781"/>
      <c r="F110" s="781"/>
      <c r="G110" s="270">
        <f>SUM(G105:G109)</f>
        <v>254490</v>
      </c>
      <c r="H110" s="270">
        <f>SUM(H105:H109)</f>
        <v>254490</v>
      </c>
      <c r="I110" s="267"/>
    </row>
    <row r="111" spans="1:9" s="106" customFormat="1" ht="20.25" customHeight="1" thickBot="1">
      <c r="A111" s="21">
        <v>926</v>
      </c>
      <c r="B111" s="21"/>
      <c r="C111" s="21"/>
      <c r="D111" s="164" t="s">
        <v>93</v>
      </c>
      <c r="E111" s="164"/>
      <c r="F111" s="164"/>
      <c r="G111" s="342">
        <f>G112</f>
        <v>140000</v>
      </c>
      <c r="H111" s="342">
        <f>H112</f>
        <v>140000</v>
      </c>
      <c r="I111" s="109"/>
    </row>
    <row r="112" spans="1:9" s="106" customFormat="1" ht="17.25" customHeight="1">
      <c r="A112" s="4"/>
      <c r="B112" s="8">
        <v>92604</v>
      </c>
      <c r="C112" s="8"/>
      <c r="D112" s="20" t="s">
        <v>103</v>
      </c>
      <c r="E112" s="20"/>
      <c r="F112" s="20"/>
      <c r="G112" s="343">
        <f>G113</f>
        <v>140000</v>
      </c>
      <c r="H112" s="343">
        <f>H113</f>
        <v>140000</v>
      </c>
      <c r="I112" s="109"/>
    </row>
    <row r="113" spans="1:9" s="106" customFormat="1" ht="18" customHeight="1">
      <c r="A113" s="4"/>
      <c r="B113" s="4"/>
      <c r="C113" s="4"/>
      <c r="D113" s="418" t="s">
        <v>202</v>
      </c>
      <c r="E113" s="418"/>
      <c r="F113" s="418"/>
      <c r="G113" s="419">
        <f>G114</f>
        <v>140000</v>
      </c>
      <c r="H113" s="419">
        <f>H116</f>
        <v>140000</v>
      </c>
      <c r="I113" s="109"/>
    </row>
    <row r="114" spans="1:9" s="106" customFormat="1" ht="18" customHeight="1">
      <c r="A114" s="232"/>
      <c r="B114" s="232"/>
      <c r="C114" s="232"/>
      <c r="D114" s="235" t="s">
        <v>389</v>
      </c>
      <c r="E114" s="420"/>
      <c r="F114" s="420"/>
      <c r="G114" s="420">
        <v>140000</v>
      </c>
      <c r="H114" s="420"/>
      <c r="I114" s="109"/>
    </row>
    <row r="115" spans="1:9" s="106" customFormat="1" ht="27" customHeight="1">
      <c r="A115" s="232"/>
      <c r="B115" s="232"/>
      <c r="C115" s="232"/>
      <c r="D115" s="252" t="s">
        <v>447</v>
      </c>
      <c r="E115" s="251"/>
      <c r="F115" s="251"/>
      <c r="G115" s="251"/>
      <c r="H115" s="251">
        <v>140000</v>
      </c>
      <c r="I115" s="109"/>
    </row>
    <row r="116" spans="1:9" s="231" customFormat="1" ht="27" customHeight="1">
      <c r="A116" s="232"/>
      <c r="B116" s="232"/>
      <c r="C116" s="228">
        <v>6210</v>
      </c>
      <c r="D116" s="234" t="s">
        <v>448</v>
      </c>
      <c r="E116" s="234"/>
      <c r="F116" s="234"/>
      <c r="G116" s="238">
        <f>G114+G115</f>
        <v>140000</v>
      </c>
      <c r="H116" s="238">
        <f>H114+H115</f>
        <v>140000</v>
      </c>
      <c r="I116" s="230"/>
    </row>
    <row r="117" spans="1:9" s="283" customFormat="1" ht="24" customHeight="1">
      <c r="A117" s="206"/>
      <c r="B117" s="206"/>
      <c r="C117" s="206"/>
      <c r="D117" s="207" t="s">
        <v>392</v>
      </c>
      <c r="E117" s="208"/>
      <c r="F117" s="208"/>
      <c r="G117" s="208">
        <f>G118</f>
        <v>1134000</v>
      </c>
      <c r="H117" s="208">
        <f>H118</f>
        <v>520000</v>
      </c>
      <c r="I117" s="282"/>
    </row>
    <row r="118" spans="1:9" s="278" customFormat="1" ht="20.25" customHeight="1" thickBot="1">
      <c r="A118" s="284"/>
      <c r="B118" s="284"/>
      <c r="C118" s="284"/>
      <c r="D118" s="357" t="s">
        <v>53</v>
      </c>
      <c r="E118" s="358"/>
      <c r="F118" s="358"/>
      <c r="G118" s="358">
        <f>G119+G213</f>
        <v>1134000</v>
      </c>
      <c r="H118" s="358">
        <f>H119+H213</f>
        <v>520000</v>
      </c>
      <c r="I118" s="277"/>
    </row>
    <row r="119" spans="1:9" s="106" customFormat="1" ht="19.5" customHeight="1" thickBot="1" thickTop="1">
      <c r="A119" s="21">
        <v>801</v>
      </c>
      <c r="B119" s="21"/>
      <c r="C119" s="21"/>
      <c r="D119" s="140" t="s">
        <v>68</v>
      </c>
      <c r="E119" s="211"/>
      <c r="F119" s="211"/>
      <c r="G119" s="211">
        <f>G120+G128+G152+G166+G183+G188</f>
        <v>976000</v>
      </c>
      <c r="H119" s="211">
        <f>H120+H128+H152+H166+H183+H188</f>
        <v>520000</v>
      </c>
      <c r="I119" s="257"/>
    </row>
    <row r="120" spans="1:9" s="106" customFormat="1" ht="18.75" customHeight="1">
      <c r="A120" s="4"/>
      <c r="B120" s="70">
        <v>80101</v>
      </c>
      <c r="C120" s="70"/>
      <c r="D120" s="6" t="s">
        <v>73</v>
      </c>
      <c r="E120" s="378"/>
      <c r="F120" s="378"/>
      <c r="G120" s="378"/>
      <c r="H120" s="378">
        <f>H121</f>
        <v>7000</v>
      </c>
      <c r="I120" s="257"/>
    </row>
    <row r="121" spans="1:9" s="106" customFormat="1" ht="19.5" customHeight="1">
      <c r="A121" s="4"/>
      <c r="B121" s="12"/>
      <c r="C121" s="12"/>
      <c r="D121" s="103" t="s">
        <v>125</v>
      </c>
      <c r="E121" s="260"/>
      <c r="F121" s="260"/>
      <c r="G121" s="260"/>
      <c r="H121" s="260">
        <f>H127</f>
        <v>7000</v>
      </c>
      <c r="I121" s="109"/>
    </row>
    <row r="122" spans="1:9" s="200" customFormat="1" ht="27.75" customHeight="1">
      <c r="A122" s="215"/>
      <c r="B122" s="215"/>
      <c r="C122" s="215"/>
      <c r="D122" s="382" t="s">
        <v>332</v>
      </c>
      <c r="E122" s="264"/>
      <c r="F122" s="264"/>
      <c r="G122" s="264"/>
      <c r="H122" s="264">
        <v>1864</v>
      </c>
      <c r="I122" s="210"/>
    </row>
    <row r="123" spans="1:9" s="200" customFormat="1" ht="27" customHeight="1">
      <c r="A123" s="215"/>
      <c r="B123" s="215"/>
      <c r="C123" s="215"/>
      <c r="D123" s="367" t="s">
        <v>333</v>
      </c>
      <c r="E123" s="244"/>
      <c r="F123" s="244"/>
      <c r="G123" s="244"/>
      <c r="H123" s="244">
        <v>1320</v>
      </c>
      <c r="I123" s="210"/>
    </row>
    <row r="124" spans="1:9" s="200" customFormat="1" ht="27" customHeight="1">
      <c r="A124" s="273"/>
      <c r="B124" s="273"/>
      <c r="C124" s="273"/>
      <c r="D124" s="367" t="s">
        <v>335</v>
      </c>
      <c r="E124" s="226"/>
      <c r="F124" s="226"/>
      <c r="G124" s="226"/>
      <c r="H124" s="226">
        <v>1056</v>
      </c>
      <c r="I124" s="210"/>
    </row>
    <row r="125" spans="1:9" s="200" customFormat="1" ht="27" customHeight="1">
      <c r="A125" s="273"/>
      <c r="B125" s="273"/>
      <c r="C125" s="273"/>
      <c r="D125" s="367" t="s">
        <v>334</v>
      </c>
      <c r="E125" s="226"/>
      <c r="F125" s="226"/>
      <c r="G125" s="226"/>
      <c r="H125" s="226">
        <v>352</v>
      </c>
      <c r="I125" s="210"/>
    </row>
    <row r="126" spans="1:9" s="200" customFormat="1" ht="27" customHeight="1">
      <c r="A126" s="273"/>
      <c r="B126" s="273"/>
      <c r="C126" s="273"/>
      <c r="D126" s="367" t="s">
        <v>336</v>
      </c>
      <c r="E126" s="226"/>
      <c r="F126" s="226"/>
      <c r="G126" s="226"/>
      <c r="H126" s="226">
        <v>2408</v>
      </c>
      <c r="I126" s="210"/>
    </row>
    <row r="127" spans="1:9" s="200" customFormat="1" ht="19.5" customHeight="1">
      <c r="A127" s="709"/>
      <c r="B127" s="709"/>
      <c r="C127" s="214">
        <v>2540</v>
      </c>
      <c r="D127" s="217" t="s">
        <v>217</v>
      </c>
      <c r="E127" s="710"/>
      <c r="F127" s="710"/>
      <c r="G127" s="710"/>
      <c r="H127" s="711">
        <f>SUM(H122:H126)</f>
        <v>7000</v>
      </c>
      <c r="I127" s="210"/>
    </row>
    <row r="128" spans="1:9" s="106" customFormat="1" ht="19.5" customHeight="1">
      <c r="A128" s="4"/>
      <c r="B128" s="70">
        <v>80104</v>
      </c>
      <c r="C128" s="70"/>
      <c r="D128" s="6" t="s">
        <v>74</v>
      </c>
      <c r="E128" s="378"/>
      <c r="F128" s="378"/>
      <c r="G128" s="378">
        <f>G129</f>
        <v>507000</v>
      </c>
      <c r="H128" s="378">
        <f>H129+H149</f>
        <v>7000</v>
      </c>
      <c r="I128" s="257"/>
    </row>
    <row r="129" spans="1:9" s="28" customFormat="1" ht="19.5" customHeight="1">
      <c r="A129" s="141"/>
      <c r="B129" s="175"/>
      <c r="C129" s="175"/>
      <c r="D129" s="392" t="s">
        <v>104</v>
      </c>
      <c r="E129" s="708"/>
      <c r="F129" s="708"/>
      <c r="G129" s="708">
        <f>G144+G148</f>
        <v>507000</v>
      </c>
      <c r="H129" s="708"/>
      <c r="I129" s="201"/>
    </row>
    <row r="130" spans="1:9" s="231" customFormat="1" ht="27.75" customHeight="1">
      <c r="A130" s="228"/>
      <c r="B130" s="228"/>
      <c r="C130" s="228"/>
      <c r="D130" s="797" t="s">
        <v>206</v>
      </c>
      <c r="E130" s="229"/>
      <c r="F130" s="229"/>
      <c r="G130" s="229">
        <v>15335</v>
      </c>
      <c r="H130" s="229"/>
      <c r="I130" s="230"/>
    </row>
    <row r="131" spans="1:9" s="231" customFormat="1" ht="26.25" customHeight="1">
      <c r="A131" s="232"/>
      <c r="B131" s="232"/>
      <c r="C131" s="232"/>
      <c r="D131" s="371" t="s">
        <v>207</v>
      </c>
      <c r="E131" s="331"/>
      <c r="F131" s="331"/>
      <c r="G131" s="331">
        <v>7753</v>
      </c>
      <c r="H131" s="331"/>
      <c r="I131" s="230"/>
    </row>
    <row r="132" spans="1:9" s="231" customFormat="1" ht="26.25" customHeight="1">
      <c r="A132" s="232"/>
      <c r="B132" s="232"/>
      <c r="C132" s="232"/>
      <c r="D132" s="365" t="s">
        <v>208</v>
      </c>
      <c r="E132" s="233"/>
      <c r="F132" s="233"/>
      <c r="G132" s="233">
        <v>30000</v>
      </c>
      <c r="H132" s="233"/>
      <c r="I132" s="230"/>
    </row>
    <row r="133" spans="1:9" s="231" customFormat="1" ht="27" customHeight="1">
      <c r="A133" s="232"/>
      <c r="B133" s="232"/>
      <c r="C133" s="232"/>
      <c r="D133" s="366" t="s">
        <v>209</v>
      </c>
      <c r="E133" s="233"/>
      <c r="F133" s="233"/>
      <c r="G133" s="233">
        <v>30000</v>
      </c>
      <c r="H133" s="233"/>
      <c r="I133" s="230"/>
    </row>
    <row r="134" spans="1:9" s="231" customFormat="1" ht="25.5" customHeight="1">
      <c r="A134" s="232"/>
      <c r="B134" s="232"/>
      <c r="C134" s="232"/>
      <c r="D134" s="365" t="s">
        <v>210</v>
      </c>
      <c r="E134" s="233"/>
      <c r="F134" s="233"/>
      <c r="G134" s="233">
        <v>55000</v>
      </c>
      <c r="H134" s="233"/>
      <c r="I134" s="230"/>
    </row>
    <row r="135" spans="1:9" s="231" customFormat="1" ht="25.5" customHeight="1">
      <c r="A135" s="232"/>
      <c r="B135" s="232"/>
      <c r="C135" s="232"/>
      <c r="D135" s="365" t="s">
        <v>435</v>
      </c>
      <c r="E135" s="233"/>
      <c r="F135" s="233"/>
      <c r="G135" s="233">
        <v>10660</v>
      </c>
      <c r="H135" s="233"/>
      <c r="I135" s="230"/>
    </row>
    <row r="136" spans="1:9" s="231" customFormat="1" ht="26.25" customHeight="1">
      <c r="A136" s="232"/>
      <c r="B136" s="232"/>
      <c r="C136" s="232"/>
      <c r="D136" s="367" t="s">
        <v>436</v>
      </c>
      <c r="E136" s="233"/>
      <c r="F136" s="233"/>
      <c r="G136" s="233">
        <v>23439</v>
      </c>
      <c r="H136" s="233"/>
      <c r="I136" s="230"/>
    </row>
    <row r="137" spans="1:9" s="231" customFormat="1" ht="20.25" customHeight="1">
      <c r="A137" s="232"/>
      <c r="B137" s="232"/>
      <c r="C137" s="232"/>
      <c r="D137" s="366" t="s">
        <v>211</v>
      </c>
      <c r="E137" s="233"/>
      <c r="F137" s="233"/>
      <c r="G137" s="233">
        <v>48000</v>
      </c>
      <c r="H137" s="233"/>
      <c r="I137" s="230"/>
    </row>
    <row r="138" spans="1:9" s="231" customFormat="1" ht="28.5" customHeight="1">
      <c r="A138" s="232"/>
      <c r="B138" s="232"/>
      <c r="C138" s="232"/>
      <c r="D138" s="371" t="s">
        <v>449</v>
      </c>
      <c r="E138" s="331"/>
      <c r="F138" s="331"/>
      <c r="G138" s="331">
        <v>60000</v>
      </c>
      <c r="H138" s="331"/>
      <c r="I138" s="230"/>
    </row>
    <row r="139" spans="1:9" s="231" customFormat="1" ht="28.5" customHeight="1">
      <c r="A139" s="232"/>
      <c r="B139" s="232"/>
      <c r="C139" s="232"/>
      <c r="D139" s="366" t="s">
        <v>212</v>
      </c>
      <c r="E139" s="233"/>
      <c r="F139" s="233"/>
      <c r="G139" s="233">
        <v>20000</v>
      </c>
      <c r="H139" s="233"/>
      <c r="I139" s="230"/>
    </row>
    <row r="140" spans="1:9" s="231" customFormat="1" ht="25.5" customHeight="1">
      <c r="A140" s="232"/>
      <c r="B140" s="232"/>
      <c r="C140" s="232"/>
      <c r="D140" s="366" t="s">
        <v>213</v>
      </c>
      <c r="E140" s="233"/>
      <c r="F140" s="233"/>
      <c r="G140" s="233">
        <v>63000</v>
      </c>
      <c r="H140" s="233"/>
      <c r="I140" s="230"/>
    </row>
    <row r="141" spans="1:9" s="231" customFormat="1" ht="25.5" customHeight="1">
      <c r="A141" s="232"/>
      <c r="B141" s="232"/>
      <c r="C141" s="232"/>
      <c r="D141" s="366" t="s">
        <v>214</v>
      </c>
      <c r="E141" s="233"/>
      <c r="F141" s="233"/>
      <c r="G141" s="233">
        <v>60000</v>
      </c>
      <c r="H141" s="233"/>
      <c r="I141" s="230"/>
    </row>
    <row r="142" spans="1:9" s="231" customFormat="1" ht="26.25" customHeight="1">
      <c r="A142" s="232"/>
      <c r="B142" s="232"/>
      <c r="C142" s="232"/>
      <c r="D142" s="366" t="s">
        <v>215</v>
      </c>
      <c r="E142" s="233"/>
      <c r="F142" s="233"/>
      <c r="G142" s="233">
        <v>811</v>
      </c>
      <c r="H142" s="233"/>
      <c r="I142" s="230"/>
    </row>
    <row r="143" spans="1:9" s="231" customFormat="1" ht="29.25" customHeight="1">
      <c r="A143" s="232"/>
      <c r="B143" s="232"/>
      <c r="C143" s="232"/>
      <c r="D143" s="365" t="s">
        <v>216</v>
      </c>
      <c r="E143" s="233"/>
      <c r="F143" s="233"/>
      <c r="G143" s="233">
        <v>12723</v>
      </c>
      <c r="H143" s="233"/>
      <c r="I143" s="230"/>
    </row>
    <row r="144" spans="1:9" s="106" customFormat="1" ht="20.25" customHeight="1">
      <c r="A144" s="232"/>
      <c r="B144" s="232"/>
      <c r="C144" s="368">
        <v>2540</v>
      </c>
      <c r="D144" s="369" t="s">
        <v>217</v>
      </c>
      <c r="E144" s="370"/>
      <c r="F144" s="370"/>
      <c r="G144" s="370">
        <f>SUM(G130:G143)</f>
        <v>436721</v>
      </c>
      <c r="H144" s="370"/>
      <c r="I144" s="109"/>
    </row>
    <row r="145" spans="1:9" s="200" customFormat="1" ht="25.5">
      <c r="A145" s="373"/>
      <c r="B145" s="373"/>
      <c r="C145" s="373"/>
      <c r="D145" s="374" t="s">
        <v>218</v>
      </c>
      <c r="E145" s="375"/>
      <c r="F145" s="375"/>
      <c r="G145" s="375">
        <v>19974</v>
      </c>
      <c r="H145" s="375"/>
      <c r="I145" s="210"/>
    </row>
    <row r="146" spans="1:9" s="200" customFormat="1" ht="25.5">
      <c r="A146" s="373"/>
      <c r="B146" s="373"/>
      <c r="C146" s="373"/>
      <c r="D146" s="366" t="s">
        <v>204</v>
      </c>
      <c r="E146" s="376"/>
      <c r="F146" s="376"/>
      <c r="G146" s="376">
        <v>40022</v>
      </c>
      <c r="H146" s="376"/>
      <c r="I146" s="210"/>
    </row>
    <row r="147" spans="1:9" s="200" customFormat="1" ht="25.5">
      <c r="A147" s="373"/>
      <c r="B147" s="373"/>
      <c r="C147" s="373"/>
      <c r="D147" s="366" t="s">
        <v>219</v>
      </c>
      <c r="E147" s="376"/>
      <c r="F147" s="376"/>
      <c r="G147" s="376">
        <v>10283</v>
      </c>
      <c r="H147" s="376"/>
      <c r="I147" s="210"/>
    </row>
    <row r="148" spans="1:9" s="106" customFormat="1" ht="24.75" customHeight="1">
      <c r="A148" s="232"/>
      <c r="B148" s="232"/>
      <c r="C148" s="228">
        <v>2590</v>
      </c>
      <c r="D148" s="291" t="s">
        <v>205</v>
      </c>
      <c r="E148" s="320"/>
      <c r="F148" s="320"/>
      <c r="G148" s="320">
        <f>SUM(G145:G147)</f>
        <v>70279</v>
      </c>
      <c r="H148" s="320"/>
      <c r="I148" s="109"/>
    </row>
    <row r="149" spans="1:9" s="28" customFormat="1" ht="18.75" customHeight="1">
      <c r="A149" s="141"/>
      <c r="B149" s="141"/>
      <c r="C149" s="310"/>
      <c r="D149" s="311" t="s">
        <v>105</v>
      </c>
      <c r="E149" s="576"/>
      <c r="F149" s="576"/>
      <c r="G149" s="576"/>
      <c r="H149" s="576">
        <f>H150</f>
        <v>7000</v>
      </c>
      <c r="I149" s="201"/>
    </row>
    <row r="150" spans="1:9" s="106" customFormat="1" ht="18.75" customHeight="1">
      <c r="A150" s="228"/>
      <c r="B150" s="228"/>
      <c r="C150" s="266">
        <v>4300</v>
      </c>
      <c r="D150" s="266" t="s">
        <v>88</v>
      </c>
      <c r="E150" s="269"/>
      <c r="F150" s="269"/>
      <c r="G150" s="269"/>
      <c r="H150" s="269">
        <v>7000</v>
      </c>
      <c r="I150" s="109"/>
    </row>
    <row r="151" ht="18.75" customHeight="1"/>
    <row r="152" spans="1:9" s="106" customFormat="1" ht="19.5" customHeight="1">
      <c r="A152" s="4"/>
      <c r="B152" s="70">
        <v>80110</v>
      </c>
      <c r="C152" s="70"/>
      <c r="D152" s="6" t="s">
        <v>69</v>
      </c>
      <c r="E152" s="378"/>
      <c r="F152" s="378"/>
      <c r="G152" s="378"/>
      <c r="H152" s="378">
        <f>H153</f>
        <v>105000</v>
      </c>
      <c r="I152" s="257"/>
    </row>
    <row r="153" spans="1:9" s="106" customFormat="1" ht="19.5" customHeight="1">
      <c r="A153" s="4"/>
      <c r="B153" s="12"/>
      <c r="C153" s="12"/>
      <c r="D153" s="103" t="s">
        <v>337</v>
      </c>
      <c r="E153" s="222"/>
      <c r="F153" s="222"/>
      <c r="G153" s="222"/>
      <c r="H153" s="222">
        <f>H163+H165</f>
        <v>105000</v>
      </c>
      <c r="I153" s="109"/>
    </row>
    <row r="154" spans="1:9" s="231" customFormat="1" ht="27.75" customHeight="1">
      <c r="A154" s="232"/>
      <c r="B154" s="232"/>
      <c r="C154" s="232"/>
      <c r="D154" s="382" t="s">
        <v>437</v>
      </c>
      <c r="E154" s="236"/>
      <c r="F154" s="236"/>
      <c r="G154" s="236"/>
      <c r="H154" s="236">
        <v>24200</v>
      </c>
      <c r="I154" s="230"/>
    </row>
    <row r="155" spans="1:9" s="231" customFormat="1" ht="26.25" customHeight="1">
      <c r="A155" s="232"/>
      <c r="B155" s="232"/>
      <c r="C155" s="232"/>
      <c r="D155" s="367" t="s">
        <v>339</v>
      </c>
      <c r="E155" s="331"/>
      <c r="F155" s="331"/>
      <c r="G155" s="331"/>
      <c r="H155" s="331">
        <v>1650</v>
      </c>
      <c r="I155" s="230"/>
    </row>
    <row r="156" spans="1:9" s="231" customFormat="1" ht="26.25" customHeight="1">
      <c r="A156" s="232"/>
      <c r="B156" s="232"/>
      <c r="C156" s="232"/>
      <c r="D156" s="367" t="s">
        <v>341</v>
      </c>
      <c r="E156" s="233"/>
      <c r="F156" s="233"/>
      <c r="G156" s="233"/>
      <c r="H156" s="233">
        <v>4175</v>
      </c>
      <c r="I156" s="230"/>
    </row>
    <row r="157" spans="1:9" s="231" customFormat="1" ht="27" customHeight="1">
      <c r="A157" s="232"/>
      <c r="B157" s="232"/>
      <c r="C157" s="232"/>
      <c r="D157" s="367" t="s">
        <v>338</v>
      </c>
      <c r="E157" s="233"/>
      <c r="F157" s="233"/>
      <c r="G157" s="233"/>
      <c r="H157" s="233">
        <v>7475</v>
      </c>
      <c r="I157" s="230"/>
    </row>
    <row r="158" spans="1:9" s="231" customFormat="1" ht="25.5" customHeight="1">
      <c r="A158" s="232"/>
      <c r="B158" s="232"/>
      <c r="C158" s="232"/>
      <c r="D158" s="367" t="s">
        <v>340</v>
      </c>
      <c r="E158" s="233"/>
      <c r="F158" s="233"/>
      <c r="G158" s="233"/>
      <c r="H158" s="233">
        <v>1975</v>
      </c>
      <c r="I158" s="230"/>
    </row>
    <row r="159" spans="1:9" s="231" customFormat="1" ht="25.5" customHeight="1">
      <c r="A159" s="232"/>
      <c r="B159" s="232"/>
      <c r="C159" s="232"/>
      <c r="D159" s="606" t="s">
        <v>342</v>
      </c>
      <c r="E159" s="331"/>
      <c r="F159" s="331"/>
      <c r="G159" s="331"/>
      <c r="H159" s="331">
        <v>1650</v>
      </c>
      <c r="I159" s="230"/>
    </row>
    <row r="160" spans="1:9" s="231" customFormat="1" ht="26.25" customHeight="1">
      <c r="A160" s="232"/>
      <c r="B160" s="232"/>
      <c r="C160" s="232"/>
      <c r="D160" s="367" t="s">
        <v>343</v>
      </c>
      <c r="E160" s="233"/>
      <c r="F160" s="233"/>
      <c r="G160" s="233"/>
      <c r="H160" s="233">
        <v>8725</v>
      </c>
      <c r="I160" s="230"/>
    </row>
    <row r="161" spans="1:9" s="231" customFormat="1" ht="25.5" customHeight="1">
      <c r="A161" s="232"/>
      <c r="B161" s="232"/>
      <c r="C161" s="232"/>
      <c r="D161" s="608" t="s">
        <v>344</v>
      </c>
      <c r="E161" s="331"/>
      <c r="F161" s="331"/>
      <c r="G161" s="331"/>
      <c r="H161" s="331">
        <v>1100</v>
      </c>
      <c r="I161" s="230"/>
    </row>
    <row r="162" spans="1:9" s="231" customFormat="1" ht="29.25" customHeight="1">
      <c r="A162" s="232"/>
      <c r="B162" s="232"/>
      <c r="C162" s="232"/>
      <c r="D162" s="367" t="s">
        <v>345</v>
      </c>
      <c r="E162" s="233"/>
      <c r="F162" s="233"/>
      <c r="G162" s="233"/>
      <c r="H162" s="233">
        <v>15050</v>
      </c>
      <c r="I162" s="230"/>
    </row>
    <row r="163" spans="1:9" s="231" customFormat="1" ht="19.5" customHeight="1">
      <c r="A163" s="232"/>
      <c r="B163" s="232"/>
      <c r="C163" s="228">
        <v>2540</v>
      </c>
      <c r="D163" s="380" t="s">
        <v>217</v>
      </c>
      <c r="E163" s="233"/>
      <c r="F163" s="233"/>
      <c r="G163" s="233"/>
      <c r="H163" s="233">
        <f>SUM(H154:H162)</f>
        <v>66000</v>
      </c>
      <c r="I163" s="230"/>
    </row>
    <row r="164" spans="1:9" s="200" customFormat="1" ht="25.5" customHeight="1">
      <c r="A164" s="215"/>
      <c r="B164" s="215"/>
      <c r="C164" s="381"/>
      <c r="D164" s="384" t="s">
        <v>346</v>
      </c>
      <c r="E164" s="248"/>
      <c r="F164" s="248"/>
      <c r="G164" s="248"/>
      <c r="H164" s="248">
        <v>39000</v>
      </c>
      <c r="I164" s="210"/>
    </row>
    <row r="165" spans="1:9" s="200" customFormat="1" ht="28.5" customHeight="1">
      <c r="A165" s="215"/>
      <c r="B165" s="215"/>
      <c r="C165" s="214">
        <v>2590</v>
      </c>
      <c r="D165" s="227" t="s">
        <v>205</v>
      </c>
      <c r="E165" s="264"/>
      <c r="F165" s="264"/>
      <c r="G165" s="264"/>
      <c r="H165" s="264">
        <f>H164</f>
        <v>39000</v>
      </c>
      <c r="I165" s="210"/>
    </row>
    <row r="166" spans="1:9" s="106" customFormat="1" ht="19.5" customHeight="1">
      <c r="A166" s="4"/>
      <c r="B166" s="70">
        <v>80120</v>
      </c>
      <c r="C166" s="70"/>
      <c r="D166" s="6" t="s">
        <v>123</v>
      </c>
      <c r="E166" s="378"/>
      <c r="F166" s="378"/>
      <c r="G166" s="378"/>
      <c r="H166" s="378">
        <f>H167</f>
        <v>401000</v>
      </c>
      <c r="I166" s="257"/>
    </row>
    <row r="167" spans="1:9" s="106" customFormat="1" ht="19.5" customHeight="1">
      <c r="A167" s="4"/>
      <c r="B167" s="12"/>
      <c r="C167" s="12"/>
      <c r="D167" s="103" t="s">
        <v>144</v>
      </c>
      <c r="E167" s="222"/>
      <c r="F167" s="222"/>
      <c r="G167" s="222"/>
      <c r="H167" s="222">
        <f>H180+H182</f>
        <v>401000</v>
      </c>
      <c r="I167" s="109"/>
    </row>
    <row r="168" spans="1:9" s="231" customFormat="1" ht="27.75" customHeight="1">
      <c r="A168" s="232"/>
      <c r="B168" s="232"/>
      <c r="C168" s="232"/>
      <c r="D168" s="383" t="s">
        <v>347</v>
      </c>
      <c r="E168" s="236"/>
      <c r="F168" s="236"/>
      <c r="G168" s="236"/>
      <c r="H168" s="236">
        <v>1388</v>
      </c>
      <c r="I168" s="230"/>
    </row>
    <row r="169" spans="1:9" s="231" customFormat="1" ht="26.25" customHeight="1">
      <c r="A169" s="232"/>
      <c r="B169" s="232"/>
      <c r="C169" s="232"/>
      <c r="D169" s="367" t="s">
        <v>351</v>
      </c>
      <c r="E169" s="233"/>
      <c r="F169" s="233"/>
      <c r="G169" s="233"/>
      <c r="H169" s="233">
        <v>308536</v>
      </c>
      <c r="I169" s="230"/>
    </row>
    <row r="170" spans="1:9" s="231" customFormat="1" ht="26.25" customHeight="1">
      <c r="A170" s="232"/>
      <c r="B170" s="232"/>
      <c r="C170" s="232"/>
      <c r="D170" s="367" t="s">
        <v>352</v>
      </c>
      <c r="E170" s="233"/>
      <c r="F170" s="233"/>
      <c r="G170" s="233"/>
      <c r="H170" s="233">
        <v>1152</v>
      </c>
      <c r="I170" s="230"/>
    </row>
    <row r="171" spans="1:9" s="231" customFormat="1" ht="27" customHeight="1">
      <c r="A171" s="232"/>
      <c r="B171" s="232"/>
      <c r="C171" s="232"/>
      <c r="D171" s="367" t="s">
        <v>353</v>
      </c>
      <c r="E171" s="233"/>
      <c r="F171" s="233"/>
      <c r="G171" s="233"/>
      <c r="H171" s="233">
        <v>2004</v>
      </c>
      <c r="I171" s="230"/>
    </row>
    <row r="172" spans="1:9" s="231" customFormat="1" ht="25.5" customHeight="1">
      <c r="A172" s="228"/>
      <c r="B172" s="228"/>
      <c r="C172" s="228"/>
      <c r="D172" s="607" t="s">
        <v>348</v>
      </c>
      <c r="E172" s="385"/>
      <c r="F172" s="385"/>
      <c r="G172" s="385"/>
      <c r="H172" s="385">
        <v>544</v>
      </c>
      <c r="I172" s="230"/>
    </row>
    <row r="173" spans="1:9" s="231" customFormat="1" ht="25.5" customHeight="1">
      <c r="A173" s="232"/>
      <c r="B173" s="232"/>
      <c r="C173" s="232"/>
      <c r="D173" s="608" t="s">
        <v>438</v>
      </c>
      <c r="E173" s="331"/>
      <c r="F173" s="331"/>
      <c r="G173" s="331"/>
      <c r="H173" s="331">
        <v>576</v>
      </c>
      <c r="I173" s="230"/>
    </row>
    <row r="174" spans="1:9" s="231" customFormat="1" ht="26.25" customHeight="1">
      <c r="A174" s="232"/>
      <c r="B174" s="232"/>
      <c r="C174" s="232"/>
      <c r="D174" s="367" t="s">
        <v>354</v>
      </c>
      <c r="E174" s="233"/>
      <c r="F174" s="233"/>
      <c r="G174" s="233"/>
      <c r="H174" s="233">
        <v>1089</v>
      </c>
      <c r="I174" s="230"/>
    </row>
    <row r="175" spans="1:9" s="231" customFormat="1" ht="25.5" customHeight="1">
      <c r="A175" s="232"/>
      <c r="B175" s="232"/>
      <c r="C175" s="232"/>
      <c r="D175" s="367" t="s">
        <v>355</v>
      </c>
      <c r="E175" s="233"/>
      <c r="F175" s="233"/>
      <c r="G175" s="233"/>
      <c r="H175" s="233">
        <v>1100</v>
      </c>
      <c r="I175" s="230"/>
    </row>
    <row r="176" spans="1:9" s="231" customFormat="1" ht="27.75" customHeight="1">
      <c r="A176" s="232"/>
      <c r="B176" s="232"/>
      <c r="C176" s="232"/>
      <c r="D176" s="367" t="s">
        <v>357</v>
      </c>
      <c r="E176" s="233"/>
      <c r="F176" s="233"/>
      <c r="G176" s="233"/>
      <c r="H176" s="233">
        <v>2220</v>
      </c>
      <c r="I176" s="230"/>
    </row>
    <row r="177" spans="1:9" s="231" customFormat="1" ht="29.25" customHeight="1">
      <c r="A177" s="232"/>
      <c r="B177" s="232"/>
      <c r="C177" s="232"/>
      <c r="D177" s="367" t="s">
        <v>349</v>
      </c>
      <c r="E177" s="233"/>
      <c r="F177" s="233"/>
      <c r="G177" s="233"/>
      <c r="H177" s="233">
        <v>2183</v>
      </c>
      <c r="I177" s="230"/>
    </row>
    <row r="178" spans="1:9" s="200" customFormat="1" ht="28.5" customHeight="1">
      <c r="A178" s="215"/>
      <c r="B178" s="215"/>
      <c r="C178" s="215"/>
      <c r="D178" s="367" t="s">
        <v>350</v>
      </c>
      <c r="E178" s="244"/>
      <c r="F178" s="244"/>
      <c r="G178" s="244"/>
      <c r="H178" s="244">
        <v>4576</v>
      </c>
      <c r="I178" s="210"/>
    </row>
    <row r="179" spans="1:9" s="200" customFormat="1" ht="30" customHeight="1">
      <c r="A179" s="215"/>
      <c r="B179" s="215"/>
      <c r="C179" s="215"/>
      <c r="D179" s="608" t="s">
        <v>356</v>
      </c>
      <c r="E179" s="262"/>
      <c r="F179" s="262"/>
      <c r="G179" s="262"/>
      <c r="H179" s="262">
        <v>25632</v>
      </c>
      <c r="I179" s="210"/>
    </row>
    <row r="180" spans="1:9" s="200" customFormat="1" ht="19.5" customHeight="1">
      <c r="A180" s="215"/>
      <c r="B180" s="215"/>
      <c r="C180" s="214">
        <v>2540</v>
      </c>
      <c r="D180" s="263" t="s">
        <v>217</v>
      </c>
      <c r="E180" s="218"/>
      <c r="F180" s="218"/>
      <c r="G180" s="218"/>
      <c r="H180" s="218">
        <f>SUM(H168:H179)</f>
        <v>351000</v>
      </c>
      <c r="I180" s="210"/>
    </row>
    <row r="181" spans="1:9" s="200" customFormat="1" ht="27.75" customHeight="1">
      <c r="A181" s="215"/>
      <c r="B181" s="215"/>
      <c r="C181" s="381"/>
      <c r="D181" s="384" t="s">
        <v>450</v>
      </c>
      <c r="E181" s="248"/>
      <c r="F181" s="248"/>
      <c r="G181" s="248"/>
      <c r="H181" s="248">
        <v>50000</v>
      </c>
      <c r="I181" s="210"/>
    </row>
    <row r="182" spans="1:9" s="231" customFormat="1" ht="28.5" customHeight="1">
      <c r="A182" s="232"/>
      <c r="B182" s="232"/>
      <c r="C182" s="228">
        <v>2590</v>
      </c>
      <c r="D182" s="291" t="s">
        <v>205</v>
      </c>
      <c r="E182" s="385"/>
      <c r="F182" s="385"/>
      <c r="G182" s="385"/>
      <c r="H182" s="385">
        <f>H181</f>
        <v>50000</v>
      </c>
      <c r="I182" s="230"/>
    </row>
    <row r="183" spans="1:9" s="106" customFormat="1" ht="19.5" customHeight="1">
      <c r="A183" s="4"/>
      <c r="B183" s="70">
        <v>80123</v>
      </c>
      <c r="C183" s="70"/>
      <c r="D183" s="6" t="s">
        <v>127</v>
      </c>
      <c r="E183" s="378"/>
      <c r="F183" s="378"/>
      <c r="G183" s="378">
        <f>G184</f>
        <v>83000</v>
      </c>
      <c r="H183" s="378"/>
      <c r="I183" s="257"/>
    </row>
    <row r="184" spans="1:9" s="106" customFormat="1" ht="19.5" customHeight="1">
      <c r="A184" s="4"/>
      <c r="B184" s="12"/>
      <c r="C184" s="12"/>
      <c r="D184" s="103" t="s">
        <v>129</v>
      </c>
      <c r="E184" s="222"/>
      <c r="F184" s="222"/>
      <c r="G184" s="222">
        <f>G187</f>
        <v>83000</v>
      </c>
      <c r="H184" s="222"/>
      <c r="I184" s="109"/>
    </row>
    <row r="185" spans="1:9" s="231" customFormat="1" ht="27.75" customHeight="1">
      <c r="A185" s="232"/>
      <c r="B185" s="232"/>
      <c r="C185" s="4"/>
      <c r="D185" s="383" t="s">
        <v>451</v>
      </c>
      <c r="E185" s="236"/>
      <c r="F185" s="236"/>
      <c r="G185" s="236">
        <v>73000</v>
      </c>
      <c r="H185" s="236"/>
      <c r="I185" s="230"/>
    </row>
    <row r="186" spans="1:9" s="200" customFormat="1" ht="18.75" customHeight="1">
      <c r="A186" s="215"/>
      <c r="B186" s="215"/>
      <c r="C186" s="4"/>
      <c r="D186" s="367" t="s">
        <v>358</v>
      </c>
      <c r="E186" s="244"/>
      <c r="F186" s="244"/>
      <c r="G186" s="244">
        <v>10000</v>
      </c>
      <c r="H186" s="244"/>
      <c r="I186" s="210"/>
    </row>
    <row r="187" spans="1:9" s="200" customFormat="1" ht="39" customHeight="1">
      <c r="A187" s="215"/>
      <c r="B187" s="215"/>
      <c r="C187" s="368">
        <v>2590</v>
      </c>
      <c r="D187" s="369" t="s">
        <v>205</v>
      </c>
      <c r="E187" s="218"/>
      <c r="F187" s="218"/>
      <c r="G187" s="218">
        <f>SUM(G185:G186)</f>
        <v>83000</v>
      </c>
      <c r="H187" s="218"/>
      <c r="I187" s="210"/>
    </row>
    <row r="188" spans="1:9" s="106" customFormat="1" ht="19.5" customHeight="1">
      <c r="A188" s="4"/>
      <c r="B188" s="70">
        <v>80130</v>
      </c>
      <c r="C188" s="70"/>
      <c r="D188" s="6" t="s">
        <v>130</v>
      </c>
      <c r="E188" s="378"/>
      <c r="F188" s="378"/>
      <c r="G188" s="378">
        <f>G189</f>
        <v>386000</v>
      </c>
      <c r="H188" s="378"/>
      <c r="I188" s="257"/>
    </row>
    <row r="189" spans="1:9" s="106" customFormat="1" ht="19.5" customHeight="1">
      <c r="A189" s="4"/>
      <c r="B189" s="12"/>
      <c r="C189" s="12"/>
      <c r="D189" s="103" t="s">
        <v>365</v>
      </c>
      <c r="E189" s="222"/>
      <c r="F189" s="222"/>
      <c r="G189" s="222">
        <f>G210+G212</f>
        <v>386000</v>
      </c>
      <c r="H189" s="222"/>
      <c r="I189" s="109"/>
    </row>
    <row r="190" spans="1:9" s="231" customFormat="1" ht="28.5" customHeight="1">
      <c r="A190" s="232"/>
      <c r="B190" s="232"/>
      <c r="C190" s="232"/>
      <c r="D190" s="383" t="s">
        <v>359</v>
      </c>
      <c r="E190" s="236"/>
      <c r="F190" s="236"/>
      <c r="G190" s="236">
        <v>9916</v>
      </c>
      <c r="H190" s="236"/>
      <c r="I190" s="230"/>
    </row>
    <row r="191" spans="1:9" s="231" customFormat="1" ht="28.5" customHeight="1">
      <c r="A191" s="232"/>
      <c r="B191" s="232"/>
      <c r="C191" s="232"/>
      <c r="D191" s="367" t="s">
        <v>374</v>
      </c>
      <c r="E191" s="233"/>
      <c r="F191" s="233"/>
      <c r="G191" s="233">
        <v>23064</v>
      </c>
      <c r="H191" s="233"/>
      <c r="I191" s="230"/>
    </row>
    <row r="192" spans="1:9" s="231" customFormat="1" ht="28.5" customHeight="1">
      <c r="A192" s="228"/>
      <c r="B192" s="228"/>
      <c r="C192" s="228"/>
      <c r="D192" s="607" t="s">
        <v>373</v>
      </c>
      <c r="E192" s="385"/>
      <c r="F192" s="385"/>
      <c r="G192" s="385">
        <v>21191</v>
      </c>
      <c r="H192" s="385"/>
      <c r="I192" s="230"/>
    </row>
    <row r="193" spans="1:9" s="231" customFormat="1" ht="28.5" customHeight="1">
      <c r="A193" s="232"/>
      <c r="B193" s="232"/>
      <c r="C193" s="232"/>
      <c r="D193" s="608" t="s">
        <v>375</v>
      </c>
      <c r="E193" s="331"/>
      <c r="F193" s="331"/>
      <c r="G193" s="331">
        <v>13300</v>
      </c>
      <c r="H193" s="331"/>
      <c r="I193" s="230"/>
    </row>
    <row r="194" spans="1:9" s="231" customFormat="1" ht="28.5" customHeight="1">
      <c r="A194" s="232"/>
      <c r="B194" s="232"/>
      <c r="C194" s="232"/>
      <c r="D194" s="367" t="s">
        <v>366</v>
      </c>
      <c r="E194" s="233"/>
      <c r="F194" s="233"/>
      <c r="G194" s="233">
        <v>3440</v>
      </c>
      <c r="H194" s="233"/>
      <c r="I194" s="230"/>
    </row>
    <row r="195" spans="1:9" s="231" customFormat="1" ht="21.75" customHeight="1">
      <c r="A195" s="232"/>
      <c r="B195" s="232"/>
      <c r="C195" s="232"/>
      <c r="D195" s="367" t="s">
        <v>360</v>
      </c>
      <c r="E195" s="233"/>
      <c r="F195" s="233"/>
      <c r="G195" s="233">
        <v>1566</v>
      </c>
      <c r="H195" s="233"/>
      <c r="I195" s="230"/>
    </row>
    <row r="196" spans="1:9" s="231" customFormat="1" ht="30" customHeight="1">
      <c r="A196" s="232"/>
      <c r="B196" s="232"/>
      <c r="C196" s="232"/>
      <c r="D196" s="386" t="s">
        <v>376</v>
      </c>
      <c r="E196" s="233"/>
      <c r="F196" s="233"/>
      <c r="G196" s="233">
        <v>10678</v>
      </c>
      <c r="H196" s="233"/>
      <c r="I196" s="230"/>
    </row>
    <row r="197" spans="1:9" s="231" customFormat="1" ht="30" customHeight="1">
      <c r="A197" s="232"/>
      <c r="B197" s="232"/>
      <c r="C197" s="232"/>
      <c r="D197" s="386" t="s">
        <v>377</v>
      </c>
      <c r="E197" s="233"/>
      <c r="F197" s="233"/>
      <c r="G197" s="233">
        <v>34417</v>
      </c>
      <c r="H197" s="233"/>
      <c r="I197" s="230"/>
    </row>
    <row r="198" spans="1:9" s="231" customFormat="1" ht="30" customHeight="1">
      <c r="A198" s="232"/>
      <c r="B198" s="232"/>
      <c r="C198" s="232"/>
      <c r="D198" s="609" t="s">
        <v>367</v>
      </c>
      <c r="E198" s="331"/>
      <c r="F198" s="331"/>
      <c r="G198" s="331">
        <v>11144</v>
      </c>
      <c r="H198" s="331"/>
      <c r="I198" s="230"/>
    </row>
    <row r="199" spans="1:9" s="231" customFormat="1" ht="30" customHeight="1">
      <c r="A199" s="232"/>
      <c r="B199" s="232"/>
      <c r="C199" s="232"/>
      <c r="D199" s="386" t="s">
        <v>368</v>
      </c>
      <c r="E199" s="233"/>
      <c r="F199" s="233"/>
      <c r="G199" s="233">
        <v>15304</v>
      </c>
      <c r="H199" s="233"/>
      <c r="I199" s="230"/>
    </row>
    <row r="200" spans="1:9" s="200" customFormat="1" ht="21" customHeight="1">
      <c r="A200" s="215"/>
      <c r="B200" s="215"/>
      <c r="C200" s="215"/>
      <c r="D200" s="386" t="s">
        <v>369</v>
      </c>
      <c r="E200" s="244"/>
      <c r="F200" s="244"/>
      <c r="G200" s="244">
        <v>10000</v>
      </c>
      <c r="H200" s="244"/>
      <c r="I200" s="210"/>
    </row>
    <row r="201" spans="1:9" s="200" customFormat="1" ht="30" customHeight="1">
      <c r="A201" s="215"/>
      <c r="B201" s="215"/>
      <c r="C201" s="215"/>
      <c r="D201" s="386" t="s">
        <v>361</v>
      </c>
      <c r="E201" s="244"/>
      <c r="F201" s="244"/>
      <c r="G201" s="244">
        <v>11400</v>
      </c>
      <c r="H201" s="244"/>
      <c r="I201" s="210"/>
    </row>
    <row r="202" spans="1:9" s="200" customFormat="1" ht="30" customHeight="1">
      <c r="A202" s="215"/>
      <c r="B202" s="215"/>
      <c r="C202" s="215"/>
      <c r="D202" s="386" t="s">
        <v>362</v>
      </c>
      <c r="E202" s="244"/>
      <c r="F202" s="244"/>
      <c r="G202" s="244">
        <v>890</v>
      </c>
      <c r="H202" s="244"/>
      <c r="I202" s="210"/>
    </row>
    <row r="203" spans="1:9" s="200" customFormat="1" ht="22.5" customHeight="1">
      <c r="A203" s="215"/>
      <c r="B203" s="215"/>
      <c r="C203" s="215"/>
      <c r="D203" s="367" t="s">
        <v>363</v>
      </c>
      <c r="E203" s="244"/>
      <c r="F203" s="244"/>
      <c r="G203" s="244">
        <v>6336</v>
      </c>
      <c r="H203" s="244"/>
      <c r="I203" s="210"/>
    </row>
    <row r="204" spans="1:9" s="231" customFormat="1" ht="30" customHeight="1">
      <c r="A204" s="232"/>
      <c r="B204" s="232"/>
      <c r="C204" s="232"/>
      <c r="D204" s="386" t="s">
        <v>378</v>
      </c>
      <c r="E204" s="233"/>
      <c r="F204" s="233"/>
      <c r="G204" s="233">
        <v>17788</v>
      </c>
      <c r="H204" s="233"/>
      <c r="I204" s="230"/>
    </row>
    <row r="205" spans="1:9" s="200" customFormat="1" ht="28.5" customHeight="1">
      <c r="A205" s="215"/>
      <c r="B205" s="215"/>
      <c r="C205" s="215"/>
      <c r="D205" s="386" t="s">
        <v>379</v>
      </c>
      <c r="E205" s="244"/>
      <c r="F205" s="244"/>
      <c r="G205" s="244">
        <v>12000</v>
      </c>
      <c r="H205" s="244"/>
      <c r="I205" s="210"/>
    </row>
    <row r="206" spans="1:9" s="200" customFormat="1" ht="30" customHeight="1">
      <c r="A206" s="215"/>
      <c r="B206" s="215"/>
      <c r="C206" s="215"/>
      <c r="D206" s="386" t="s">
        <v>370</v>
      </c>
      <c r="E206" s="244"/>
      <c r="F206" s="244"/>
      <c r="G206" s="244">
        <v>28643</v>
      </c>
      <c r="H206" s="244"/>
      <c r="I206" s="210"/>
    </row>
    <row r="207" spans="1:9" s="200" customFormat="1" ht="28.5" customHeight="1">
      <c r="A207" s="215"/>
      <c r="B207" s="215"/>
      <c r="C207" s="215"/>
      <c r="D207" s="386" t="s">
        <v>371</v>
      </c>
      <c r="E207" s="244"/>
      <c r="F207" s="244"/>
      <c r="G207" s="244">
        <v>4027</v>
      </c>
      <c r="H207" s="244"/>
      <c r="I207" s="210"/>
    </row>
    <row r="208" spans="1:9" s="200" customFormat="1" ht="27.75" customHeight="1">
      <c r="A208" s="215"/>
      <c r="B208" s="215"/>
      <c r="C208" s="215"/>
      <c r="D208" s="386" t="s">
        <v>372</v>
      </c>
      <c r="E208" s="244"/>
      <c r="F208" s="244"/>
      <c r="G208" s="244">
        <v>13433</v>
      </c>
      <c r="H208" s="244"/>
      <c r="I208" s="210"/>
    </row>
    <row r="209" spans="1:9" s="200" customFormat="1" ht="18.75" customHeight="1">
      <c r="A209" s="215"/>
      <c r="B209" s="215"/>
      <c r="C209" s="215"/>
      <c r="D209" s="386" t="s">
        <v>364</v>
      </c>
      <c r="E209" s="244"/>
      <c r="F209" s="244"/>
      <c r="G209" s="244">
        <v>26463</v>
      </c>
      <c r="H209" s="244"/>
      <c r="I209" s="210"/>
    </row>
    <row r="210" spans="1:9" s="200" customFormat="1" ht="19.5" customHeight="1">
      <c r="A210" s="215"/>
      <c r="B210" s="215"/>
      <c r="C210" s="214">
        <v>2540</v>
      </c>
      <c r="D210" s="217" t="s">
        <v>217</v>
      </c>
      <c r="E210" s="264"/>
      <c r="F210" s="264"/>
      <c r="G210" s="264">
        <f>SUM(G190:G209)</f>
        <v>275000</v>
      </c>
      <c r="H210" s="264"/>
      <c r="I210" s="210"/>
    </row>
    <row r="211" spans="1:9" s="200" customFormat="1" ht="19.5" customHeight="1">
      <c r="A211" s="215"/>
      <c r="B211" s="215"/>
      <c r="C211" s="232"/>
      <c r="D211" s="386" t="s">
        <v>364</v>
      </c>
      <c r="E211" s="248"/>
      <c r="F211" s="248"/>
      <c r="G211" s="248">
        <v>111000</v>
      </c>
      <c r="H211" s="248"/>
      <c r="I211" s="210"/>
    </row>
    <row r="212" spans="1:9" s="200" customFormat="1" ht="28.5" customHeight="1">
      <c r="A212" s="214"/>
      <c r="B212" s="214"/>
      <c r="C212" s="228">
        <v>2590</v>
      </c>
      <c r="D212" s="291" t="s">
        <v>205</v>
      </c>
      <c r="E212" s="218"/>
      <c r="F212" s="218"/>
      <c r="G212" s="218">
        <f>G211</f>
        <v>111000</v>
      </c>
      <c r="H212" s="218"/>
      <c r="I212" s="210"/>
    </row>
    <row r="213" spans="1:9" s="106" customFormat="1" ht="18" customHeight="1" thickBot="1">
      <c r="A213" s="21">
        <v>854</v>
      </c>
      <c r="B213" s="21"/>
      <c r="C213" s="21"/>
      <c r="D213" s="140" t="s">
        <v>135</v>
      </c>
      <c r="E213" s="211"/>
      <c r="F213" s="211"/>
      <c r="G213" s="211">
        <f>G214+G219</f>
        <v>158000</v>
      </c>
      <c r="H213" s="211"/>
      <c r="I213" s="109"/>
    </row>
    <row r="214" spans="1:9" s="106" customFormat="1" ht="18" customHeight="1">
      <c r="A214" s="4"/>
      <c r="B214" s="70">
        <v>85403</v>
      </c>
      <c r="C214" s="70"/>
      <c r="D214" s="6" t="s">
        <v>136</v>
      </c>
      <c r="E214" s="378"/>
      <c r="F214" s="378"/>
      <c r="G214" s="378">
        <f>G218</f>
        <v>60000</v>
      </c>
      <c r="H214" s="378"/>
      <c r="I214" s="257"/>
    </row>
    <row r="215" spans="1:9" s="106" customFormat="1" ht="18" customHeight="1">
      <c r="A215" s="4"/>
      <c r="B215" s="12"/>
      <c r="C215" s="387"/>
      <c r="D215" s="388" t="s">
        <v>380</v>
      </c>
      <c r="E215" s="260"/>
      <c r="F215" s="260"/>
      <c r="G215" s="260">
        <f>G218</f>
        <v>60000</v>
      </c>
      <c r="H215" s="260"/>
      <c r="I215" s="109"/>
    </row>
    <row r="216" spans="1:9" s="200" customFormat="1" ht="30.75" customHeight="1">
      <c r="A216" s="215"/>
      <c r="B216" s="215"/>
      <c r="C216" s="389"/>
      <c r="D216" s="372" t="s">
        <v>381</v>
      </c>
      <c r="E216" s="264"/>
      <c r="F216" s="264"/>
      <c r="G216" s="264">
        <v>20000</v>
      </c>
      <c r="H216" s="264"/>
      <c r="I216" s="210"/>
    </row>
    <row r="217" spans="1:9" s="200" customFormat="1" ht="18" customHeight="1">
      <c r="A217" s="215"/>
      <c r="B217" s="215"/>
      <c r="C217" s="389"/>
      <c r="D217" s="386" t="s">
        <v>364</v>
      </c>
      <c r="E217" s="244"/>
      <c r="F217" s="244"/>
      <c r="G217" s="244">
        <v>40000</v>
      </c>
      <c r="H217" s="244"/>
      <c r="I217" s="210"/>
    </row>
    <row r="218" spans="1:9" s="200" customFormat="1" ht="19.5" customHeight="1">
      <c r="A218" s="215"/>
      <c r="B218" s="214"/>
      <c r="C218" s="368">
        <v>2540</v>
      </c>
      <c r="D218" s="369" t="s">
        <v>217</v>
      </c>
      <c r="E218" s="339"/>
      <c r="F218" s="339"/>
      <c r="G218" s="339">
        <f>SUM(G216:G217)</f>
        <v>60000</v>
      </c>
      <c r="H218" s="339"/>
      <c r="I218" s="210"/>
    </row>
    <row r="219" spans="1:9" s="199" customFormat="1" ht="19.5" customHeight="1">
      <c r="A219" s="178"/>
      <c r="B219" s="180">
        <v>85410</v>
      </c>
      <c r="C219" s="180"/>
      <c r="D219" s="179" t="s">
        <v>140</v>
      </c>
      <c r="E219" s="391"/>
      <c r="F219" s="391"/>
      <c r="G219" s="391">
        <f>G220</f>
        <v>98000</v>
      </c>
      <c r="H219" s="391"/>
      <c r="I219" s="257"/>
    </row>
    <row r="220" spans="1:9" s="28" customFormat="1" ht="19.5" customHeight="1">
      <c r="A220" s="141"/>
      <c r="B220" s="141"/>
      <c r="C220" s="175"/>
      <c r="D220" s="392" t="s">
        <v>142</v>
      </c>
      <c r="E220" s="393"/>
      <c r="F220" s="393"/>
      <c r="G220" s="393">
        <f>G225</f>
        <v>98000</v>
      </c>
      <c r="H220" s="393"/>
      <c r="I220" s="201"/>
    </row>
    <row r="221" spans="1:9" s="200" customFormat="1" ht="27" customHeight="1">
      <c r="A221" s="215"/>
      <c r="B221" s="215"/>
      <c r="C221" s="4"/>
      <c r="D221" s="372" t="s">
        <v>382</v>
      </c>
      <c r="E221" s="220"/>
      <c r="F221" s="220"/>
      <c r="G221" s="220">
        <v>27000</v>
      </c>
      <c r="H221" s="220"/>
      <c r="I221" s="210"/>
    </row>
    <row r="222" spans="1:9" s="200" customFormat="1" ht="27" customHeight="1">
      <c r="A222" s="215"/>
      <c r="B222" s="215"/>
      <c r="C222" s="4"/>
      <c r="D222" s="366" t="s">
        <v>383</v>
      </c>
      <c r="E222" s="244"/>
      <c r="F222" s="244"/>
      <c r="G222" s="244">
        <v>16000</v>
      </c>
      <c r="H222" s="244"/>
      <c r="I222" s="210"/>
    </row>
    <row r="223" spans="1:9" s="200" customFormat="1" ht="27" customHeight="1">
      <c r="A223" s="215"/>
      <c r="B223" s="215"/>
      <c r="C223" s="4"/>
      <c r="D223" s="366" t="s">
        <v>384</v>
      </c>
      <c r="E223" s="244"/>
      <c r="F223" s="244"/>
      <c r="G223" s="244">
        <v>37000</v>
      </c>
      <c r="H223" s="244"/>
      <c r="I223" s="210"/>
    </row>
    <row r="224" spans="1:9" s="200" customFormat="1" ht="18.75" customHeight="1">
      <c r="A224" s="215"/>
      <c r="B224" s="215"/>
      <c r="C224" s="4"/>
      <c r="D224" s="366" t="s">
        <v>385</v>
      </c>
      <c r="E224" s="244"/>
      <c r="F224" s="244"/>
      <c r="G224" s="244">
        <v>18000</v>
      </c>
      <c r="H224" s="244"/>
      <c r="I224" s="210"/>
    </row>
    <row r="225" spans="1:9" s="200" customFormat="1" ht="18.75" customHeight="1">
      <c r="A225" s="215"/>
      <c r="B225" s="215"/>
      <c r="C225" s="285">
        <v>2540</v>
      </c>
      <c r="D225" s="390" t="s">
        <v>217</v>
      </c>
      <c r="E225" s="264"/>
      <c r="F225" s="264"/>
      <c r="G225" s="264">
        <f>SUM(G221:G224)</f>
        <v>98000</v>
      </c>
      <c r="H225" s="264"/>
      <c r="I225" s="210"/>
    </row>
    <row r="226" spans="1:9" s="283" customFormat="1" ht="21.75" customHeight="1">
      <c r="A226" s="206"/>
      <c r="B226" s="206"/>
      <c r="C226" s="279"/>
      <c r="D226" s="280" t="s">
        <v>222</v>
      </c>
      <c r="E226" s="281"/>
      <c r="F226" s="281"/>
      <c r="G226" s="281">
        <f>G227+G250</f>
        <v>55800</v>
      </c>
      <c r="H226" s="281">
        <f>H227+H250</f>
        <v>55800</v>
      </c>
      <c r="I226" s="282"/>
    </row>
    <row r="227" spans="1:9" s="278" customFormat="1" ht="20.25" customHeight="1" thickBot="1">
      <c r="A227" s="284"/>
      <c r="B227" s="284"/>
      <c r="C227" s="285"/>
      <c r="D227" s="357" t="s">
        <v>53</v>
      </c>
      <c r="E227" s="358"/>
      <c r="F227" s="358"/>
      <c r="G227" s="358">
        <f>G228</f>
        <v>32673</v>
      </c>
      <c r="H227" s="358">
        <f>H228</f>
        <v>32673</v>
      </c>
      <c r="I227" s="277"/>
    </row>
    <row r="228" spans="1:9" s="174" customFormat="1" ht="18.75" customHeight="1" thickBot="1" thickTop="1">
      <c r="A228" s="286">
        <v>852</v>
      </c>
      <c r="B228" s="286"/>
      <c r="C228" s="286"/>
      <c r="D228" s="287" t="s">
        <v>75</v>
      </c>
      <c r="E228" s="288"/>
      <c r="F228" s="288"/>
      <c r="G228" s="288">
        <f>G229+G233+G236</f>
        <v>32673</v>
      </c>
      <c r="H228" s="288">
        <f>H229+H233+H236</f>
        <v>32673</v>
      </c>
      <c r="I228" s="257"/>
    </row>
    <row r="229" spans="1:9" s="174" customFormat="1" ht="18.75" customHeight="1">
      <c r="A229" s="168"/>
      <c r="B229" s="276">
        <v>85203</v>
      </c>
      <c r="C229" s="180"/>
      <c r="D229" s="127" t="s">
        <v>119</v>
      </c>
      <c r="E229" s="292"/>
      <c r="F229" s="292"/>
      <c r="G229" s="292"/>
      <c r="H229" s="177">
        <f>H230</f>
        <v>20000</v>
      </c>
      <c r="I229" s="257"/>
    </row>
    <row r="230" spans="1:9" s="174" customFormat="1" ht="18.75" customHeight="1">
      <c r="A230" s="168"/>
      <c r="B230" s="293"/>
      <c r="C230" s="294"/>
      <c r="D230" s="295" t="s">
        <v>120</v>
      </c>
      <c r="E230" s="296"/>
      <c r="F230" s="296"/>
      <c r="G230" s="297"/>
      <c r="H230" s="298">
        <f>H232</f>
        <v>20000</v>
      </c>
      <c r="I230" s="257"/>
    </row>
    <row r="231" spans="1:9" s="174" customFormat="1" ht="18.75" customHeight="1">
      <c r="A231" s="215"/>
      <c r="B231" s="215"/>
      <c r="C231" s="299"/>
      <c r="D231" s="300" t="s">
        <v>249</v>
      </c>
      <c r="E231" s="303"/>
      <c r="F231" s="303"/>
      <c r="G231" s="303"/>
      <c r="H231" s="304">
        <f>H232</f>
        <v>20000</v>
      </c>
      <c r="I231" s="257"/>
    </row>
    <row r="232" spans="1:9" s="174" customFormat="1" ht="26.25" customHeight="1">
      <c r="A232" s="215"/>
      <c r="B232" s="215"/>
      <c r="C232" s="266">
        <v>2810</v>
      </c>
      <c r="D232" s="227" t="s">
        <v>220</v>
      </c>
      <c r="E232" s="223"/>
      <c r="F232" s="223"/>
      <c r="G232" s="223"/>
      <c r="H232" s="302">
        <v>20000</v>
      </c>
      <c r="I232" s="257"/>
    </row>
    <row r="233" spans="1:9" s="174" customFormat="1" ht="18.75" customHeight="1">
      <c r="A233" s="168"/>
      <c r="B233" s="312">
        <v>85204</v>
      </c>
      <c r="C233" s="308"/>
      <c r="D233" s="309" t="s">
        <v>173</v>
      </c>
      <c r="E233" s="292"/>
      <c r="F233" s="292"/>
      <c r="G233" s="292">
        <f>G234</f>
        <v>20000</v>
      </c>
      <c r="H233" s="177"/>
      <c r="I233" s="257"/>
    </row>
    <row r="234" spans="1:9" s="174" customFormat="1" ht="18.75" customHeight="1">
      <c r="A234" s="168"/>
      <c r="B234" s="310"/>
      <c r="C234" s="310"/>
      <c r="D234" s="311" t="s">
        <v>174</v>
      </c>
      <c r="E234" s="296"/>
      <c r="F234" s="296"/>
      <c r="G234" s="297">
        <f>G235</f>
        <v>20000</v>
      </c>
      <c r="H234" s="298"/>
      <c r="I234" s="257"/>
    </row>
    <row r="235" spans="1:9" s="174" customFormat="1" ht="18.75" customHeight="1">
      <c r="A235" s="215"/>
      <c r="B235" s="176"/>
      <c r="C235" s="266">
        <v>3110</v>
      </c>
      <c r="D235" s="266" t="s">
        <v>250</v>
      </c>
      <c r="E235" s="307"/>
      <c r="F235" s="307"/>
      <c r="G235" s="307">
        <v>20000</v>
      </c>
      <c r="H235" s="301"/>
      <c r="I235" s="257"/>
    </row>
    <row r="236" spans="1:9" s="106" customFormat="1" ht="18.75" customHeight="1">
      <c r="A236" s="4"/>
      <c r="B236" s="70">
        <v>85219</v>
      </c>
      <c r="C236" s="8"/>
      <c r="D236" s="127" t="s">
        <v>147</v>
      </c>
      <c r="E236" s="142"/>
      <c r="F236" s="142"/>
      <c r="G236" s="142">
        <f>G237+G242+G246</f>
        <v>12673</v>
      </c>
      <c r="H236" s="142">
        <f>H237</f>
        <v>12673</v>
      </c>
      <c r="I236" s="257"/>
    </row>
    <row r="237" spans="1:9" s="106" customFormat="1" ht="18" customHeight="1">
      <c r="A237" s="4"/>
      <c r="B237" s="4"/>
      <c r="C237" s="4"/>
      <c r="D237" s="313" t="s">
        <v>165</v>
      </c>
      <c r="E237" s="260"/>
      <c r="F237" s="260"/>
      <c r="G237" s="260"/>
      <c r="H237" s="260">
        <f>SUM(H238:H241)</f>
        <v>12673</v>
      </c>
      <c r="I237" s="109"/>
    </row>
    <row r="238" spans="1:9" s="67" customFormat="1" ht="18" customHeight="1">
      <c r="A238" s="694"/>
      <c r="B238" s="694"/>
      <c r="C238" s="268">
        <v>4010</v>
      </c>
      <c r="D238" s="291" t="s">
        <v>251</v>
      </c>
      <c r="E238" s="318"/>
      <c r="F238" s="318"/>
      <c r="G238" s="318"/>
      <c r="H238" s="320">
        <v>9001</v>
      </c>
      <c r="I238" s="96"/>
    </row>
    <row r="239" spans="1:9" s="91" customFormat="1" ht="18" customHeight="1">
      <c r="A239" s="265"/>
      <c r="B239" s="265"/>
      <c r="C239" s="268">
        <v>4110</v>
      </c>
      <c r="D239" s="268" t="s">
        <v>252</v>
      </c>
      <c r="E239" s="320"/>
      <c r="F239" s="320"/>
      <c r="G239" s="320"/>
      <c r="H239" s="320">
        <v>1589</v>
      </c>
      <c r="I239" s="267"/>
    </row>
    <row r="240" spans="1:9" s="91" customFormat="1" ht="18" customHeight="1">
      <c r="A240" s="265"/>
      <c r="B240" s="265"/>
      <c r="C240" s="321">
        <v>4120</v>
      </c>
      <c r="D240" s="322" t="s">
        <v>34</v>
      </c>
      <c r="E240" s="271"/>
      <c r="F240" s="271"/>
      <c r="G240" s="271"/>
      <c r="H240" s="271">
        <v>221</v>
      </c>
      <c r="I240" s="267"/>
    </row>
    <row r="241" spans="1:9" s="67" customFormat="1" ht="18" customHeight="1">
      <c r="A241" s="265"/>
      <c r="B241" s="265"/>
      <c r="C241" s="321">
        <v>4210</v>
      </c>
      <c r="D241" s="291" t="s">
        <v>87</v>
      </c>
      <c r="E241" s="271"/>
      <c r="F241" s="271"/>
      <c r="G241" s="271"/>
      <c r="H241" s="271">
        <v>1862</v>
      </c>
      <c r="I241" s="96"/>
    </row>
    <row r="242" spans="1:9" s="326" customFormat="1" ht="18" customHeight="1">
      <c r="A242" s="176"/>
      <c r="B242" s="176"/>
      <c r="C242" s="181"/>
      <c r="D242" s="707" t="s">
        <v>166</v>
      </c>
      <c r="E242" s="324"/>
      <c r="F242" s="324"/>
      <c r="G242" s="324">
        <f>SUM(G243:G245)</f>
        <v>10811</v>
      </c>
      <c r="H242" s="324"/>
      <c r="I242" s="325"/>
    </row>
    <row r="243" spans="1:9" s="67" customFormat="1" ht="18" customHeight="1">
      <c r="A243" s="265"/>
      <c r="B243" s="265"/>
      <c r="C243" s="268">
        <v>4019</v>
      </c>
      <c r="D243" s="291" t="s">
        <v>251</v>
      </c>
      <c r="E243" s="269"/>
      <c r="F243" s="269"/>
      <c r="G243" s="269">
        <v>9001</v>
      </c>
      <c r="H243" s="269"/>
      <c r="I243" s="96"/>
    </row>
    <row r="244" spans="1:9" s="67" customFormat="1" ht="18" customHeight="1">
      <c r="A244" s="265"/>
      <c r="B244" s="265"/>
      <c r="C244" s="268">
        <v>4119</v>
      </c>
      <c r="D244" s="268" t="s">
        <v>252</v>
      </c>
      <c r="E244" s="320"/>
      <c r="F244" s="320"/>
      <c r="G244" s="320">
        <v>1589</v>
      </c>
      <c r="H244" s="320"/>
      <c r="I244" s="96"/>
    </row>
    <row r="245" spans="1:9" s="67" customFormat="1" ht="18" customHeight="1">
      <c r="A245" s="265"/>
      <c r="B245" s="265"/>
      <c r="C245" s="321">
        <v>4129</v>
      </c>
      <c r="D245" s="322" t="s">
        <v>34</v>
      </c>
      <c r="E245" s="271"/>
      <c r="F245" s="271"/>
      <c r="G245" s="271">
        <v>221</v>
      </c>
      <c r="H245" s="271"/>
      <c r="I245" s="96"/>
    </row>
    <row r="246" spans="1:9" s="326" customFormat="1" ht="18" customHeight="1">
      <c r="A246" s="176"/>
      <c r="B246" s="176"/>
      <c r="C246" s="181"/>
      <c r="D246" s="305" t="s">
        <v>172</v>
      </c>
      <c r="E246" s="324"/>
      <c r="F246" s="324"/>
      <c r="G246" s="324">
        <f>SUM(G247:G249)</f>
        <v>1862</v>
      </c>
      <c r="H246" s="324"/>
      <c r="I246" s="325"/>
    </row>
    <row r="247" spans="1:9" s="275" customFormat="1" ht="18" customHeight="1">
      <c r="A247" s="273"/>
      <c r="B247" s="273"/>
      <c r="C247" s="266">
        <v>3029</v>
      </c>
      <c r="D247" s="227" t="s">
        <v>253</v>
      </c>
      <c r="E247" s="323"/>
      <c r="F247" s="323"/>
      <c r="G247" s="328">
        <v>103</v>
      </c>
      <c r="H247" s="323"/>
      <c r="I247" s="274"/>
    </row>
    <row r="248" spans="1:9" s="275" customFormat="1" ht="18" customHeight="1">
      <c r="A248" s="273"/>
      <c r="B248" s="273"/>
      <c r="C248" s="314">
        <v>4439</v>
      </c>
      <c r="D248" s="327" t="s">
        <v>254</v>
      </c>
      <c r="E248" s="315"/>
      <c r="F248" s="315"/>
      <c r="G248" s="329">
        <v>149</v>
      </c>
      <c r="H248" s="315"/>
      <c r="I248" s="274"/>
    </row>
    <row r="249" spans="1:9" s="275" customFormat="1" ht="18" customHeight="1">
      <c r="A249" s="273"/>
      <c r="B249" s="273"/>
      <c r="C249" s="314">
        <v>4449</v>
      </c>
      <c r="D249" s="327" t="s">
        <v>223</v>
      </c>
      <c r="E249" s="315"/>
      <c r="F249" s="315"/>
      <c r="G249" s="330">
        <v>1610</v>
      </c>
      <c r="H249" s="315"/>
      <c r="I249" s="274"/>
    </row>
    <row r="250" spans="1:9" s="200" customFormat="1" ht="21.75" customHeight="1" thickBot="1">
      <c r="A250" s="285"/>
      <c r="B250" s="285"/>
      <c r="C250" s="285"/>
      <c r="D250" s="360" t="s">
        <v>164</v>
      </c>
      <c r="E250" s="359"/>
      <c r="F250" s="359"/>
      <c r="G250" s="359">
        <f aca="true" t="shared" si="0" ref="G250:H252">G251</f>
        <v>23127</v>
      </c>
      <c r="H250" s="359">
        <f t="shared" si="0"/>
        <v>23127</v>
      </c>
      <c r="I250" s="210"/>
    </row>
    <row r="251" spans="1:9" s="174" customFormat="1" ht="18.75" customHeight="1" thickBot="1" thickTop="1">
      <c r="A251" s="286">
        <v>852</v>
      </c>
      <c r="B251" s="286"/>
      <c r="C251" s="361"/>
      <c r="D251" s="362" t="s">
        <v>75</v>
      </c>
      <c r="E251" s="288"/>
      <c r="F251" s="288"/>
      <c r="G251" s="288">
        <f t="shared" si="0"/>
        <v>23127</v>
      </c>
      <c r="H251" s="288">
        <f t="shared" si="0"/>
        <v>23127</v>
      </c>
      <c r="I251" s="257"/>
    </row>
    <row r="252" spans="1:9" s="174" customFormat="1" ht="17.25" customHeight="1">
      <c r="A252" s="168"/>
      <c r="B252" s="276">
        <v>85228</v>
      </c>
      <c r="C252" s="180"/>
      <c r="D252" s="179" t="s">
        <v>162</v>
      </c>
      <c r="E252" s="292"/>
      <c r="F252" s="292"/>
      <c r="G252" s="292">
        <f t="shared" si="0"/>
        <v>23127</v>
      </c>
      <c r="H252" s="177">
        <f t="shared" si="0"/>
        <v>23127</v>
      </c>
      <c r="I252" s="257"/>
    </row>
    <row r="253" spans="1:9" s="174" customFormat="1" ht="17.25" customHeight="1">
      <c r="A253" s="168"/>
      <c r="B253" s="293"/>
      <c r="C253" s="293"/>
      <c r="D253" s="356" t="s">
        <v>163</v>
      </c>
      <c r="E253" s="296"/>
      <c r="F253" s="296"/>
      <c r="G253" s="297">
        <f>G256</f>
        <v>23127</v>
      </c>
      <c r="H253" s="798">
        <f>H255</f>
        <v>23127</v>
      </c>
      <c r="I253" s="257"/>
    </row>
    <row r="254" spans="1:9" s="200" customFormat="1" ht="18.75" customHeight="1">
      <c r="A254" s="215"/>
      <c r="B254" s="215"/>
      <c r="C254" s="215"/>
      <c r="D254" s="300" t="s">
        <v>439</v>
      </c>
      <c r="E254" s="799"/>
      <c r="F254" s="799"/>
      <c r="G254" s="349"/>
      <c r="H254" s="800">
        <v>23127</v>
      </c>
      <c r="I254" s="210"/>
    </row>
    <row r="255" spans="1:9" s="317" customFormat="1" ht="28.5" customHeight="1">
      <c r="A255" s="273"/>
      <c r="B255" s="273"/>
      <c r="C255" s="266">
        <v>2820</v>
      </c>
      <c r="D255" s="227" t="s">
        <v>221</v>
      </c>
      <c r="E255" s="364"/>
      <c r="F255" s="364"/>
      <c r="G255" s="364"/>
      <c r="H255" s="272">
        <v>23127</v>
      </c>
      <c r="I255" s="316"/>
    </row>
    <row r="256" spans="1:9" s="317" customFormat="1" ht="18" customHeight="1">
      <c r="A256" s="273"/>
      <c r="B256" s="273"/>
      <c r="C256" s="266">
        <v>4300</v>
      </c>
      <c r="D256" s="227" t="s">
        <v>88</v>
      </c>
      <c r="E256" s="364"/>
      <c r="F256" s="364"/>
      <c r="G256" s="364">
        <v>23127</v>
      </c>
      <c r="H256" s="272"/>
      <c r="I256" s="316"/>
    </row>
    <row r="257" spans="1:10" s="283" customFormat="1" ht="20.25" customHeight="1">
      <c r="A257" s="206"/>
      <c r="B257" s="206"/>
      <c r="C257" s="279"/>
      <c r="D257" s="280" t="s">
        <v>224</v>
      </c>
      <c r="E257" s="281"/>
      <c r="F257" s="281"/>
      <c r="G257" s="281"/>
      <c r="H257" s="281">
        <f>H258+H467</f>
        <v>979131</v>
      </c>
      <c r="I257" s="282"/>
      <c r="J257" s="282"/>
    </row>
    <row r="258" spans="1:9" s="278" customFormat="1" ht="18" customHeight="1" thickBot="1">
      <c r="A258" s="284"/>
      <c r="B258" s="284"/>
      <c r="C258" s="284"/>
      <c r="D258" s="357" t="s">
        <v>53</v>
      </c>
      <c r="E258" s="358"/>
      <c r="F258" s="358"/>
      <c r="G258" s="358"/>
      <c r="H258" s="358">
        <f>H259+H429</f>
        <v>969901</v>
      </c>
      <c r="I258" s="277"/>
    </row>
    <row r="259" spans="1:9" s="174" customFormat="1" ht="17.25" customHeight="1" thickBot="1" thickTop="1">
      <c r="A259" s="240">
        <v>801</v>
      </c>
      <c r="B259" s="240"/>
      <c r="C259" s="240"/>
      <c r="D259" s="240" t="s">
        <v>68</v>
      </c>
      <c r="E259" s="288"/>
      <c r="F259" s="288"/>
      <c r="G259" s="288"/>
      <c r="H259" s="288">
        <f>H260+H272++H340+H356+H376+H380+H401+H408</f>
        <v>807721</v>
      </c>
      <c r="I259" s="257"/>
    </row>
    <row r="260" spans="1:9" s="106" customFormat="1" ht="17.25" customHeight="1">
      <c r="A260" s="4"/>
      <c r="B260" s="8">
        <v>80101</v>
      </c>
      <c r="C260" s="8"/>
      <c r="D260" s="10" t="s">
        <v>73</v>
      </c>
      <c r="E260" s="142"/>
      <c r="F260" s="142"/>
      <c r="G260" s="142"/>
      <c r="H260" s="142">
        <f>H261</f>
        <v>66800</v>
      </c>
      <c r="I260" s="257"/>
    </row>
    <row r="261" spans="1:9" s="106" customFormat="1" ht="17.25" customHeight="1">
      <c r="A261" s="4"/>
      <c r="B261" s="4"/>
      <c r="C261" s="4"/>
      <c r="D261" s="103" t="s">
        <v>97</v>
      </c>
      <c r="E261" s="260"/>
      <c r="F261" s="260"/>
      <c r="G261" s="260"/>
      <c r="H261" s="260">
        <f>H265+H267+H269+H271</f>
        <v>66800</v>
      </c>
      <c r="I261" s="109"/>
    </row>
    <row r="262" spans="1:9" s="200" customFormat="1" ht="17.25" customHeight="1">
      <c r="A262" s="215"/>
      <c r="B262" s="215"/>
      <c r="C262" s="215"/>
      <c r="D262" s="261" t="s">
        <v>225</v>
      </c>
      <c r="E262" s="264"/>
      <c r="F262" s="264"/>
      <c r="G262" s="264"/>
      <c r="H262" s="264">
        <v>7300</v>
      </c>
      <c r="I262" s="210"/>
    </row>
    <row r="263" spans="1:9" s="200" customFormat="1" ht="17.25" customHeight="1">
      <c r="A263" s="215"/>
      <c r="B263" s="215"/>
      <c r="C263" s="215"/>
      <c r="D263" s="243" t="s">
        <v>239</v>
      </c>
      <c r="E263" s="244"/>
      <c r="F263" s="244"/>
      <c r="G263" s="244"/>
      <c r="H263" s="244">
        <v>7500</v>
      </c>
      <c r="I263" s="210"/>
    </row>
    <row r="264" spans="1:9" s="200" customFormat="1" ht="17.25" customHeight="1">
      <c r="A264" s="215"/>
      <c r="B264" s="215"/>
      <c r="C264" s="215"/>
      <c r="D264" s="243" t="s">
        <v>240</v>
      </c>
      <c r="E264" s="244"/>
      <c r="F264" s="244"/>
      <c r="G264" s="244"/>
      <c r="H264" s="244">
        <v>20000</v>
      </c>
      <c r="I264" s="210"/>
    </row>
    <row r="265" spans="1:9" s="200" customFormat="1" ht="17.25" customHeight="1">
      <c r="A265" s="215"/>
      <c r="B265" s="215"/>
      <c r="C265" s="214">
        <v>4210</v>
      </c>
      <c r="D265" s="217" t="s">
        <v>87</v>
      </c>
      <c r="E265" s="218"/>
      <c r="F265" s="218"/>
      <c r="G265" s="218"/>
      <c r="H265" s="218">
        <f>SUM(H262:H264)</f>
        <v>34800</v>
      </c>
      <c r="I265" s="210"/>
    </row>
    <row r="266" spans="1:9" s="200" customFormat="1" ht="17.25" customHeight="1">
      <c r="A266" s="215"/>
      <c r="B266" s="215"/>
      <c r="C266" s="215"/>
      <c r="D266" s="243" t="s">
        <v>239</v>
      </c>
      <c r="E266" s="244"/>
      <c r="F266" s="244"/>
      <c r="G266" s="244"/>
      <c r="H266" s="244">
        <v>7000</v>
      </c>
      <c r="I266" s="210"/>
    </row>
    <row r="267" spans="1:9" s="200" customFormat="1" ht="18" customHeight="1">
      <c r="A267" s="214"/>
      <c r="B267" s="214"/>
      <c r="C267" s="214">
        <v>4240</v>
      </c>
      <c r="D267" s="217" t="s">
        <v>227</v>
      </c>
      <c r="E267" s="218"/>
      <c r="F267" s="218"/>
      <c r="G267" s="218"/>
      <c r="H267" s="218">
        <f>H266</f>
        <v>7000</v>
      </c>
      <c r="I267" s="210"/>
    </row>
    <row r="268" spans="1:9" s="200" customFormat="1" ht="18" customHeight="1">
      <c r="A268" s="215"/>
      <c r="B268" s="215"/>
      <c r="C268" s="215"/>
      <c r="D268" s="261" t="s">
        <v>241</v>
      </c>
      <c r="E268" s="262"/>
      <c r="F268" s="262"/>
      <c r="G268" s="262"/>
      <c r="H268" s="262">
        <v>20000</v>
      </c>
      <c r="I268" s="210"/>
    </row>
    <row r="269" spans="1:9" s="200" customFormat="1" ht="18" customHeight="1">
      <c r="A269" s="215"/>
      <c r="B269" s="215"/>
      <c r="C269" s="214">
        <v>4270</v>
      </c>
      <c r="D269" s="217" t="s">
        <v>232</v>
      </c>
      <c r="E269" s="218"/>
      <c r="F269" s="218"/>
      <c r="G269" s="218"/>
      <c r="H269" s="218">
        <f>H268</f>
        <v>20000</v>
      </c>
      <c r="I269" s="210"/>
    </row>
    <row r="270" spans="1:9" s="200" customFormat="1" ht="18" customHeight="1">
      <c r="A270" s="215"/>
      <c r="B270" s="215"/>
      <c r="C270" s="215"/>
      <c r="D270" s="247" t="s">
        <v>440</v>
      </c>
      <c r="E270" s="248"/>
      <c r="F270" s="248"/>
      <c r="G270" s="248"/>
      <c r="H270" s="248">
        <v>5000</v>
      </c>
      <c r="I270" s="210"/>
    </row>
    <row r="271" spans="1:9" s="200" customFormat="1" ht="18" customHeight="1">
      <c r="A271" s="215"/>
      <c r="B271" s="214"/>
      <c r="C271" s="214">
        <v>6060</v>
      </c>
      <c r="D271" s="227" t="s">
        <v>238</v>
      </c>
      <c r="E271" s="218"/>
      <c r="F271" s="218"/>
      <c r="G271" s="218"/>
      <c r="H271" s="218">
        <f>H270</f>
        <v>5000</v>
      </c>
      <c r="I271" s="210"/>
    </row>
    <row r="272" spans="1:9" s="106" customFormat="1" ht="18.75" customHeight="1">
      <c r="A272" s="4"/>
      <c r="B272" s="8">
        <v>80104</v>
      </c>
      <c r="C272" s="8"/>
      <c r="D272" s="10" t="s">
        <v>74</v>
      </c>
      <c r="E272" s="142"/>
      <c r="F272" s="142"/>
      <c r="G272" s="142"/>
      <c r="H272" s="142">
        <f>H273</f>
        <v>500000</v>
      </c>
      <c r="I272" s="257"/>
    </row>
    <row r="273" spans="1:9" s="106" customFormat="1" ht="18" customHeight="1">
      <c r="A273" s="4"/>
      <c r="B273" s="4"/>
      <c r="C273" s="4"/>
      <c r="D273" s="379" t="s">
        <v>143</v>
      </c>
      <c r="E273" s="260"/>
      <c r="F273" s="260"/>
      <c r="G273" s="260"/>
      <c r="H273" s="260">
        <f>H334+H339</f>
        <v>500000</v>
      </c>
      <c r="I273" s="109"/>
    </row>
    <row r="274" spans="1:9" s="200" customFormat="1" ht="18" customHeight="1">
      <c r="A274" s="215"/>
      <c r="B274" s="215"/>
      <c r="C274" s="215"/>
      <c r="D274" s="261" t="s">
        <v>272</v>
      </c>
      <c r="E274" s="220"/>
      <c r="F274" s="220"/>
      <c r="G274" s="220"/>
      <c r="H274" s="220">
        <v>8600</v>
      </c>
      <c r="I274" s="210"/>
    </row>
    <row r="275" spans="1:9" s="200" customFormat="1" ht="18" customHeight="1">
      <c r="A275" s="215"/>
      <c r="B275" s="215"/>
      <c r="C275" s="215"/>
      <c r="D275" s="261" t="s">
        <v>273</v>
      </c>
      <c r="E275" s="244"/>
      <c r="F275" s="244"/>
      <c r="G275" s="244"/>
      <c r="H275" s="244">
        <v>7000</v>
      </c>
      <c r="I275" s="210"/>
    </row>
    <row r="276" spans="1:9" s="200" customFormat="1" ht="18" customHeight="1">
      <c r="A276" s="215"/>
      <c r="B276" s="215"/>
      <c r="C276" s="215"/>
      <c r="D276" s="261" t="s">
        <v>274</v>
      </c>
      <c r="E276" s="244"/>
      <c r="F276" s="244"/>
      <c r="G276" s="244"/>
      <c r="H276" s="244">
        <v>8300</v>
      </c>
      <c r="I276" s="210"/>
    </row>
    <row r="277" spans="1:9" s="200" customFormat="1" ht="18" customHeight="1">
      <c r="A277" s="215"/>
      <c r="B277" s="215"/>
      <c r="C277" s="215"/>
      <c r="D277" s="261" t="s">
        <v>275</v>
      </c>
      <c r="E277" s="244"/>
      <c r="F277" s="244"/>
      <c r="G277" s="244"/>
      <c r="H277" s="244">
        <v>10000</v>
      </c>
      <c r="I277" s="210"/>
    </row>
    <row r="278" spans="1:9" s="200" customFormat="1" ht="18" customHeight="1">
      <c r="A278" s="215"/>
      <c r="B278" s="215"/>
      <c r="C278" s="215"/>
      <c r="D278" s="261" t="s">
        <v>276</v>
      </c>
      <c r="E278" s="244"/>
      <c r="F278" s="244"/>
      <c r="G278" s="244"/>
      <c r="H278" s="244">
        <v>6000</v>
      </c>
      <c r="I278" s="210"/>
    </row>
    <row r="279" spans="1:9" s="200" customFormat="1" ht="18" customHeight="1">
      <c r="A279" s="215"/>
      <c r="B279" s="215"/>
      <c r="C279" s="215"/>
      <c r="D279" s="261" t="s">
        <v>277</v>
      </c>
      <c r="E279" s="244"/>
      <c r="F279" s="244"/>
      <c r="G279" s="244"/>
      <c r="H279" s="244">
        <v>8600</v>
      </c>
      <c r="I279" s="210"/>
    </row>
    <row r="280" spans="1:9" s="200" customFormat="1" ht="18" customHeight="1">
      <c r="A280" s="215"/>
      <c r="B280" s="215"/>
      <c r="C280" s="215"/>
      <c r="D280" s="261" t="s">
        <v>278</v>
      </c>
      <c r="E280" s="244"/>
      <c r="F280" s="244"/>
      <c r="G280" s="244"/>
      <c r="H280" s="244">
        <v>12000</v>
      </c>
      <c r="I280" s="210"/>
    </row>
    <row r="281" spans="1:9" s="200" customFormat="1" ht="18" customHeight="1">
      <c r="A281" s="215"/>
      <c r="B281" s="215"/>
      <c r="C281" s="215"/>
      <c r="D281" s="261" t="s">
        <v>279</v>
      </c>
      <c r="E281" s="244"/>
      <c r="F281" s="244"/>
      <c r="G281" s="244"/>
      <c r="H281" s="244">
        <v>8300</v>
      </c>
      <c r="I281" s="210"/>
    </row>
    <row r="282" spans="1:9" s="200" customFormat="1" ht="18" customHeight="1">
      <c r="A282" s="215"/>
      <c r="B282" s="215"/>
      <c r="C282" s="215"/>
      <c r="D282" s="261" t="s">
        <v>280</v>
      </c>
      <c r="E282" s="244"/>
      <c r="F282" s="244"/>
      <c r="G282" s="244"/>
      <c r="H282" s="244">
        <v>7000</v>
      </c>
      <c r="I282" s="210"/>
    </row>
    <row r="283" spans="1:9" s="200" customFormat="1" ht="18" customHeight="1">
      <c r="A283" s="215"/>
      <c r="B283" s="215"/>
      <c r="C283" s="215"/>
      <c r="D283" s="261" t="s">
        <v>281</v>
      </c>
      <c r="E283" s="244"/>
      <c r="F283" s="244"/>
      <c r="G283" s="244"/>
      <c r="H283" s="244">
        <v>8300</v>
      </c>
      <c r="I283" s="210"/>
    </row>
    <row r="284" spans="1:9" s="200" customFormat="1" ht="18" customHeight="1">
      <c r="A284" s="215"/>
      <c r="B284" s="215"/>
      <c r="C284" s="215"/>
      <c r="D284" s="261" t="s">
        <v>282</v>
      </c>
      <c r="E284" s="244"/>
      <c r="F284" s="244"/>
      <c r="G284" s="244"/>
      <c r="H284" s="244">
        <v>2000</v>
      </c>
      <c r="I284" s="210"/>
    </row>
    <row r="285" spans="1:9" s="200" customFormat="1" ht="18" customHeight="1">
      <c r="A285" s="215"/>
      <c r="B285" s="215"/>
      <c r="C285" s="215"/>
      <c r="D285" s="261" t="s">
        <v>283</v>
      </c>
      <c r="E285" s="244"/>
      <c r="F285" s="244"/>
      <c r="G285" s="244"/>
      <c r="H285" s="244">
        <v>5000</v>
      </c>
      <c r="I285" s="210"/>
    </row>
    <row r="286" spans="1:9" s="200" customFormat="1" ht="18" customHeight="1">
      <c r="A286" s="215"/>
      <c r="B286" s="215"/>
      <c r="C286" s="215"/>
      <c r="D286" s="261" t="s">
        <v>284</v>
      </c>
      <c r="E286" s="244"/>
      <c r="F286" s="244"/>
      <c r="G286" s="244"/>
      <c r="H286" s="244">
        <v>7000</v>
      </c>
      <c r="I286" s="210"/>
    </row>
    <row r="287" spans="1:9" s="200" customFormat="1" ht="18" customHeight="1">
      <c r="A287" s="215"/>
      <c r="B287" s="215"/>
      <c r="C287" s="215"/>
      <c r="D287" s="261" t="s">
        <v>285</v>
      </c>
      <c r="E287" s="244"/>
      <c r="F287" s="244"/>
      <c r="G287" s="244"/>
      <c r="H287" s="244">
        <v>8300</v>
      </c>
      <c r="I287" s="210"/>
    </row>
    <row r="288" spans="1:9" s="200" customFormat="1" ht="18" customHeight="1">
      <c r="A288" s="215"/>
      <c r="B288" s="215"/>
      <c r="C288" s="215"/>
      <c r="D288" s="261" t="s">
        <v>286</v>
      </c>
      <c r="E288" s="244"/>
      <c r="F288" s="244"/>
      <c r="G288" s="244"/>
      <c r="H288" s="244">
        <v>8300</v>
      </c>
      <c r="I288" s="210"/>
    </row>
    <row r="289" spans="1:9" s="200" customFormat="1" ht="18" customHeight="1">
      <c r="A289" s="215"/>
      <c r="B289" s="215"/>
      <c r="C289" s="215"/>
      <c r="D289" s="261" t="s">
        <v>287</v>
      </c>
      <c r="E289" s="244"/>
      <c r="F289" s="244"/>
      <c r="G289" s="244"/>
      <c r="H289" s="244">
        <v>8300</v>
      </c>
      <c r="I289" s="210"/>
    </row>
    <row r="290" spans="1:9" s="200" customFormat="1" ht="18" customHeight="1">
      <c r="A290" s="215"/>
      <c r="B290" s="215"/>
      <c r="C290" s="215"/>
      <c r="D290" s="261" t="s">
        <v>288</v>
      </c>
      <c r="E290" s="244"/>
      <c r="F290" s="244"/>
      <c r="G290" s="244"/>
      <c r="H290" s="244">
        <v>7000</v>
      </c>
      <c r="I290" s="210"/>
    </row>
    <row r="291" spans="1:9" s="200" customFormat="1" ht="18" customHeight="1">
      <c r="A291" s="215"/>
      <c r="B291" s="215"/>
      <c r="C291" s="215"/>
      <c r="D291" s="261" t="s">
        <v>289</v>
      </c>
      <c r="E291" s="244"/>
      <c r="F291" s="244"/>
      <c r="G291" s="244"/>
      <c r="H291" s="244">
        <v>8300</v>
      </c>
      <c r="I291" s="210"/>
    </row>
    <row r="292" spans="1:9" s="200" customFormat="1" ht="18" customHeight="1">
      <c r="A292" s="215"/>
      <c r="B292" s="215"/>
      <c r="C292" s="215"/>
      <c r="D292" s="261" t="s">
        <v>290</v>
      </c>
      <c r="E292" s="244"/>
      <c r="F292" s="244"/>
      <c r="G292" s="244"/>
      <c r="H292" s="244">
        <v>8300</v>
      </c>
      <c r="I292" s="210"/>
    </row>
    <row r="293" spans="1:9" s="200" customFormat="1" ht="18" customHeight="1">
      <c r="A293" s="215"/>
      <c r="B293" s="215"/>
      <c r="C293" s="215"/>
      <c r="D293" s="261" t="s">
        <v>291</v>
      </c>
      <c r="E293" s="244"/>
      <c r="F293" s="244"/>
      <c r="G293" s="244"/>
      <c r="H293" s="244">
        <v>8600</v>
      </c>
      <c r="I293" s="210"/>
    </row>
    <row r="294" spans="1:9" s="200" customFormat="1" ht="18.75" customHeight="1">
      <c r="A294" s="215"/>
      <c r="B294" s="718"/>
      <c r="C294" s="718"/>
      <c r="D294" s="261" t="s">
        <v>292</v>
      </c>
      <c r="E294" s="244"/>
      <c r="F294" s="244"/>
      <c r="G294" s="244"/>
      <c r="H294" s="244">
        <v>8600</v>
      </c>
      <c r="I294" s="210"/>
    </row>
    <row r="295" spans="1:9" s="200" customFormat="1" ht="18.75" customHeight="1">
      <c r="A295" s="215"/>
      <c r="B295" s="718"/>
      <c r="C295" s="718"/>
      <c r="D295" s="261" t="s">
        <v>293</v>
      </c>
      <c r="E295" s="244"/>
      <c r="F295" s="244"/>
      <c r="G295" s="244"/>
      <c r="H295" s="244">
        <v>8300</v>
      </c>
      <c r="I295" s="210"/>
    </row>
    <row r="296" spans="1:9" s="200" customFormat="1" ht="18.75" customHeight="1">
      <c r="A296" s="214"/>
      <c r="B296" s="719"/>
      <c r="C296" s="719"/>
      <c r="D296" s="217" t="s">
        <v>294</v>
      </c>
      <c r="E296" s="339"/>
      <c r="F296" s="339"/>
      <c r="G296" s="339"/>
      <c r="H296" s="339">
        <v>2000</v>
      </c>
      <c r="I296" s="210"/>
    </row>
    <row r="297" spans="1:9" s="200" customFormat="1" ht="18.75" customHeight="1">
      <c r="A297" s="215"/>
      <c r="B297" s="718"/>
      <c r="C297" s="718"/>
      <c r="D297" s="261" t="s">
        <v>295</v>
      </c>
      <c r="E297" s="262"/>
      <c r="F297" s="262"/>
      <c r="G297" s="262"/>
      <c r="H297" s="262">
        <v>9000</v>
      </c>
      <c r="I297" s="210"/>
    </row>
    <row r="298" spans="1:9" s="200" customFormat="1" ht="18.75" customHeight="1">
      <c r="A298" s="215"/>
      <c r="B298" s="718"/>
      <c r="C298" s="718"/>
      <c r="D298" s="261" t="s">
        <v>296</v>
      </c>
      <c r="E298" s="244"/>
      <c r="F298" s="244"/>
      <c r="G298" s="244"/>
      <c r="H298" s="244">
        <v>8300</v>
      </c>
      <c r="I298" s="210"/>
    </row>
    <row r="299" spans="1:9" s="200" customFormat="1" ht="18.75" customHeight="1">
      <c r="A299" s="215"/>
      <c r="B299" s="718"/>
      <c r="C299" s="718"/>
      <c r="D299" s="261" t="s">
        <v>297</v>
      </c>
      <c r="E299" s="244"/>
      <c r="F299" s="244"/>
      <c r="G299" s="244"/>
      <c r="H299" s="244">
        <v>8600</v>
      </c>
      <c r="I299" s="210"/>
    </row>
    <row r="300" spans="1:9" s="200" customFormat="1" ht="18.75" customHeight="1">
      <c r="A300" s="215"/>
      <c r="B300" s="718"/>
      <c r="C300" s="718"/>
      <c r="D300" s="261" t="s">
        <v>298</v>
      </c>
      <c r="E300" s="244"/>
      <c r="F300" s="244"/>
      <c r="G300" s="244"/>
      <c r="H300" s="244">
        <v>9000</v>
      </c>
      <c r="I300" s="210"/>
    </row>
    <row r="301" spans="1:9" s="200" customFormat="1" ht="18.75" customHeight="1">
      <c r="A301" s="215"/>
      <c r="B301" s="718"/>
      <c r="C301" s="718"/>
      <c r="D301" s="261" t="s">
        <v>299</v>
      </c>
      <c r="E301" s="262"/>
      <c r="F301" s="262"/>
      <c r="G301" s="262"/>
      <c r="H301" s="262">
        <v>8600</v>
      </c>
      <c r="I301" s="210"/>
    </row>
    <row r="302" spans="1:9" s="200" customFormat="1" ht="18.75" customHeight="1">
      <c r="A302" s="215"/>
      <c r="B302" s="718"/>
      <c r="C302" s="718"/>
      <c r="D302" s="261" t="s">
        <v>300</v>
      </c>
      <c r="E302" s="244"/>
      <c r="F302" s="244"/>
      <c r="G302" s="244"/>
      <c r="H302" s="244">
        <v>8300</v>
      </c>
      <c r="I302" s="210"/>
    </row>
    <row r="303" spans="1:9" s="200" customFormat="1" ht="18.75" customHeight="1">
      <c r="A303" s="215"/>
      <c r="B303" s="718"/>
      <c r="C303" s="718"/>
      <c r="D303" s="261" t="s">
        <v>301</v>
      </c>
      <c r="E303" s="244"/>
      <c r="F303" s="244"/>
      <c r="G303" s="244"/>
      <c r="H303" s="244">
        <v>8300</v>
      </c>
      <c r="I303" s="210"/>
    </row>
    <row r="304" spans="1:9" s="200" customFormat="1" ht="18.75" customHeight="1">
      <c r="A304" s="215"/>
      <c r="B304" s="718"/>
      <c r="C304" s="718"/>
      <c r="D304" s="261" t="s">
        <v>302</v>
      </c>
      <c r="E304" s="244"/>
      <c r="F304" s="244"/>
      <c r="G304" s="244"/>
      <c r="H304" s="244">
        <v>8300</v>
      </c>
      <c r="I304" s="210"/>
    </row>
    <row r="305" spans="1:9" s="200" customFormat="1" ht="18.75" customHeight="1">
      <c r="A305" s="215"/>
      <c r="B305" s="718"/>
      <c r="C305" s="718"/>
      <c r="D305" s="261" t="s">
        <v>303</v>
      </c>
      <c r="E305" s="244"/>
      <c r="F305" s="244"/>
      <c r="G305" s="244"/>
      <c r="H305" s="244">
        <v>8300</v>
      </c>
      <c r="I305" s="210"/>
    </row>
    <row r="306" spans="1:9" s="200" customFormat="1" ht="18.75" customHeight="1">
      <c r="A306" s="215"/>
      <c r="B306" s="718"/>
      <c r="C306" s="718"/>
      <c r="D306" s="261" t="s">
        <v>304</v>
      </c>
      <c r="E306" s="244"/>
      <c r="F306" s="244"/>
      <c r="G306" s="244"/>
      <c r="H306" s="244">
        <v>8600</v>
      </c>
      <c r="I306" s="210"/>
    </row>
    <row r="307" spans="1:9" s="200" customFormat="1" ht="18.75" customHeight="1">
      <c r="A307" s="215"/>
      <c r="B307" s="718"/>
      <c r="C307" s="718"/>
      <c r="D307" s="261" t="s">
        <v>305</v>
      </c>
      <c r="E307" s="244"/>
      <c r="F307" s="244"/>
      <c r="G307" s="244"/>
      <c r="H307" s="244">
        <v>3000</v>
      </c>
      <c r="I307" s="210"/>
    </row>
    <row r="308" spans="1:9" s="200" customFormat="1" ht="18.75" customHeight="1">
      <c r="A308" s="215"/>
      <c r="B308" s="718"/>
      <c r="C308" s="718"/>
      <c r="D308" s="261" t="s">
        <v>306</v>
      </c>
      <c r="E308" s="244"/>
      <c r="F308" s="244"/>
      <c r="G308" s="244"/>
      <c r="H308" s="244">
        <v>8600</v>
      </c>
      <c r="I308" s="210"/>
    </row>
    <row r="309" spans="1:9" s="200" customFormat="1" ht="18.75" customHeight="1">
      <c r="A309" s="215"/>
      <c r="B309" s="718"/>
      <c r="C309" s="718"/>
      <c r="D309" s="261" t="s">
        <v>307</v>
      </c>
      <c r="E309" s="244"/>
      <c r="F309" s="244"/>
      <c r="G309" s="244"/>
      <c r="H309" s="244">
        <v>8000</v>
      </c>
      <c r="I309" s="210"/>
    </row>
    <row r="310" spans="1:9" s="200" customFormat="1" ht="18.75" customHeight="1">
      <c r="A310" s="215"/>
      <c r="B310" s="718"/>
      <c r="C310" s="718"/>
      <c r="D310" s="261" t="s">
        <v>308</v>
      </c>
      <c r="E310" s="244"/>
      <c r="F310" s="244"/>
      <c r="G310" s="244"/>
      <c r="H310" s="244">
        <v>8600</v>
      </c>
      <c r="I310" s="210"/>
    </row>
    <row r="311" spans="1:9" s="200" customFormat="1" ht="18.75" customHeight="1">
      <c r="A311" s="215"/>
      <c r="B311" s="718"/>
      <c r="C311" s="718"/>
      <c r="D311" s="261" t="s">
        <v>309</v>
      </c>
      <c r="E311" s="244"/>
      <c r="F311" s="244"/>
      <c r="G311" s="244"/>
      <c r="H311" s="244">
        <v>8300</v>
      </c>
      <c r="I311" s="210"/>
    </row>
    <row r="312" spans="1:9" s="200" customFormat="1" ht="18.75" customHeight="1">
      <c r="A312" s="215"/>
      <c r="B312" s="718"/>
      <c r="C312" s="718"/>
      <c r="D312" s="261" t="s">
        <v>310</v>
      </c>
      <c r="E312" s="244"/>
      <c r="F312" s="244"/>
      <c r="G312" s="244"/>
      <c r="H312" s="244">
        <v>7000</v>
      </c>
      <c r="I312" s="210"/>
    </row>
    <row r="313" spans="1:9" s="200" customFormat="1" ht="18.75" customHeight="1">
      <c r="A313" s="215"/>
      <c r="B313" s="718"/>
      <c r="C313" s="718"/>
      <c r="D313" s="261" t="s">
        <v>311</v>
      </c>
      <c r="E313" s="244"/>
      <c r="F313" s="244"/>
      <c r="G313" s="244"/>
      <c r="H313" s="244">
        <v>8600</v>
      </c>
      <c r="I313" s="210"/>
    </row>
    <row r="314" spans="1:9" s="200" customFormat="1" ht="18.75" customHeight="1">
      <c r="A314" s="215"/>
      <c r="B314" s="718"/>
      <c r="C314" s="718"/>
      <c r="D314" s="261" t="s">
        <v>312</v>
      </c>
      <c r="E314" s="244"/>
      <c r="F314" s="244"/>
      <c r="G314" s="244"/>
      <c r="H314" s="244">
        <v>3000</v>
      </c>
      <c r="I314" s="210"/>
    </row>
    <row r="315" spans="1:9" s="200" customFormat="1" ht="18.75" customHeight="1">
      <c r="A315" s="215"/>
      <c r="B315" s="718"/>
      <c r="C315" s="718"/>
      <c r="D315" s="261" t="s">
        <v>313</v>
      </c>
      <c r="E315" s="244"/>
      <c r="F315" s="244"/>
      <c r="G315" s="244"/>
      <c r="H315" s="244">
        <v>8600</v>
      </c>
      <c r="I315" s="210"/>
    </row>
    <row r="316" spans="1:9" s="200" customFormat="1" ht="18.75" customHeight="1">
      <c r="A316" s="215"/>
      <c r="B316" s="718"/>
      <c r="C316" s="718"/>
      <c r="D316" s="261" t="s">
        <v>314</v>
      </c>
      <c r="E316" s="244"/>
      <c r="F316" s="244"/>
      <c r="G316" s="244"/>
      <c r="H316" s="244">
        <v>8600</v>
      </c>
      <c r="I316" s="210"/>
    </row>
    <row r="317" spans="1:9" s="200" customFormat="1" ht="18.75" customHeight="1">
      <c r="A317" s="215"/>
      <c r="B317" s="718"/>
      <c r="C317" s="718"/>
      <c r="D317" s="261" t="s">
        <v>315</v>
      </c>
      <c r="E317" s="244"/>
      <c r="F317" s="244"/>
      <c r="G317" s="244"/>
      <c r="H317" s="244">
        <v>8600</v>
      </c>
      <c r="I317" s="210"/>
    </row>
    <row r="318" spans="1:9" s="200" customFormat="1" ht="18.75" customHeight="1">
      <c r="A318" s="215"/>
      <c r="B318" s="718"/>
      <c r="C318" s="718"/>
      <c r="D318" s="261" t="s">
        <v>316</v>
      </c>
      <c r="E318" s="244"/>
      <c r="F318" s="244"/>
      <c r="G318" s="244"/>
      <c r="H318" s="244">
        <v>14000</v>
      </c>
      <c r="I318" s="210"/>
    </row>
    <row r="319" spans="1:9" s="200" customFormat="1" ht="18.75" customHeight="1">
      <c r="A319" s="215"/>
      <c r="B319" s="718"/>
      <c r="C319" s="718"/>
      <c r="D319" s="261" t="s">
        <v>317</v>
      </c>
      <c r="E319" s="244"/>
      <c r="F319" s="244"/>
      <c r="G319" s="244"/>
      <c r="H319" s="244">
        <v>8000</v>
      </c>
      <c r="I319" s="210"/>
    </row>
    <row r="320" spans="1:9" s="200" customFormat="1" ht="18.75" customHeight="1">
      <c r="A320" s="215"/>
      <c r="B320" s="718"/>
      <c r="C320" s="718"/>
      <c r="D320" s="261" t="s">
        <v>318</v>
      </c>
      <c r="E320" s="244"/>
      <c r="F320" s="244"/>
      <c r="G320" s="244"/>
      <c r="H320" s="244">
        <v>8300</v>
      </c>
      <c r="I320" s="210"/>
    </row>
    <row r="321" spans="1:9" s="200" customFormat="1" ht="18.75" customHeight="1">
      <c r="A321" s="215"/>
      <c r="B321" s="718"/>
      <c r="C321" s="718"/>
      <c r="D321" s="261" t="s">
        <v>319</v>
      </c>
      <c r="E321" s="244"/>
      <c r="F321" s="244"/>
      <c r="G321" s="244"/>
      <c r="H321" s="244">
        <v>8600</v>
      </c>
      <c r="I321" s="210"/>
    </row>
    <row r="322" spans="1:9" s="200" customFormat="1" ht="18.75" customHeight="1">
      <c r="A322" s="215"/>
      <c r="B322" s="718"/>
      <c r="C322" s="718"/>
      <c r="D322" s="261" t="s">
        <v>320</v>
      </c>
      <c r="E322" s="244"/>
      <c r="F322" s="244"/>
      <c r="G322" s="244"/>
      <c r="H322" s="244">
        <v>5000</v>
      </c>
      <c r="I322" s="210"/>
    </row>
    <row r="323" spans="1:9" s="200" customFormat="1" ht="18.75" customHeight="1">
      <c r="A323" s="215"/>
      <c r="B323" s="718"/>
      <c r="C323" s="718"/>
      <c r="D323" s="261" t="s">
        <v>321</v>
      </c>
      <c r="E323" s="244"/>
      <c r="F323" s="244"/>
      <c r="G323" s="244"/>
      <c r="H323" s="244">
        <v>8300</v>
      </c>
      <c r="I323" s="210"/>
    </row>
    <row r="324" spans="1:9" s="200" customFormat="1" ht="18.75" customHeight="1">
      <c r="A324" s="214"/>
      <c r="B324" s="719"/>
      <c r="C324" s="719"/>
      <c r="D324" s="217" t="s">
        <v>322</v>
      </c>
      <c r="E324" s="339"/>
      <c r="F324" s="339"/>
      <c r="G324" s="339"/>
      <c r="H324" s="339">
        <v>8600</v>
      </c>
      <c r="I324" s="210"/>
    </row>
    <row r="325" spans="1:9" s="200" customFormat="1" ht="18.75" customHeight="1">
      <c r="A325" s="215"/>
      <c r="B325" s="718"/>
      <c r="C325" s="718"/>
      <c r="D325" s="261" t="s">
        <v>323</v>
      </c>
      <c r="E325" s="262"/>
      <c r="F325" s="262"/>
      <c r="G325" s="262"/>
      <c r="H325" s="262">
        <v>8300</v>
      </c>
      <c r="I325" s="210"/>
    </row>
    <row r="326" spans="1:9" s="200" customFormat="1" ht="18" customHeight="1">
      <c r="A326" s="215"/>
      <c r="B326" s="718"/>
      <c r="C326" s="718"/>
      <c r="D326" s="261" t="s">
        <v>324</v>
      </c>
      <c r="E326" s="244"/>
      <c r="F326" s="244"/>
      <c r="G326" s="244"/>
      <c r="H326" s="244">
        <v>8300</v>
      </c>
      <c r="I326" s="210"/>
    </row>
    <row r="327" spans="1:9" s="200" customFormat="1" ht="18" customHeight="1">
      <c r="A327" s="215"/>
      <c r="B327" s="718"/>
      <c r="C327" s="718"/>
      <c r="D327" s="261" t="s">
        <v>325</v>
      </c>
      <c r="E327" s="244"/>
      <c r="F327" s="244"/>
      <c r="G327" s="244"/>
      <c r="H327" s="244">
        <v>8300</v>
      </c>
      <c r="I327" s="210"/>
    </row>
    <row r="328" spans="1:9" s="200" customFormat="1" ht="18" customHeight="1">
      <c r="A328" s="215"/>
      <c r="B328" s="718"/>
      <c r="C328" s="718"/>
      <c r="D328" s="261" t="s">
        <v>326</v>
      </c>
      <c r="E328" s="244"/>
      <c r="F328" s="244"/>
      <c r="G328" s="244"/>
      <c r="H328" s="244">
        <v>8600</v>
      </c>
      <c r="I328" s="210"/>
    </row>
    <row r="329" spans="1:9" s="200" customFormat="1" ht="18" customHeight="1">
      <c r="A329" s="215"/>
      <c r="B329" s="718"/>
      <c r="C329" s="718"/>
      <c r="D329" s="261" t="s">
        <v>327</v>
      </c>
      <c r="E329" s="262"/>
      <c r="F329" s="262"/>
      <c r="G329" s="262"/>
      <c r="H329" s="262">
        <v>8300</v>
      </c>
      <c r="I329" s="210"/>
    </row>
    <row r="330" spans="1:9" s="200" customFormat="1" ht="18" customHeight="1">
      <c r="A330" s="215"/>
      <c r="B330" s="718"/>
      <c r="C330" s="718"/>
      <c r="D330" s="261" t="s">
        <v>328</v>
      </c>
      <c r="E330" s="244"/>
      <c r="F330" s="244"/>
      <c r="G330" s="244"/>
      <c r="H330" s="244">
        <v>8500</v>
      </c>
      <c r="I330" s="210"/>
    </row>
    <row r="331" spans="1:9" s="200" customFormat="1" ht="18" customHeight="1">
      <c r="A331" s="215"/>
      <c r="B331" s="718"/>
      <c r="C331" s="718"/>
      <c r="D331" s="261" t="s">
        <v>329</v>
      </c>
      <c r="E331" s="244"/>
      <c r="F331" s="244"/>
      <c r="G331" s="244"/>
      <c r="H331" s="244">
        <v>8300</v>
      </c>
      <c r="I331" s="210"/>
    </row>
    <row r="332" spans="1:9" s="200" customFormat="1" ht="18" customHeight="1">
      <c r="A332" s="215"/>
      <c r="B332" s="718"/>
      <c r="C332" s="718"/>
      <c r="D332" s="261" t="s">
        <v>330</v>
      </c>
      <c r="E332" s="244"/>
      <c r="F332" s="244"/>
      <c r="G332" s="244"/>
      <c r="H332" s="244">
        <v>5000</v>
      </c>
      <c r="I332" s="210"/>
    </row>
    <row r="333" spans="1:9" s="200" customFormat="1" ht="18" customHeight="1">
      <c r="A333" s="215"/>
      <c r="B333" s="718"/>
      <c r="C333" s="718"/>
      <c r="D333" s="243" t="s">
        <v>331</v>
      </c>
      <c r="E333" s="244"/>
      <c r="F333" s="244"/>
      <c r="G333" s="244"/>
      <c r="H333" s="244">
        <v>8300</v>
      </c>
      <c r="I333" s="210"/>
    </row>
    <row r="334" spans="1:9" s="200" customFormat="1" ht="18.75" customHeight="1">
      <c r="A334" s="215"/>
      <c r="B334" s="215"/>
      <c r="C334" s="214">
        <v>4210</v>
      </c>
      <c r="D334" s="217" t="s">
        <v>87</v>
      </c>
      <c r="E334" s="218"/>
      <c r="F334" s="218"/>
      <c r="G334" s="218"/>
      <c r="H334" s="218">
        <f>SUM(H274:H333)</f>
        <v>473000</v>
      </c>
      <c r="I334" s="210"/>
    </row>
    <row r="335" spans="1:9" s="200" customFormat="1" ht="18" customHeight="1">
      <c r="A335" s="215"/>
      <c r="B335" s="215"/>
      <c r="C335" s="381"/>
      <c r="D335" s="261" t="s">
        <v>282</v>
      </c>
      <c r="E335" s="248"/>
      <c r="F335" s="248"/>
      <c r="G335" s="248"/>
      <c r="H335" s="248">
        <v>7000</v>
      </c>
      <c r="I335" s="210"/>
    </row>
    <row r="336" spans="1:9" s="200" customFormat="1" ht="18" customHeight="1">
      <c r="A336" s="215"/>
      <c r="B336" s="215"/>
      <c r="C336" s="215"/>
      <c r="D336" s="261" t="s">
        <v>294</v>
      </c>
      <c r="E336" s="262"/>
      <c r="F336" s="262"/>
      <c r="G336" s="262"/>
      <c r="H336" s="262">
        <v>7000</v>
      </c>
      <c r="I336" s="210"/>
    </row>
    <row r="337" spans="1:9" s="200" customFormat="1" ht="18" customHeight="1">
      <c r="A337" s="215"/>
      <c r="B337" s="215"/>
      <c r="C337" s="215"/>
      <c r="D337" s="261" t="s">
        <v>305</v>
      </c>
      <c r="E337" s="262"/>
      <c r="F337" s="262"/>
      <c r="G337" s="262"/>
      <c r="H337" s="262">
        <v>6000</v>
      </c>
      <c r="I337" s="210"/>
    </row>
    <row r="338" spans="1:9" s="200" customFormat="1" ht="18" customHeight="1">
      <c r="A338" s="215"/>
      <c r="B338" s="215"/>
      <c r="C338" s="215"/>
      <c r="D338" s="261" t="s">
        <v>312</v>
      </c>
      <c r="E338" s="262"/>
      <c r="F338" s="262"/>
      <c r="G338" s="262"/>
      <c r="H338" s="262">
        <v>7000</v>
      </c>
      <c r="I338" s="210"/>
    </row>
    <row r="339" spans="1:9" s="200" customFormat="1" ht="18" customHeight="1">
      <c r="A339" s="215"/>
      <c r="B339" s="214"/>
      <c r="C339" s="266">
        <v>6060</v>
      </c>
      <c r="D339" s="338" t="s">
        <v>238</v>
      </c>
      <c r="E339" s="218"/>
      <c r="F339" s="218"/>
      <c r="G339" s="218"/>
      <c r="H339" s="218">
        <f>SUM(H335:H338)</f>
        <v>27000</v>
      </c>
      <c r="I339" s="210"/>
    </row>
    <row r="340" spans="1:9" s="106" customFormat="1" ht="18" customHeight="1">
      <c r="A340" s="4"/>
      <c r="B340" s="70">
        <v>80110</v>
      </c>
      <c r="C340" s="8"/>
      <c r="D340" s="10" t="s">
        <v>69</v>
      </c>
      <c r="E340" s="142"/>
      <c r="F340" s="142"/>
      <c r="G340" s="142"/>
      <c r="H340" s="142">
        <f>H341+H351</f>
        <v>58000</v>
      </c>
      <c r="I340" s="257"/>
    </row>
    <row r="341" spans="1:9" s="106" customFormat="1" ht="18" customHeight="1">
      <c r="A341" s="4"/>
      <c r="B341" s="4"/>
      <c r="C341" s="4"/>
      <c r="D341" s="93" t="s">
        <v>95</v>
      </c>
      <c r="E341" s="213"/>
      <c r="F341" s="213"/>
      <c r="G341" s="213"/>
      <c r="H341" s="213">
        <f>H346+H350</f>
        <v>44000</v>
      </c>
      <c r="I341" s="109"/>
    </row>
    <row r="342" spans="1:9" s="200" customFormat="1" ht="18" customHeight="1">
      <c r="A342" s="215"/>
      <c r="B342" s="215"/>
      <c r="C342" s="215"/>
      <c r="D342" s="219" t="s">
        <v>242</v>
      </c>
      <c r="E342" s="220"/>
      <c r="F342" s="220"/>
      <c r="G342" s="220"/>
      <c r="H342" s="220">
        <v>2000</v>
      </c>
      <c r="I342" s="210"/>
    </row>
    <row r="343" spans="1:9" s="200" customFormat="1" ht="18" customHeight="1">
      <c r="A343" s="215"/>
      <c r="B343" s="215"/>
      <c r="C343" s="215"/>
      <c r="D343" s="245" t="s">
        <v>243</v>
      </c>
      <c r="E343" s="246"/>
      <c r="F343" s="246"/>
      <c r="G343" s="246"/>
      <c r="H343" s="246">
        <v>8000</v>
      </c>
      <c r="I343" s="210"/>
    </row>
    <row r="344" spans="1:9" s="200" customFormat="1" ht="18" customHeight="1">
      <c r="A344" s="215"/>
      <c r="B344" s="215"/>
      <c r="C344" s="215"/>
      <c r="D344" s="243" t="s">
        <v>230</v>
      </c>
      <c r="E344" s="244"/>
      <c r="F344" s="244"/>
      <c r="G344" s="244"/>
      <c r="H344" s="244">
        <v>7000</v>
      </c>
      <c r="I344" s="210"/>
    </row>
    <row r="345" spans="1:9" s="200" customFormat="1" ht="18" customHeight="1">
      <c r="A345" s="215"/>
      <c r="B345" s="215"/>
      <c r="C345" s="215"/>
      <c r="D345" s="243" t="s">
        <v>231</v>
      </c>
      <c r="E345" s="244"/>
      <c r="F345" s="244"/>
      <c r="G345" s="244"/>
      <c r="H345" s="244">
        <v>11000</v>
      </c>
      <c r="I345" s="210"/>
    </row>
    <row r="346" spans="1:9" s="174" customFormat="1" ht="18" customHeight="1">
      <c r="A346" s="215"/>
      <c r="B346" s="215"/>
      <c r="C346" s="214">
        <v>4210</v>
      </c>
      <c r="D346" s="217" t="s">
        <v>87</v>
      </c>
      <c r="E346" s="218"/>
      <c r="F346" s="218"/>
      <c r="G346" s="218"/>
      <c r="H346" s="218">
        <f>SUM(H342:H345)</f>
        <v>28000</v>
      </c>
      <c r="I346" s="257"/>
    </row>
    <row r="347" spans="1:9" s="200" customFormat="1" ht="18" customHeight="1">
      <c r="A347" s="215"/>
      <c r="B347" s="215"/>
      <c r="C347" s="215"/>
      <c r="D347" s="219" t="s">
        <v>242</v>
      </c>
      <c r="E347" s="220"/>
      <c r="F347" s="220"/>
      <c r="G347" s="220"/>
      <c r="H347" s="220">
        <v>4000</v>
      </c>
      <c r="I347" s="210"/>
    </row>
    <row r="348" spans="1:9" s="200" customFormat="1" ht="18" customHeight="1">
      <c r="A348" s="215"/>
      <c r="B348" s="215"/>
      <c r="C348" s="215"/>
      <c r="D348" s="243" t="s">
        <v>230</v>
      </c>
      <c r="E348" s="244"/>
      <c r="F348" s="244"/>
      <c r="G348" s="244"/>
      <c r="H348" s="244">
        <v>8000</v>
      </c>
      <c r="I348" s="210"/>
    </row>
    <row r="349" spans="1:9" s="200" customFormat="1" ht="18" customHeight="1">
      <c r="A349" s="215"/>
      <c r="B349" s="215"/>
      <c r="C349" s="215"/>
      <c r="D349" s="243" t="s">
        <v>231</v>
      </c>
      <c r="E349" s="244"/>
      <c r="F349" s="244"/>
      <c r="G349" s="244"/>
      <c r="H349" s="244">
        <v>4000</v>
      </c>
      <c r="I349" s="210"/>
    </row>
    <row r="350" spans="1:9" s="174" customFormat="1" ht="18" customHeight="1">
      <c r="A350" s="215"/>
      <c r="B350" s="215"/>
      <c r="C350" s="214">
        <v>4240</v>
      </c>
      <c r="D350" s="217" t="s">
        <v>227</v>
      </c>
      <c r="E350" s="218"/>
      <c r="F350" s="218"/>
      <c r="G350" s="218"/>
      <c r="H350" s="218">
        <f>SUM(H347:H349)</f>
        <v>16000</v>
      </c>
      <c r="I350" s="257"/>
    </row>
    <row r="351" spans="1:9" s="106" customFormat="1" ht="18" customHeight="1">
      <c r="A351" s="4"/>
      <c r="B351" s="4"/>
      <c r="C351" s="12"/>
      <c r="D351" s="221" t="s">
        <v>118</v>
      </c>
      <c r="E351" s="222"/>
      <c r="F351" s="222"/>
      <c r="G351" s="222"/>
      <c r="H351" s="222">
        <f>H352</f>
        <v>14000</v>
      </c>
      <c r="I351" s="109"/>
    </row>
    <row r="352" spans="1:9" s="802" customFormat="1" ht="19.5" customHeight="1">
      <c r="A352" s="141"/>
      <c r="B352" s="141"/>
      <c r="C352" s="141"/>
      <c r="D352" s="803" t="s">
        <v>169</v>
      </c>
      <c r="E352" s="804"/>
      <c r="F352" s="804"/>
      <c r="G352" s="804"/>
      <c r="H352" s="805">
        <f>SUM(H353:H355)</f>
        <v>14000</v>
      </c>
      <c r="I352" s="801"/>
    </row>
    <row r="353" spans="1:9" s="106" customFormat="1" ht="19.5" customHeight="1">
      <c r="A353" s="228"/>
      <c r="B353" s="228"/>
      <c r="C353" s="228">
        <v>4217</v>
      </c>
      <c r="D353" s="234" t="s">
        <v>87</v>
      </c>
      <c r="E353" s="238"/>
      <c r="F353" s="238"/>
      <c r="G353" s="238"/>
      <c r="H353" s="238">
        <v>2000</v>
      </c>
      <c r="I353" s="109"/>
    </row>
    <row r="354" spans="1:9" s="106" customFormat="1" ht="18" customHeight="1">
      <c r="A354" s="232"/>
      <c r="B354" s="232"/>
      <c r="C354" s="228">
        <v>4307</v>
      </c>
      <c r="D354" s="234" t="s">
        <v>88</v>
      </c>
      <c r="E354" s="238"/>
      <c r="F354" s="238"/>
      <c r="G354" s="238"/>
      <c r="H354" s="238">
        <v>6000</v>
      </c>
      <c r="I354" s="109"/>
    </row>
    <row r="355" spans="1:9" s="106" customFormat="1" ht="18" customHeight="1">
      <c r="A355" s="228"/>
      <c r="B355" s="228"/>
      <c r="C355" s="228">
        <v>4427</v>
      </c>
      <c r="D355" s="258" t="s">
        <v>228</v>
      </c>
      <c r="E355" s="229"/>
      <c r="F355" s="229"/>
      <c r="G355" s="229"/>
      <c r="H355" s="229">
        <v>6000</v>
      </c>
      <c r="I355" s="109"/>
    </row>
    <row r="356" spans="1:9" s="106" customFormat="1" ht="17.25" customHeight="1">
      <c r="A356" s="4"/>
      <c r="B356" s="8">
        <v>80120</v>
      </c>
      <c r="C356" s="8"/>
      <c r="D356" s="10" t="s">
        <v>123</v>
      </c>
      <c r="E356" s="142"/>
      <c r="F356" s="142"/>
      <c r="G356" s="142"/>
      <c r="H356" s="142">
        <f>H357+H372</f>
        <v>80300</v>
      </c>
      <c r="I356" s="257"/>
    </row>
    <row r="357" spans="1:9" s="106" customFormat="1" ht="17.25" customHeight="1">
      <c r="A357" s="4"/>
      <c r="B357" s="4"/>
      <c r="C357" s="4"/>
      <c r="D357" s="103" t="s">
        <v>128</v>
      </c>
      <c r="E357" s="213"/>
      <c r="F357" s="213"/>
      <c r="G357" s="213"/>
      <c r="H357" s="213">
        <f>H364+H369+H371</f>
        <v>58800</v>
      </c>
      <c r="I357" s="109"/>
    </row>
    <row r="358" spans="1:9" s="200" customFormat="1" ht="17.25" customHeight="1">
      <c r="A358" s="215"/>
      <c r="B358" s="215"/>
      <c r="C358" s="215"/>
      <c r="D358" s="261" t="s">
        <v>124</v>
      </c>
      <c r="E358" s="220"/>
      <c r="F358" s="220"/>
      <c r="G358" s="220"/>
      <c r="H358" s="220">
        <v>7000</v>
      </c>
      <c r="I358" s="210"/>
    </row>
    <row r="359" spans="1:9" s="200" customFormat="1" ht="17.25" customHeight="1">
      <c r="A359" s="215"/>
      <c r="B359" s="215"/>
      <c r="C359" s="215"/>
      <c r="D359" s="261" t="s">
        <v>246</v>
      </c>
      <c r="E359" s="244"/>
      <c r="F359" s="244"/>
      <c r="G359" s="244"/>
      <c r="H359" s="244">
        <v>5000</v>
      </c>
      <c r="I359" s="210"/>
    </row>
    <row r="360" spans="1:9" s="200" customFormat="1" ht="17.25" customHeight="1">
      <c r="A360" s="215"/>
      <c r="B360" s="215"/>
      <c r="C360" s="215"/>
      <c r="D360" s="261" t="s">
        <v>244</v>
      </c>
      <c r="E360" s="262"/>
      <c r="F360" s="262"/>
      <c r="G360" s="262"/>
      <c r="H360" s="262">
        <v>2800</v>
      </c>
      <c r="I360" s="210"/>
    </row>
    <row r="361" spans="1:9" s="200" customFormat="1" ht="17.25" customHeight="1">
      <c r="A361" s="215"/>
      <c r="B361" s="215"/>
      <c r="C361" s="215"/>
      <c r="D361" s="261" t="s">
        <v>245</v>
      </c>
      <c r="E361" s="246"/>
      <c r="F361" s="246"/>
      <c r="G361" s="246"/>
      <c r="H361" s="246">
        <v>5000</v>
      </c>
      <c r="I361" s="210"/>
    </row>
    <row r="362" spans="1:9" s="200" customFormat="1" ht="17.25" customHeight="1">
      <c r="A362" s="215"/>
      <c r="B362" s="215"/>
      <c r="C362" s="215"/>
      <c r="D362" s="243" t="s">
        <v>441</v>
      </c>
      <c r="E362" s="244"/>
      <c r="F362" s="244"/>
      <c r="G362" s="244"/>
      <c r="H362" s="244">
        <v>10000</v>
      </c>
      <c r="I362" s="210"/>
    </row>
    <row r="363" spans="1:9" s="200" customFormat="1" ht="17.25" customHeight="1">
      <c r="A363" s="215"/>
      <c r="B363" s="215"/>
      <c r="C363" s="215"/>
      <c r="D363" s="243" t="s">
        <v>442</v>
      </c>
      <c r="E363" s="244"/>
      <c r="F363" s="244"/>
      <c r="G363" s="244"/>
      <c r="H363" s="244">
        <v>5000</v>
      </c>
      <c r="I363" s="210"/>
    </row>
    <row r="364" spans="1:9" s="200" customFormat="1" ht="17.25" customHeight="1">
      <c r="A364" s="215"/>
      <c r="B364" s="215"/>
      <c r="C364" s="214">
        <v>4210</v>
      </c>
      <c r="D364" s="217" t="s">
        <v>87</v>
      </c>
      <c r="E364" s="218"/>
      <c r="F364" s="218"/>
      <c r="G364" s="218"/>
      <c r="H364" s="218">
        <f>SUM(H358:H363)</f>
        <v>34800</v>
      </c>
      <c r="I364" s="210"/>
    </row>
    <row r="365" spans="1:9" s="200" customFormat="1" ht="17.25" customHeight="1">
      <c r="A365" s="215"/>
      <c r="B365" s="215"/>
      <c r="C365" s="215"/>
      <c r="D365" s="261" t="s">
        <v>247</v>
      </c>
      <c r="E365" s="220"/>
      <c r="F365" s="220"/>
      <c r="G365" s="220"/>
      <c r="H365" s="220">
        <v>5000</v>
      </c>
      <c r="I365" s="210"/>
    </row>
    <row r="366" spans="1:9" s="200" customFormat="1" ht="17.25" customHeight="1">
      <c r="A366" s="215"/>
      <c r="B366" s="215"/>
      <c r="C366" s="215"/>
      <c r="D366" s="261" t="s">
        <v>244</v>
      </c>
      <c r="E366" s="244"/>
      <c r="F366" s="244"/>
      <c r="G366" s="244"/>
      <c r="H366" s="244">
        <v>1000</v>
      </c>
      <c r="I366" s="210"/>
    </row>
    <row r="367" spans="1:9" s="200" customFormat="1" ht="17.25" customHeight="1">
      <c r="A367" s="215"/>
      <c r="B367" s="215"/>
      <c r="C367" s="215"/>
      <c r="D367" s="243" t="s">
        <v>443</v>
      </c>
      <c r="E367" s="244"/>
      <c r="F367" s="244"/>
      <c r="G367" s="244"/>
      <c r="H367" s="244">
        <v>10000</v>
      </c>
      <c r="I367" s="210"/>
    </row>
    <row r="368" spans="1:9" s="200" customFormat="1" ht="17.25" customHeight="1">
      <c r="A368" s="215"/>
      <c r="B368" s="215"/>
      <c r="C368" s="215"/>
      <c r="D368" s="243" t="s">
        <v>444</v>
      </c>
      <c r="E368" s="244"/>
      <c r="F368" s="244"/>
      <c r="G368" s="244"/>
      <c r="H368" s="244">
        <v>5000</v>
      </c>
      <c r="I368" s="210"/>
    </row>
    <row r="369" spans="1:9" s="200" customFormat="1" ht="17.25" customHeight="1">
      <c r="A369" s="215"/>
      <c r="B369" s="215"/>
      <c r="C369" s="214">
        <v>4240</v>
      </c>
      <c r="D369" s="217" t="s">
        <v>227</v>
      </c>
      <c r="E369" s="218"/>
      <c r="F369" s="218"/>
      <c r="G369" s="218"/>
      <c r="H369" s="218">
        <f>SUM(H365:H368)</f>
        <v>21000</v>
      </c>
      <c r="I369" s="210"/>
    </row>
    <row r="370" spans="1:9" s="200" customFormat="1" ht="17.25" customHeight="1">
      <c r="A370" s="215"/>
      <c r="B370" s="215"/>
      <c r="C370" s="215"/>
      <c r="D370" s="243" t="s">
        <v>442</v>
      </c>
      <c r="E370" s="248"/>
      <c r="F370" s="248"/>
      <c r="G370" s="248"/>
      <c r="H370" s="248">
        <v>3000</v>
      </c>
      <c r="I370" s="210"/>
    </row>
    <row r="371" spans="1:9" s="200" customFormat="1" ht="17.25" customHeight="1">
      <c r="A371" s="215"/>
      <c r="B371" s="215"/>
      <c r="C371" s="215">
        <v>4300</v>
      </c>
      <c r="D371" s="263" t="s">
        <v>88</v>
      </c>
      <c r="E371" s="264"/>
      <c r="F371" s="264"/>
      <c r="G371" s="264"/>
      <c r="H371" s="264">
        <f>H370</f>
        <v>3000</v>
      </c>
      <c r="I371" s="210"/>
    </row>
    <row r="372" spans="1:9" s="106" customFormat="1" ht="17.25" customHeight="1">
      <c r="A372" s="4"/>
      <c r="B372" s="4"/>
      <c r="C372" s="12"/>
      <c r="D372" s="221" t="s">
        <v>118</v>
      </c>
      <c r="E372" s="222"/>
      <c r="F372" s="222"/>
      <c r="G372" s="222"/>
      <c r="H372" s="222">
        <f>H373</f>
        <v>21500</v>
      </c>
      <c r="I372" s="109"/>
    </row>
    <row r="373" spans="1:9" s="231" customFormat="1" ht="17.25" customHeight="1">
      <c r="A373" s="232"/>
      <c r="B373" s="232"/>
      <c r="C373" s="232"/>
      <c r="D373" s="803" t="s">
        <v>124</v>
      </c>
      <c r="E373" s="807"/>
      <c r="F373" s="807"/>
      <c r="G373" s="807"/>
      <c r="H373" s="807">
        <f>SUM(H374:H375)</f>
        <v>21500</v>
      </c>
      <c r="I373" s="230"/>
    </row>
    <row r="374" spans="1:9" s="106" customFormat="1" ht="17.25" customHeight="1">
      <c r="A374" s="232"/>
      <c r="B374" s="232"/>
      <c r="C374" s="228">
        <v>4217</v>
      </c>
      <c r="D374" s="234" t="s">
        <v>87</v>
      </c>
      <c r="E374" s="238"/>
      <c r="F374" s="238"/>
      <c r="G374" s="238"/>
      <c r="H374" s="238">
        <v>500</v>
      </c>
      <c r="I374" s="109"/>
    </row>
    <row r="375" spans="1:9" s="106" customFormat="1" ht="18" customHeight="1">
      <c r="A375" s="232"/>
      <c r="B375" s="228"/>
      <c r="C375" s="228">
        <v>4427</v>
      </c>
      <c r="D375" s="258" t="s">
        <v>228</v>
      </c>
      <c r="E375" s="229"/>
      <c r="F375" s="229"/>
      <c r="G375" s="229"/>
      <c r="H375" s="229">
        <v>21000</v>
      </c>
      <c r="I375" s="109"/>
    </row>
    <row r="376" spans="1:9" s="106" customFormat="1" ht="18" customHeight="1">
      <c r="A376" s="4"/>
      <c r="B376" s="70">
        <v>80123</v>
      </c>
      <c r="C376" s="8"/>
      <c r="D376" s="10" t="s">
        <v>127</v>
      </c>
      <c r="E376" s="142"/>
      <c r="F376" s="142"/>
      <c r="G376" s="142"/>
      <c r="H376" s="142">
        <f>H377</f>
        <v>5000</v>
      </c>
      <c r="I376" s="257"/>
    </row>
    <row r="377" spans="1:9" s="106" customFormat="1" ht="18" customHeight="1">
      <c r="A377" s="4"/>
      <c r="B377" s="4"/>
      <c r="C377" s="4"/>
      <c r="D377" s="103" t="s">
        <v>168</v>
      </c>
      <c r="E377" s="260"/>
      <c r="F377" s="260"/>
      <c r="G377" s="260"/>
      <c r="H377" s="260">
        <f>H378</f>
        <v>5000</v>
      </c>
      <c r="I377" s="109"/>
    </row>
    <row r="378" spans="1:9" s="200" customFormat="1" ht="18" customHeight="1">
      <c r="A378" s="215"/>
      <c r="B378" s="215"/>
      <c r="C378" s="215"/>
      <c r="D378" s="243" t="s">
        <v>445</v>
      </c>
      <c r="E378" s="262"/>
      <c r="F378" s="262"/>
      <c r="G378" s="262"/>
      <c r="H378" s="262">
        <f>H379</f>
        <v>5000</v>
      </c>
      <c r="I378" s="210"/>
    </row>
    <row r="379" spans="1:9" s="174" customFormat="1" ht="18" customHeight="1">
      <c r="A379" s="215"/>
      <c r="B379" s="215"/>
      <c r="C379" s="214">
        <v>4240</v>
      </c>
      <c r="D379" s="217" t="s">
        <v>227</v>
      </c>
      <c r="E379" s="218"/>
      <c r="F379" s="218"/>
      <c r="G379" s="218"/>
      <c r="H379" s="218">
        <v>5000</v>
      </c>
      <c r="I379" s="257"/>
    </row>
    <row r="380" spans="1:9" s="106" customFormat="1" ht="18" customHeight="1">
      <c r="A380" s="4"/>
      <c r="B380" s="70">
        <v>80130</v>
      </c>
      <c r="C380" s="8"/>
      <c r="D380" s="10" t="s">
        <v>130</v>
      </c>
      <c r="E380" s="142"/>
      <c r="F380" s="142"/>
      <c r="G380" s="142"/>
      <c r="H380" s="142">
        <f>H381+H392+H396</f>
        <v>77007</v>
      </c>
      <c r="I380" s="257"/>
    </row>
    <row r="381" spans="1:9" s="106" customFormat="1" ht="18" customHeight="1">
      <c r="A381" s="4"/>
      <c r="B381" s="4"/>
      <c r="C381" s="4"/>
      <c r="D381" s="103" t="s">
        <v>131</v>
      </c>
      <c r="E381" s="213"/>
      <c r="F381" s="213"/>
      <c r="G381" s="213"/>
      <c r="H381" s="213">
        <f>H387+H389+H391</f>
        <v>52507</v>
      </c>
      <c r="I381" s="109"/>
    </row>
    <row r="382" spans="1:9" s="200" customFormat="1" ht="18" customHeight="1">
      <c r="A382" s="215"/>
      <c r="B382" s="215"/>
      <c r="C382" s="215"/>
      <c r="D382" s="261" t="s">
        <v>26</v>
      </c>
      <c r="E382" s="220"/>
      <c r="F382" s="220"/>
      <c r="G382" s="220"/>
      <c r="H382" s="220">
        <v>5000</v>
      </c>
      <c r="I382" s="210"/>
    </row>
    <row r="383" spans="1:9" s="200" customFormat="1" ht="18.75" customHeight="1">
      <c r="A383" s="214"/>
      <c r="B383" s="214"/>
      <c r="C383" s="214"/>
      <c r="D383" s="217" t="s">
        <v>27</v>
      </c>
      <c r="E383" s="339"/>
      <c r="F383" s="339"/>
      <c r="G383" s="339"/>
      <c r="H383" s="339">
        <v>10000</v>
      </c>
      <c r="I383" s="210"/>
    </row>
    <row r="384" spans="1:9" s="200" customFormat="1" ht="18.75" customHeight="1">
      <c r="A384" s="215"/>
      <c r="B384" s="215"/>
      <c r="C384" s="215"/>
      <c r="D384" s="261" t="s">
        <v>30</v>
      </c>
      <c r="E384" s="262"/>
      <c r="F384" s="262"/>
      <c r="G384" s="262"/>
      <c r="H384" s="262">
        <v>5000</v>
      </c>
      <c r="I384" s="210"/>
    </row>
    <row r="385" spans="1:9" s="200" customFormat="1" ht="18.75" customHeight="1">
      <c r="A385" s="215"/>
      <c r="B385" s="215"/>
      <c r="C385" s="215"/>
      <c r="D385" s="261" t="s">
        <v>29</v>
      </c>
      <c r="E385" s="262"/>
      <c r="F385" s="262"/>
      <c r="G385" s="262"/>
      <c r="H385" s="262">
        <v>5000</v>
      </c>
      <c r="I385" s="210"/>
    </row>
    <row r="386" spans="1:9" s="200" customFormat="1" ht="18.75" customHeight="1">
      <c r="A386" s="215"/>
      <c r="B386" s="215"/>
      <c r="C386" s="215"/>
      <c r="D386" s="261" t="s">
        <v>28</v>
      </c>
      <c r="E386" s="262"/>
      <c r="F386" s="262"/>
      <c r="G386" s="262"/>
      <c r="H386" s="262">
        <v>4000</v>
      </c>
      <c r="I386" s="210"/>
    </row>
    <row r="387" spans="1:9" s="174" customFormat="1" ht="17.25" customHeight="1">
      <c r="A387" s="215"/>
      <c r="B387" s="215"/>
      <c r="C387" s="214">
        <v>4210</v>
      </c>
      <c r="D387" s="217" t="s">
        <v>87</v>
      </c>
      <c r="E387" s="218"/>
      <c r="F387" s="218"/>
      <c r="G387" s="218"/>
      <c r="H387" s="218">
        <f>SUM(H382:H386)</f>
        <v>29000</v>
      </c>
      <c r="I387" s="257"/>
    </row>
    <row r="388" spans="1:9" s="200" customFormat="1" ht="18" customHeight="1">
      <c r="A388" s="215"/>
      <c r="B388" s="215"/>
      <c r="C388" s="215"/>
      <c r="D388" s="261" t="s">
        <v>161</v>
      </c>
      <c r="E388" s="220"/>
      <c r="F388" s="220"/>
      <c r="G388" s="220"/>
      <c r="H388" s="220">
        <v>20000</v>
      </c>
      <c r="I388" s="210"/>
    </row>
    <row r="389" spans="1:9" s="174" customFormat="1" ht="18" customHeight="1">
      <c r="A389" s="215"/>
      <c r="B389" s="215"/>
      <c r="C389" s="214">
        <v>4240</v>
      </c>
      <c r="D389" s="217" t="s">
        <v>227</v>
      </c>
      <c r="E389" s="218"/>
      <c r="F389" s="218"/>
      <c r="G389" s="218"/>
      <c r="H389" s="218">
        <f>H388</f>
        <v>20000</v>
      </c>
      <c r="I389" s="257"/>
    </row>
    <row r="390" spans="1:9" s="200" customFormat="1" ht="18" customHeight="1">
      <c r="A390" s="215"/>
      <c r="B390" s="215"/>
      <c r="C390" s="215"/>
      <c r="D390" s="261" t="s">
        <v>31</v>
      </c>
      <c r="E390" s="220"/>
      <c r="F390" s="220"/>
      <c r="G390" s="220"/>
      <c r="H390" s="220">
        <v>3507</v>
      </c>
      <c r="I390" s="210"/>
    </row>
    <row r="391" spans="1:9" s="174" customFormat="1" ht="18" customHeight="1">
      <c r="A391" s="215"/>
      <c r="B391" s="215"/>
      <c r="C391" s="214">
        <v>4300</v>
      </c>
      <c r="D391" s="217" t="s">
        <v>88</v>
      </c>
      <c r="E391" s="218"/>
      <c r="F391" s="218"/>
      <c r="G391" s="218"/>
      <c r="H391" s="218">
        <f>H390</f>
        <v>3507</v>
      </c>
      <c r="I391" s="257"/>
    </row>
    <row r="392" spans="1:9" s="106" customFormat="1" ht="18" customHeight="1">
      <c r="A392" s="4"/>
      <c r="B392" s="4"/>
      <c r="C392" s="12"/>
      <c r="D392" s="221" t="s">
        <v>118</v>
      </c>
      <c r="E392" s="222"/>
      <c r="F392" s="222"/>
      <c r="G392" s="222"/>
      <c r="H392" s="222">
        <f>H393</f>
        <v>5500</v>
      </c>
      <c r="I392" s="109"/>
    </row>
    <row r="393" spans="1:9" s="231" customFormat="1" ht="18" customHeight="1">
      <c r="A393" s="232"/>
      <c r="B393" s="232"/>
      <c r="C393" s="232"/>
      <c r="D393" s="803" t="s">
        <v>170</v>
      </c>
      <c r="E393" s="806"/>
      <c r="F393" s="806"/>
      <c r="G393" s="806"/>
      <c r="H393" s="807">
        <f>SUM(H394:H395)</f>
        <v>5500</v>
      </c>
      <c r="I393" s="230"/>
    </row>
    <row r="394" spans="1:9" s="106" customFormat="1" ht="18" customHeight="1">
      <c r="A394" s="232"/>
      <c r="B394" s="232"/>
      <c r="C394" s="228">
        <v>4217</v>
      </c>
      <c r="D394" s="234" t="s">
        <v>87</v>
      </c>
      <c r="E394" s="238"/>
      <c r="F394" s="238"/>
      <c r="G394" s="238"/>
      <c r="H394" s="238">
        <v>400</v>
      </c>
      <c r="I394" s="109"/>
    </row>
    <row r="395" spans="1:9" s="106" customFormat="1" ht="18" customHeight="1">
      <c r="A395" s="232"/>
      <c r="B395" s="232"/>
      <c r="C395" s="228">
        <v>4427</v>
      </c>
      <c r="D395" s="258" t="s">
        <v>228</v>
      </c>
      <c r="E395" s="229"/>
      <c r="F395" s="229"/>
      <c r="G395" s="229"/>
      <c r="H395" s="229">
        <v>5100</v>
      </c>
      <c r="I395" s="109"/>
    </row>
    <row r="396" spans="1:9" s="106" customFormat="1" ht="18" customHeight="1">
      <c r="A396" s="4"/>
      <c r="B396" s="4"/>
      <c r="C396" s="12"/>
      <c r="D396" s="221" t="s">
        <v>160</v>
      </c>
      <c r="E396" s="222"/>
      <c r="F396" s="222"/>
      <c r="G396" s="222"/>
      <c r="H396" s="222">
        <f>H397</f>
        <v>19000</v>
      </c>
      <c r="I396" s="109"/>
    </row>
    <row r="397" spans="1:9" s="231" customFormat="1" ht="18" customHeight="1">
      <c r="A397" s="232"/>
      <c r="B397" s="232"/>
      <c r="C397" s="232"/>
      <c r="D397" s="803" t="s">
        <v>161</v>
      </c>
      <c r="E397" s="806"/>
      <c r="F397" s="806"/>
      <c r="G397" s="806"/>
      <c r="H397" s="807">
        <f>SUM(H398:H400)</f>
        <v>19000</v>
      </c>
      <c r="I397" s="230"/>
    </row>
    <row r="398" spans="1:9" s="91" customFormat="1" ht="18" customHeight="1">
      <c r="A398" s="265"/>
      <c r="B398" s="265"/>
      <c r="C398" s="266">
        <v>4307</v>
      </c>
      <c r="D398" s="227" t="s">
        <v>88</v>
      </c>
      <c r="E398" s="270"/>
      <c r="F398" s="270"/>
      <c r="G398" s="270"/>
      <c r="H398" s="272">
        <v>150</v>
      </c>
      <c r="I398" s="267"/>
    </row>
    <row r="399" spans="1:9" s="67" customFormat="1" ht="18" customHeight="1">
      <c r="A399" s="265"/>
      <c r="B399" s="265"/>
      <c r="C399" s="266">
        <v>4427</v>
      </c>
      <c r="D399" s="227" t="s">
        <v>228</v>
      </c>
      <c r="E399" s="271"/>
      <c r="F399" s="271"/>
      <c r="G399" s="271"/>
      <c r="H399" s="272">
        <v>18750</v>
      </c>
      <c r="I399" s="96"/>
    </row>
    <row r="400" spans="1:9" s="67" customFormat="1" ht="18" customHeight="1">
      <c r="A400" s="265"/>
      <c r="B400" s="268"/>
      <c r="C400" s="266">
        <v>4747</v>
      </c>
      <c r="D400" s="227" t="s">
        <v>229</v>
      </c>
      <c r="E400" s="269"/>
      <c r="F400" s="269"/>
      <c r="G400" s="269"/>
      <c r="H400" s="272">
        <v>100</v>
      </c>
      <c r="I400" s="96"/>
    </row>
    <row r="401" spans="1:9" s="106" customFormat="1" ht="26.25" customHeight="1">
      <c r="A401" s="4"/>
      <c r="B401" s="70">
        <v>80140</v>
      </c>
      <c r="C401" s="8"/>
      <c r="D401" s="10" t="s">
        <v>133</v>
      </c>
      <c r="E401" s="142"/>
      <c r="F401" s="142"/>
      <c r="G401" s="142"/>
      <c r="H401" s="142">
        <f>H402+H405</f>
        <v>14200</v>
      </c>
      <c r="I401" s="257"/>
    </row>
    <row r="402" spans="1:9" s="106" customFormat="1" ht="18" customHeight="1">
      <c r="A402" s="4"/>
      <c r="B402" s="4"/>
      <c r="C402" s="4"/>
      <c r="D402" s="103" t="s">
        <v>134</v>
      </c>
      <c r="E402" s="260"/>
      <c r="F402" s="260"/>
      <c r="G402" s="260"/>
      <c r="H402" s="260">
        <f>H404</f>
        <v>3000</v>
      </c>
      <c r="I402" s="109"/>
    </row>
    <row r="403" spans="1:9" s="200" customFormat="1" ht="18" customHeight="1">
      <c r="A403" s="215"/>
      <c r="B403" s="215"/>
      <c r="C403" s="215"/>
      <c r="D403" s="219" t="s">
        <v>171</v>
      </c>
      <c r="E403" s="264"/>
      <c r="F403" s="264"/>
      <c r="G403" s="264"/>
      <c r="H403" s="264">
        <v>3000</v>
      </c>
      <c r="I403" s="210"/>
    </row>
    <row r="404" spans="1:9" s="275" customFormat="1" ht="18" customHeight="1">
      <c r="A404" s="273"/>
      <c r="B404" s="273"/>
      <c r="C404" s="266">
        <v>4210</v>
      </c>
      <c r="D404" s="227" t="s">
        <v>87</v>
      </c>
      <c r="E404" s="226"/>
      <c r="F404" s="226"/>
      <c r="G404" s="226"/>
      <c r="H404" s="226">
        <f>H403</f>
        <v>3000</v>
      </c>
      <c r="I404" s="274"/>
    </row>
    <row r="405" spans="1:9" s="106" customFormat="1" ht="18" customHeight="1">
      <c r="A405" s="4"/>
      <c r="B405" s="4"/>
      <c r="C405" s="12"/>
      <c r="D405" s="221" t="s">
        <v>118</v>
      </c>
      <c r="E405" s="222"/>
      <c r="F405" s="222"/>
      <c r="G405" s="222"/>
      <c r="H405" s="222">
        <f>H406</f>
        <v>11200</v>
      </c>
      <c r="I405" s="109"/>
    </row>
    <row r="406" spans="1:9" s="231" customFormat="1" ht="18" customHeight="1">
      <c r="A406" s="232"/>
      <c r="B406" s="232"/>
      <c r="C406" s="232"/>
      <c r="D406" s="803" t="s">
        <v>171</v>
      </c>
      <c r="E406" s="806"/>
      <c r="F406" s="806"/>
      <c r="G406" s="806"/>
      <c r="H406" s="807">
        <f>H407</f>
        <v>11200</v>
      </c>
      <c r="I406" s="230"/>
    </row>
    <row r="407" spans="1:9" s="106" customFormat="1" ht="18" customHeight="1">
      <c r="A407" s="232"/>
      <c r="B407" s="228"/>
      <c r="C407" s="228">
        <v>4427</v>
      </c>
      <c r="D407" s="234" t="s">
        <v>228</v>
      </c>
      <c r="E407" s="238"/>
      <c r="F407" s="238"/>
      <c r="G407" s="238"/>
      <c r="H407" s="238">
        <v>11200</v>
      </c>
      <c r="I407" s="109"/>
    </row>
    <row r="408" spans="1:9" s="106" customFormat="1" ht="18" customHeight="1">
      <c r="A408" s="4"/>
      <c r="B408" s="70">
        <v>80195</v>
      </c>
      <c r="C408" s="8"/>
      <c r="D408" s="10" t="s">
        <v>76</v>
      </c>
      <c r="E408" s="142"/>
      <c r="F408" s="142"/>
      <c r="G408" s="142"/>
      <c r="H408" s="142">
        <f>H409</f>
        <v>6414</v>
      </c>
      <c r="I408" s="257"/>
    </row>
    <row r="409" spans="1:9" s="106" customFormat="1" ht="18" customHeight="1">
      <c r="A409" s="4"/>
      <c r="B409" s="4"/>
      <c r="C409" s="4"/>
      <c r="D409" s="103" t="s">
        <v>152</v>
      </c>
      <c r="E409" s="213"/>
      <c r="F409" s="213"/>
      <c r="G409" s="213"/>
      <c r="H409" s="213">
        <f>H418+H423+H428</f>
        <v>6414</v>
      </c>
      <c r="I409" s="109"/>
    </row>
    <row r="410" spans="1:9" s="200" customFormat="1" ht="18" customHeight="1">
      <c r="A410" s="215"/>
      <c r="B410" s="215"/>
      <c r="C410" s="215"/>
      <c r="D410" s="219" t="s">
        <v>36</v>
      </c>
      <c r="E410" s="220"/>
      <c r="F410" s="220"/>
      <c r="G410" s="220"/>
      <c r="H410" s="220">
        <v>966</v>
      </c>
      <c r="I410" s="210"/>
    </row>
    <row r="411" spans="1:9" s="200" customFormat="1" ht="18" customHeight="1">
      <c r="A411" s="215"/>
      <c r="B411" s="215"/>
      <c r="C411" s="215"/>
      <c r="D411" s="261" t="s">
        <v>226</v>
      </c>
      <c r="E411" s="262"/>
      <c r="F411" s="262"/>
      <c r="G411" s="262"/>
      <c r="H411" s="262">
        <v>640</v>
      </c>
      <c r="I411" s="210"/>
    </row>
    <row r="412" spans="1:9" s="200" customFormat="1" ht="18" customHeight="1">
      <c r="A412" s="214"/>
      <c r="B412" s="214"/>
      <c r="C412" s="214"/>
      <c r="D412" s="217" t="s">
        <v>37</v>
      </c>
      <c r="E412" s="218"/>
      <c r="F412" s="218"/>
      <c r="G412" s="218"/>
      <c r="H412" s="218">
        <v>640</v>
      </c>
      <c r="I412" s="210"/>
    </row>
    <row r="413" spans="1:9" s="200" customFormat="1" ht="18" customHeight="1">
      <c r="A413" s="215"/>
      <c r="B413" s="215"/>
      <c r="C413" s="215"/>
      <c r="D413" s="261" t="s">
        <v>247</v>
      </c>
      <c r="E413" s="262"/>
      <c r="F413" s="262"/>
      <c r="G413" s="262"/>
      <c r="H413" s="262">
        <v>640</v>
      </c>
      <c r="I413" s="210"/>
    </row>
    <row r="414" spans="1:9" s="200" customFormat="1" ht="18" customHeight="1">
      <c r="A414" s="215"/>
      <c r="B414" s="215"/>
      <c r="C414" s="215"/>
      <c r="D414" s="261" t="s">
        <v>38</v>
      </c>
      <c r="E414" s="262"/>
      <c r="F414" s="262"/>
      <c r="G414" s="262"/>
      <c r="H414" s="262">
        <v>640</v>
      </c>
      <c r="I414" s="210"/>
    </row>
    <row r="415" spans="1:9" s="200" customFormat="1" ht="18" customHeight="1">
      <c r="A415" s="215"/>
      <c r="B415" s="215"/>
      <c r="C415" s="215"/>
      <c r="D415" s="261" t="s">
        <v>39</v>
      </c>
      <c r="E415" s="262"/>
      <c r="F415" s="262"/>
      <c r="G415" s="262"/>
      <c r="H415" s="262">
        <v>966</v>
      </c>
      <c r="I415" s="210"/>
    </row>
    <row r="416" spans="1:9" s="200" customFormat="1" ht="18" customHeight="1">
      <c r="A416" s="215"/>
      <c r="B416" s="215"/>
      <c r="C416" s="215"/>
      <c r="D416" s="243" t="s">
        <v>248</v>
      </c>
      <c r="E416" s="262"/>
      <c r="F416" s="262"/>
      <c r="G416" s="262"/>
      <c r="H416" s="262">
        <v>640</v>
      </c>
      <c r="I416" s="210"/>
    </row>
    <row r="417" spans="1:9" s="200" customFormat="1" ht="18" customHeight="1">
      <c r="A417" s="215"/>
      <c r="B417" s="215"/>
      <c r="C417" s="215"/>
      <c r="D417" s="261" t="s">
        <v>29</v>
      </c>
      <c r="E417" s="262"/>
      <c r="F417" s="262"/>
      <c r="G417" s="262"/>
      <c r="H417" s="262">
        <v>640</v>
      </c>
      <c r="I417" s="210"/>
    </row>
    <row r="418" spans="1:9" s="174" customFormat="1" ht="18" customHeight="1">
      <c r="A418" s="215"/>
      <c r="B418" s="215"/>
      <c r="C418" s="214">
        <v>4170</v>
      </c>
      <c r="D418" s="217" t="s">
        <v>32</v>
      </c>
      <c r="E418" s="218"/>
      <c r="F418" s="218"/>
      <c r="G418" s="218"/>
      <c r="H418" s="218">
        <f>SUM(H410:H417)</f>
        <v>5772</v>
      </c>
      <c r="I418" s="257"/>
    </row>
    <row r="419" spans="1:9" s="200" customFormat="1" ht="18.75" customHeight="1">
      <c r="A419" s="215"/>
      <c r="B419" s="215"/>
      <c r="C419" s="215"/>
      <c r="D419" s="261" t="s">
        <v>36</v>
      </c>
      <c r="E419" s="220"/>
      <c r="F419" s="220"/>
      <c r="G419" s="220"/>
      <c r="H419" s="220">
        <v>170</v>
      </c>
      <c r="I419" s="210"/>
    </row>
    <row r="420" spans="1:9" s="200" customFormat="1" ht="18.75" customHeight="1">
      <c r="A420" s="215"/>
      <c r="B420" s="215"/>
      <c r="C420" s="215"/>
      <c r="D420" s="261" t="s">
        <v>37</v>
      </c>
      <c r="E420" s="262"/>
      <c r="F420" s="262"/>
      <c r="G420" s="262"/>
      <c r="H420" s="262">
        <v>111</v>
      </c>
      <c r="I420" s="210"/>
    </row>
    <row r="421" spans="1:9" s="200" customFormat="1" ht="18.75" customHeight="1">
      <c r="A421" s="215"/>
      <c r="B421" s="215"/>
      <c r="C421" s="215"/>
      <c r="D421" s="261" t="s">
        <v>39</v>
      </c>
      <c r="E421" s="262"/>
      <c r="F421" s="262"/>
      <c r="G421" s="262"/>
      <c r="H421" s="262">
        <v>167</v>
      </c>
      <c r="I421" s="210"/>
    </row>
    <row r="422" spans="1:9" s="200" customFormat="1" ht="18.75" customHeight="1">
      <c r="A422" s="215"/>
      <c r="B422" s="215"/>
      <c r="C422" s="215"/>
      <c r="D422" s="243" t="s">
        <v>248</v>
      </c>
      <c r="E422" s="262"/>
      <c r="F422" s="262"/>
      <c r="G422" s="262"/>
      <c r="H422" s="262">
        <v>114</v>
      </c>
      <c r="I422" s="210"/>
    </row>
    <row r="423" spans="1:9" s="174" customFormat="1" ht="17.25" customHeight="1">
      <c r="A423" s="215"/>
      <c r="B423" s="215"/>
      <c r="C423" s="214">
        <v>4110</v>
      </c>
      <c r="D423" s="217" t="s">
        <v>35</v>
      </c>
      <c r="E423" s="218"/>
      <c r="F423" s="218"/>
      <c r="G423" s="218"/>
      <c r="H423" s="218">
        <f>SUM(H419:H422)</f>
        <v>562</v>
      </c>
      <c r="I423" s="257"/>
    </row>
    <row r="424" spans="1:9" s="200" customFormat="1" ht="18" customHeight="1">
      <c r="A424" s="215"/>
      <c r="B424" s="215"/>
      <c r="C424" s="215"/>
      <c r="D424" s="261" t="s">
        <v>36</v>
      </c>
      <c r="E424" s="220"/>
      <c r="F424" s="220"/>
      <c r="G424" s="220"/>
      <c r="H424" s="220">
        <v>24</v>
      </c>
      <c r="I424" s="210"/>
    </row>
    <row r="425" spans="1:9" s="200" customFormat="1" ht="18" customHeight="1">
      <c r="A425" s="215"/>
      <c r="B425" s="215"/>
      <c r="C425" s="215"/>
      <c r="D425" s="261" t="s">
        <v>37</v>
      </c>
      <c r="E425" s="262"/>
      <c r="F425" s="262"/>
      <c r="G425" s="262"/>
      <c r="H425" s="262">
        <v>16</v>
      </c>
      <c r="I425" s="210"/>
    </row>
    <row r="426" spans="1:9" s="200" customFormat="1" ht="18" customHeight="1">
      <c r="A426" s="215"/>
      <c r="B426" s="215"/>
      <c r="C426" s="215"/>
      <c r="D426" s="261" t="s">
        <v>39</v>
      </c>
      <c r="E426" s="262"/>
      <c r="F426" s="262"/>
      <c r="G426" s="262"/>
      <c r="H426" s="262">
        <v>24</v>
      </c>
      <c r="I426" s="210"/>
    </row>
    <row r="427" spans="1:9" s="200" customFormat="1" ht="18" customHeight="1">
      <c r="A427" s="215"/>
      <c r="B427" s="215"/>
      <c r="C427" s="215"/>
      <c r="D427" s="243" t="s">
        <v>248</v>
      </c>
      <c r="E427" s="262"/>
      <c r="F427" s="262"/>
      <c r="G427" s="262"/>
      <c r="H427" s="262">
        <v>16</v>
      </c>
      <c r="I427" s="210"/>
    </row>
    <row r="428" spans="1:9" s="174" customFormat="1" ht="18" customHeight="1">
      <c r="A428" s="214"/>
      <c r="B428" s="214"/>
      <c r="C428" s="214">
        <v>4120</v>
      </c>
      <c r="D428" s="217" t="s">
        <v>34</v>
      </c>
      <c r="E428" s="218"/>
      <c r="F428" s="218"/>
      <c r="G428" s="218"/>
      <c r="H428" s="218">
        <f>SUM(H424:H427)</f>
        <v>80</v>
      </c>
      <c r="I428" s="257"/>
    </row>
    <row r="429" spans="1:9" s="174" customFormat="1" ht="18" customHeight="1" thickBot="1">
      <c r="A429" s="240">
        <v>854</v>
      </c>
      <c r="B429" s="240"/>
      <c r="C429" s="240"/>
      <c r="D429" s="241" t="s">
        <v>135</v>
      </c>
      <c r="E429" s="242"/>
      <c r="F429" s="242"/>
      <c r="G429" s="242"/>
      <c r="H429" s="242">
        <f>H430+H439+H447</f>
        <v>162180</v>
      </c>
      <c r="I429" s="257"/>
    </row>
    <row r="430" spans="1:9" s="106" customFormat="1" ht="18" customHeight="1">
      <c r="A430" s="4"/>
      <c r="B430" s="8">
        <v>85407</v>
      </c>
      <c r="C430" s="8"/>
      <c r="D430" s="10" t="s">
        <v>138</v>
      </c>
      <c r="E430" s="142"/>
      <c r="F430" s="142"/>
      <c r="G430" s="142"/>
      <c r="H430" s="142">
        <f>H431</f>
        <v>25000</v>
      </c>
      <c r="I430" s="257"/>
    </row>
    <row r="431" spans="1:9" s="106" customFormat="1" ht="18" customHeight="1">
      <c r="A431" s="4"/>
      <c r="B431" s="4"/>
      <c r="C431" s="12"/>
      <c r="D431" s="103" t="s">
        <v>139</v>
      </c>
      <c r="E431" s="260"/>
      <c r="F431" s="260"/>
      <c r="G431" s="260"/>
      <c r="H431" s="260">
        <f>H433+H436+H438</f>
        <v>25000</v>
      </c>
      <c r="I431" s="109"/>
    </row>
    <row r="432" spans="1:9" s="200" customFormat="1" ht="18" customHeight="1">
      <c r="A432" s="215"/>
      <c r="B432" s="215"/>
      <c r="C432" s="215"/>
      <c r="D432" s="219" t="s">
        <v>256</v>
      </c>
      <c r="E432" s="220"/>
      <c r="F432" s="220"/>
      <c r="G432" s="220"/>
      <c r="H432" s="220">
        <v>2060</v>
      </c>
      <c r="I432" s="210"/>
    </row>
    <row r="433" spans="1:9" s="275" customFormat="1" ht="18" customHeight="1">
      <c r="A433" s="273"/>
      <c r="B433" s="273"/>
      <c r="C433" s="266">
        <v>4210</v>
      </c>
      <c r="D433" s="227" t="s">
        <v>87</v>
      </c>
      <c r="E433" s="333"/>
      <c r="F433" s="333"/>
      <c r="G433" s="333"/>
      <c r="H433" s="333">
        <f>H432</f>
        <v>2060</v>
      </c>
      <c r="I433" s="274"/>
    </row>
    <row r="434" spans="1:9" s="275" customFormat="1" ht="18" customHeight="1">
      <c r="A434" s="273"/>
      <c r="B434" s="273"/>
      <c r="C434" s="334"/>
      <c r="D434" s="335" t="s">
        <v>257</v>
      </c>
      <c r="E434" s="336"/>
      <c r="F434" s="336"/>
      <c r="G434" s="336"/>
      <c r="H434" s="336">
        <v>15000</v>
      </c>
      <c r="I434" s="274"/>
    </row>
    <row r="435" spans="1:9" s="275" customFormat="1" ht="18" customHeight="1">
      <c r="A435" s="273"/>
      <c r="B435" s="273"/>
      <c r="C435" s="273"/>
      <c r="D435" s="337" t="s">
        <v>256</v>
      </c>
      <c r="E435" s="226"/>
      <c r="F435" s="226"/>
      <c r="G435" s="226"/>
      <c r="H435" s="226">
        <v>4990</v>
      </c>
      <c r="I435" s="274"/>
    </row>
    <row r="436" spans="1:9" s="275" customFormat="1" ht="18" customHeight="1">
      <c r="A436" s="273"/>
      <c r="B436" s="273"/>
      <c r="C436" s="266">
        <v>4240</v>
      </c>
      <c r="D436" s="227" t="s">
        <v>227</v>
      </c>
      <c r="E436" s="333"/>
      <c r="F436" s="333"/>
      <c r="G436" s="333"/>
      <c r="H436" s="333">
        <f>SUM(H434:H435)</f>
        <v>19990</v>
      </c>
      <c r="I436" s="274"/>
    </row>
    <row r="437" spans="1:9" s="275" customFormat="1" ht="18" customHeight="1">
      <c r="A437" s="273"/>
      <c r="B437" s="273"/>
      <c r="C437" s="334"/>
      <c r="D437" s="335" t="s">
        <v>256</v>
      </c>
      <c r="E437" s="336"/>
      <c r="F437" s="336"/>
      <c r="G437" s="336"/>
      <c r="H437" s="336">
        <v>2950</v>
      </c>
      <c r="I437" s="274"/>
    </row>
    <row r="438" spans="1:9" s="91" customFormat="1" ht="18" customHeight="1">
      <c r="A438" s="265"/>
      <c r="B438" s="265"/>
      <c r="C438" s="268">
        <v>4750</v>
      </c>
      <c r="D438" s="291" t="s">
        <v>255</v>
      </c>
      <c r="E438" s="332"/>
      <c r="F438" s="332"/>
      <c r="G438" s="332"/>
      <c r="H438" s="332">
        <f>H437</f>
        <v>2950</v>
      </c>
      <c r="I438" s="267"/>
    </row>
    <row r="439" spans="1:9" s="106" customFormat="1" ht="18" customHeight="1">
      <c r="A439" s="4"/>
      <c r="B439" s="70">
        <v>85410</v>
      </c>
      <c r="C439" s="8"/>
      <c r="D439" s="10" t="s">
        <v>140</v>
      </c>
      <c r="E439" s="142"/>
      <c r="F439" s="142"/>
      <c r="G439" s="142"/>
      <c r="H439" s="142">
        <f>H440</f>
        <v>25700</v>
      </c>
      <c r="I439" s="257"/>
    </row>
    <row r="440" spans="1:9" s="106" customFormat="1" ht="18" customHeight="1">
      <c r="A440" s="4"/>
      <c r="B440" s="4"/>
      <c r="C440" s="12"/>
      <c r="D440" s="103" t="s">
        <v>141</v>
      </c>
      <c r="E440" s="260"/>
      <c r="F440" s="260"/>
      <c r="G440" s="260"/>
      <c r="H440" s="260">
        <f>H444+H446</f>
        <v>25700</v>
      </c>
      <c r="I440" s="109"/>
    </row>
    <row r="441" spans="1:9" s="200" customFormat="1" ht="18" customHeight="1">
      <c r="A441" s="214"/>
      <c r="B441" s="214"/>
      <c r="C441" s="214"/>
      <c r="D441" s="217" t="s">
        <v>259</v>
      </c>
      <c r="E441" s="610"/>
      <c r="F441" s="610"/>
      <c r="G441" s="610"/>
      <c r="H441" s="610">
        <v>10000</v>
      </c>
      <c r="I441" s="210"/>
    </row>
    <row r="442" spans="1:9" s="200" customFormat="1" ht="18" customHeight="1">
      <c r="A442" s="215"/>
      <c r="B442" s="215"/>
      <c r="C442" s="215"/>
      <c r="D442" s="261" t="s">
        <v>258</v>
      </c>
      <c r="E442" s="262"/>
      <c r="F442" s="262"/>
      <c r="G442" s="262"/>
      <c r="H442" s="262">
        <v>3200</v>
      </c>
      <c r="I442" s="210"/>
    </row>
    <row r="443" spans="1:9" s="200" customFormat="1" ht="18" customHeight="1">
      <c r="A443" s="215"/>
      <c r="B443" s="215"/>
      <c r="C443" s="215"/>
      <c r="D443" s="261" t="s">
        <v>260</v>
      </c>
      <c r="E443" s="264"/>
      <c r="F443" s="264"/>
      <c r="G443" s="264"/>
      <c r="H443" s="264">
        <v>10000</v>
      </c>
      <c r="I443" s="210"/>
    </row>
    <row r="444" spans="1:9" s="275" customFormat="1" ht="18" customHeight="1">
      <c r="A444" s="273"/>
      <c r="B444" s="273"/>
      <c r="C444" s="266">
        <v>4210</v>
      </c>
      <c r="D444" s="227" t="s">
        <v>87</v>
      </c>
      <c r="E444" s="333"/>
      <c r="F444" s="333"/>
      <c r="G444" s="333"/>
      <c r="H444" s="333">
        <f>SUM(H441:H443)</f>
        <v>23200</v>
      </c>
      <c r="I444" s="274"/>
    </row>
    <row r="445" spans="1:9" s="275" customFormat="1" ht="18" customHeight="1">
      <c r="A445" s="273"/>
      <c r="B445" s="273"/>
      <c r="C445" s="273"/>
      <c r="D445" s="261" t="s">
        <v>258</v>
      </c>
      <c r="E445" s="336"/>
      <c r="F445" s="336"/>
      <c r="G445" s="336"/>
      <c r="H445" s="336">
        <v>2500</v>
      </c>
      <c r="I445" s="274"/>
    </row>
    <row r="446" spans="1:9" s="174" customFormat="1" ht="18" customHeight="1">
      <c r="A446" s="215"/>
      <c r="B446" s="215"/>
      <c r="C446" s="266">
        <v>4240</v>
      </c>
      <c r="D446" s="227" t="s">
        <v>227</v>
      </c>
      <c r="E446" s="218"/>
      <c r="F446" s="218"/>
      <c r="G446" s="218"/>
      <c r="H446" s="218">
        <f>H445</f>
        <v>2500</v>
      </c>
      <c r="I446" s="257"/>
    </row>
    <row r="447" spans="1:9" s="106" customFormat="1" ht="18" customHeight="1">
      <c r="A447" s="4"/>
      <c r="B447" s="70">
        <v>85495</v>
      </c>
      <c r="C447" s="8"/>
      <c r="D447" s="10" t="s">
        <v>76</v>
      </c>
      <c r="E447" s="142"/>
      <c r="F447" s="142"/>
      <c r="G447" s="142"/>
      <c r="H447" s="142">
        <f>H448</f>
        <v>111480</v>
      </c>
      <c r="I447" s="257"/>
    </row>
    <row r="448" spans="1:9" s="106" customFormat="1" ht="18" customHeight="1">
      <c r="A448" s="4"/>
      <c r="B448" s="4"/>
      <c r="C448" s="12"/>
      <c r="D448" s="103" t="s">
        <v>167</v>
      </c>
      <c r="E448" s="260"/>
      <c r="F448" s="260"/>
      <c r="G448" s="260"/>
      <c r="H448" s="260">
        <f>H456+H466</f>
        <v>111480</v>
      </c>
      <c r="I448" s="109"/>
    </row>
    <row r="449" spans="1:9" s="200" customFormat="1" ht="17.25" customHeight="1">
      <c r="A449" s="215"/>
      <c r="B449" s="215"/>
      <c r="C449" s="215"/>
      <c r="D449" s="261" t="s">
        <v>225</v>
      </c>
      <c r="E449" s="220"/>
      <c r="F449" s="220"/>
      <c r="G449" s="220"/>
      <c r="H449" s="220">
        <v>8000</v>
      </c>
      <c r="I449" s="210"/>
    </row>
    <row r="450" spans="1:9" s="200" customFormat="1" ht="17.25" customHeight="1">
      <c r="A450" s="215"/>
      <c r="B450" s="215"/>
      <c r="C450" s="215"/>
      <c r="D450" s="243" t="s">
        <v>261</v>
      </c>
      <c r="E450" s="244"/>
      <c r="F450" s="244"/>
      <c r="G450" s="244"/>
      <c r="H450" s="244">
        <v>3980</v>
      </c>
      <c r="I450" s="210"/>
    </row>
    <row r="451" spans="1:9" s="200" customFormat="1" ht="17.25" customHeight="1">
      <c r="A451" s="215"/>
      <c r="B451" s="215"/>
      <c r="C451" s="215"/>
      <c r="D451" s="243" t="s">
        <v>258</v>
      </c>
      <c r="E451" s="244"/>
      <c r="F451" s="244"/>
      <c r="G451" s="244"/>
      <c r="H451" s="244">
        <v>3000</v>
      </c>
      <c r="I451" s="210"/>
    </row>
    <row r="452" spans="1:9" s="200" customFormat="1" ht="17.25" customHeight="1">
      <c r="A452" s="215"/>
      <c r="B452" s="215"/>
      <c r="C452" s="215"/>
      <c r="D452" s="243" t="s">
        <v>171</v>
      </c>
      <c r="E452" s="244"/>
      <c r="F452" s="244"/>
      <c r="G452" s="244"/>
      <c r="H452" s="244">
        <v>6000</v>
      </c>
      <c r="I452" s="210"/>
    </row>
    <row r="453" spans="1:9" s="200" customFormat="1" ht="17.25" customHeight="1">
      <c r="A453" s="215"/>
      <c r="B453" s="215"/>
      <c r="C453" s="215"/>
      <c r="D453" s="243" t="s">
        <v>262</v>
      </c>
      <c r="E453" s="244"/>
      <c r="F453" s="244"/>
      <c r="G453" s="244"/>
      <c r="H453" s="244">
        <v>10000</v>
      </c>
      <c r="I453" s="210"/>
    </row>
    <row r="454" spans="1:9" s="200" customFormat="1" ht="17.25" customHeight="1">
      <c r="A454" s="215"/>
      <c r="B454" s="215"/>
      <c r="C454" s="215"/>
      <c r="D454" s="243" t="s">
        <v>264</v>
      </c>
      <c r="E454" s="244"/>
      <c r="F454" s="244"/>
      <c r="G454" s="244"/>
      <c r="H454" s="244">
        <v>4500</v>
      </c>
      <c r="I454" s="210"/>
    </row>
    <row r="455" spans="1:9" s="174" customFormat="1" ht="17.25" customHeight="1">
      <c r="A455" s="215"/>
      <c r="B455" s="215"/>
      <c r="C455" s="273"/>
      <c r="D455" s="340" t="s">
        <v>265</v>
      </c>
      <c r="E455" s="244"/>
      <c r="F455" s="244"/>
      <c r="G455" s="244"/>
      <c r="H455" s="244">
        <v>10000</v>
      </c>
      <c r="I455" s="257"/>
    </row>
    <row r="456" spans="1:9" s="174" customFormat="1" ht="17.25" customHeight="1">
      <c r="A456" s="215"/>
      <c r="B456" s="215"/>
      <c r="C456" s="266">
        <v>4210</v>
      </c>
      <c r="D456" s="227" t="s">
        <v>87</v>
      </c>
      <c r="E456" s="218"/>
      <c r="F456" s="218"/>
      <c r="G456" s="218"/>
      <c r="H456" s="218">
        <f>SUM(H449:H455)</f>
        <v>45480</v>
      </c>
      <c r="I456" s="257"/>
    </row>
    <row r="457" spans="1:9" s="174" customFormat="1" ht="17.25" customHeight="1">
      <c r="A457" s="215"/>
      <c r="B457" s="215"/>
      <c r="C457" s="273"/>
      <c r="D457" s="263" t="s">
        <v>225</v>
      </c>
      <c r="E457" s="264"/>
      <c r="F457" s="264"/>
      <c r="G457" s="264"/>
      <c r="H457" s="264">
        <v>4400</v>
      </c>
      <c r="I457" s="257"/>
    </row>
    <row r="458" spans="1:9" s="174" customFormat="1" ht="17.25" customHeight="1">
      <c r="A458" s="215"/>
      <c r="B458" s="215"/>
      <c r="C458" s="273"/>
      <c r="D458" s="243" t="s">
        <v>266</v>
      </c>
      <c r="E458" s="244"/>
      <c r="F458" s="244"/>
      <c r="G458" s="244"/>
      <c r="H458" s="244">
        <v>6600</v>
      </c>
      <c r="I458" s="257"/>
    </row>
    <row r="459" spans="1:9" s="174" customFormat="1" ht="17.25" customHeight="1">
      <c r="A459" s="215"/>
      <c r="B459" s="215"/>
      <c r="C459" s="273"/>
      <c r="D459" s="340" t="s">
        <v>226</v>
      </c>
      <c r="E459" s="244"/>
      <c r="F459" s="244"/>
      <c r="G459" s="244"/>
      <c r="H459" s="244">
        <v>12000</v>
      </c>
      <c r="I459" s="257"/>
    </row>
    <row r="460" spans="1:9" s="174" customFormat="1" ht="17.25" customHeight="1">
      <c r="A460" s="215"/>
      <c r="B460" s="215"/>
      <c r="C460" s="273"/>
      <c r="D460" s="340" t="s">
        <v>239</v>
      </c>
      <c r="E460" s="244"/>
      <c r="F460" s="244"/>
      <c r="G460" s="244"/>
      <c r="H460" s="244">
        <v>9000</v>
      </c>
      <c r="I460" s="257"/>
    </row>
    <row r="461" spans="1:9" s="174" customFormat="1" ht="17.25" customHeight="1">
      <c r="A461" s="215"/>
      <c r="B461" s="215"/>
      <c r="C461" s="273"/>
      <c r="D461" s="340" t="s">
        <v>240</v>
      </c>
      <c r="E461" s="244"/>
      <c r="F461" s="244"/>
      <c r="G461" s="244"/>
      <c r="H461" s="244">
        <v>9000</v>
      </c>
      <c r="I461" s="257"/>
    </row>
    <row r="462" spans="1:9" s="174" customFormat="1" ht="17.25" customHeight="1">
      <c r="A462" s="215"/>
      <c r="B462" s="215"/>
      <c r="C462" s="273"/>
      <c r="D462" s="340" t="s">
        <v>267</v>
      </c>
      <c r="E462" s="244"/>
      <c r="F462" s="244"/>
      <c r="G462" s="244"/>
      <c r="H462" s="244">
        <v>11000</v>
      </c>
      <c r="I462" s="257"/>
    </row>
    <row r="463" spans="1:9" s="174" customFormat="1" ht="17.25" customHeight="1">
      <c r="A463" s="215"/>
      <c r="B463" s="215"/>
      <c r="C463" s="273"/>
      <c r="D463" s="340" t="s">
        <v>268</v>
      </c>
      <c r="E463" s="244"/>
      <c r="F463" s="244"/>
      <c r="G463" s="244"/>
      <c r="H463" s="244">
        <v>5700</v>
      </c>
      <c r="I463" s="257"/>
    </row>
    <row r="464" spans="1:9" s="174" customFormat="1" ht="17.25" customHeight="1">
      <c r="A464" s="215"/>
      <c r="B464" s="215"/>
      <c r="C464" s="273"/>
      <c r="D464" s="340" t="s">
        <v>258</v>
      </c>
      <c r="E464" s="244"/>
      <c r="F464" s="244"/>
      <c r="G464" s="244"/>
      <c r="H464" s="244">
        <v>3200</v>
      </c>
      <c r="I464" s="257"/>
    </row>
    <row r="465" spans="1:9" s="174" customFormat="1" ht="17.25" customHeight="1">
      <c r="A465" s="215"/>
      <c r="B465" s="215"/>
      <c r="C465" s="273"/>
      <c r="D465" s="243" t="s">
        <v>263</v>
      </c>
      <c r="E465" s="244"/>
      <c r="F465" s="244"/>
      <c r="G465" s="244"/>
      <c r="H465" s="244">
        <v>5100</v>
      </c>
      <c r="I465" s="257"/>
    </row>
    <row r="466" spans="1:9" s="174" customFormat="1" ht="17.25" customHeight="1">
      <c r="A466" s="215"/>
      <c r="B466" s="215"/>
      <c r="C466" s="266">
        <v>6060</v>
      </c>
      <c r="D466" s="338" t="s">
        <v>238</v>
      </c>
      <c r="E466" s="339"/>
      <c r="F466" s="339"/>
      <c r="G466" s="339"/>
      <c r="H466" s="339">
        <f>SUM(H457:H465)</f>
        <v>66000</v>
      </c>
      <c r="I466" s="257"/>
    </row>
    <row r="467" spans="1:9" s="278" customFormat="1" ht="18" customHeight="1" thickBot="1">
      <c r="A467" s="399"/>
      <c r="B467" s="399"/>
      <c r="C467" s="399"/>
      <c r="D467" s="357" t="s">
        <v>56</v>
      </c>
      <c r="E467" s="358"/>
      <c r="F467" s="358"/>
      <c r="G467" s="358"/>
      <c r="H467" s="358">
        <f>H468</f>
        <v>9230</v>
      </c>
      <c r="I467" s="257"/>
    </row>
    <row r="468" spans="1:9" s="199" customFormat="1" ht="17.25" customHeight="1" thickBot="1" thickTop="1">
      <c r="A468" s="425">
        <v>801</v>
      </c>
      <c r="B468" s="425"/>
      <c r="C468" s="425"/>
      <c r="D468" s="423" t="s">
        <v>68</v>
      </c>
      <c r="E468" s="424"/>
      <c r="F468" s="424"/>
      <c r="G468" s="424"/>
      <c r="H468" s="424">
        <f>H469</f>
        <v>9230</v>
      </c>
      <c r="I468" s="257"/>
    </row>
    <row r="469" spans="1:9" s="106" customFormat="1" ht="17.25" customHeight="1">
      <c r="A469" s="4"/>
      <c r="B469" s="8">
        <v>80195</v>
      </c>
      <c r="C469" s="8"/>
      <c r="D469" s="10" t="s">
        <v>76</v>
      </c>
      <c r="E469" s="142"/>
      <c r="F469" s="142"/>
      <c r="G469" s="142"/>
      <c r="H469" s="142">
        <f>H470</f>
        <v>9230</v>
      </c>
      <c r="I469" s="257"/>
    </row>
    <row r="470" spans="1:9" s="106" customFormat="1" ht="17.25" customHeight="1">
      <c r="A470" s="4"/>
      <c r="B470" s="4"/>
      <c r="C470" s="4"/>
      <c r="D470" s="103" t="s">
        <v>152</v>
      </c>
      <c r="E470" s="213"/>
      <c r="F470" s="213"/>
      <c r="G470" s="213"/>
      <c r="H470" s="213">
        <f>H479+H488+H497</f>
        <v>9230</v>
      </c>
      <c r="I470" s="109"/>
    </row>
    <row r="471" spans="1:9" s="200" customFormat="1" ht="18.75" customHeight="1">
      <c r="A471" s="214"/>
      <c r="B471" s="214"/>
      <c r="C471" s="214"/>
      <c r="D471" s="217" t="s">
        <v>36</v>
      </c>
      <c r="E471" s="610"/>
      <c r="F471" s="610"/>
      <c r="G471" s="610"/>
      <c r="H471" s="610">
        <v>960</v>
      </c>
      <c r="I471" s="210"/>
    </row>
    <row r="472" spans="1:9" s="200" customFormat="1" ht="18" customHeight="1">
      <c r="A472" s="215"/>
      <c r="B472" s="215"/>
      <c r="C472" s="215"/>
      <c r="D472" s="261" t="s">
        <v>226</v>
      </c>
      <c r="E472" s="262"/>
      <c r="F472" s="262"/>
      <c r="G472" s="262"/>
      <c r="H472" s="262">
        <v>960</v>
      </c>
      <c r="I472" s="210"/>
    </row>
    <row r="473" spans="1:9" s="200" customFormat="1" ht="18" customHeight="1">
      <c r="A473" s="215"/>
      <c r="B473" s="215"/>
      <c r="C473" s="215"/>
      <c r="D473" s="261" t="s">
        <v>37</v>
      </c>
      <c r="E473" s="262"/>
      <c r="F473" s="262"/>
      <c r="G473" s="262"/>
      <c r="H473" s="262">
        <v>960</v>
      </c>
      <c r="I473" s="210"/>
    </row>
    <row r="474" spans="1:9" s="200" customFormat="1" ht="18" customHeight="1">
      <c r="A474" s="215"/>
      <c r="B474" s="215"/>
      <c r="C474" s="215"/>
      <c r="D474" s="261" t="s">
        <v>247</v>
      </c>
      <c r="E474" s="262"/>
      <c r="F474" s="262"/>
      <c r="G474" s="262"/>
      <c r="H474" s="262">
        <v>960</v>
      </c>
      <c r="I474" s="210"/>
    </row>
    <row r="475" spans="1:9" s="200" customFormat="1" ht="18" customHeight="1">
      <c r="A475" s="215"/>
      <c r="B475" s="215"/>
      <c r="C475" s="215"/>
      <c r="D475" s="261" t="s">
        <v>38</v>
      </c>
      <c r="E475" s="262"/>
      <c r="F475" s="262"/>
      <c r="G475" s="262"/>
      <c r="H475" s="262">
        <v>960</v>
      </c>
      <c r="I475" s="210"/>
    </row>
    <row r="476" spans="1:9" s="200" customFormat="1" ht="18" customHeight="1">
      <c r="A476" s="215"/>
      <c r="B476" s="215"/>
      <c r="C476" s="215"/>
      <c r="D476" s="261" t="s">
        <v>39</v>
      </c>
      <c r="E476" s="262"/>
      <c r="F476" s="262"/>
      <c r="G476" s="262"/>
      <c r="H476" s="262">
        <v>960</v>
      </c>
      <c r="I476" s="210"/>
    </row>
    <row r="477" spans="1:9" s="200" customFormat="1" ht="18" customHeight="1">
      <c r="A477" s="215"/>
      <c r="B477" s="215"/>
      <c r="C477" s="215"/>
      <c r="D477" s="243" t="s">
        <v>248</v>
      </c>
      <c r="E477" s="262"/>
      <c r="F477" s="262"/>
      <c r="G477" s="262"/>
      <c r="H477" s="262">
        <v>960</v>
      </c>
      <c r="I477" s="210"/>
    </row>
    <row r="478" spans="1:9" s="200" customFormat="1" ht="18" customHeight="1">
      <c r="A478" s="215"/>
      <c r="B478" s="215"/>
      <c r="C478" s="215"/>
      <c r="D478" s="261" t="s">
        <v>29</v>
      </c>
      <c r="E478" s="262"/>
      <c r="F478" s="262"/>
      <c r="G478" s="262"/>
      <c r="H478" s="262">
        <v>960</v>
      </c>
      <c r="I478" s="210"/>
    </row>
    <row r="479" spans="1:9" s="174" customFormat="1" ht="18" customHeight="1">
      <c r="A479" s="215"/>
      <c r="B479" s="215"/>
      <c r="C479" s="214">
        <v>4170</v>
      </c>
      <c r="D479" s="217" t="s">
        <v>32</v>
      </c>
      <c r="E479" s="218"/>
      <c r="F479" s="218"/>
      <c r="G479" s="218"/>
      <c r="H479" s="218">
        <f>SUM(H471:H478)</f>
        <v>7680</v>
      </c>
      <c r="I479" s="257"/>
    </row>
    <row r="480" spans="1:9" s="174" customFormat="1" ht="18" customHeight="1">
      <c r="A480" s="215"/>
      <c r="B480" s="215"/>
      <c r="C480" s="215"/>
      <c r="D480" s="261" t="s">
        <v>36</v>
      </c>
      <c r="E480" s="264"/>
      <c r="F480" s="264"/>
      <c r="G480" s="264"/>
      <c r="H480" s="264">
        <v>171</v>
      </c>
      <c r="I480" s="257"/>
    </row>
    <row r="481" spans="1:9" s="174" customFormat="1" ht="18" customHeight="1">
      <c r="A481" s="215"/>
      <c r="B481" s="215"/>
      <c r="C481" s="215"/>
      <c r="D481" s="261" t="s">
        <v>226</v>
      </c>
      <c r="E481" s="244"/>
      <c r="F481" s="244"/>
      <c r="G481" s="244"/>
      <c r="H481" s="244">
        <v>168</v>
      </c>
      <c r="I481" s="257"/>
    </row>
    <row r="482" spans="1:9" s="174" customFormat="1" ht="18" customHeight="1">
      <c r="A482" s="215"/>
      <c r="B482" s="215"/>
      <c r="C482" s="215"/>
      <c r="D482" s="261" t="s">
        <v>37</v>
      </c>
      <c r="E482" s="244"/>
      <c r="F482" s="244"/>
      <c r="G482" s="244"/>
      <c r="H482" s="244">
        <v>171</v>
      </c>
      <c r="I482" s="257"/>
    </row>
    <row r="483" spans="1:9" s="174" customFormat="1" ht="18" customHeight="1">
      <c r="A483" s="215"/>
      <c r="B483" s="215"/>
      <c r="C483" s="215"/>
      <c r="D483" s="261" t="s">
        <v>247</v>
      </c>
      <c r="E483" s="244"/>
      <c r="F483" s="244"/>
      <c r="G483" s="244"/>
      <c r="H483" s="244">
        <v>168</v>
      </c>
      <c r="I483" s="257"/>
    </row>
    <row r="484" spans="1:9" s="174" customFormat="1" ht="18" customHeight="1">
      <c r="A484" s="215"/>
      <c r="B484" s="215"/>
      <c r="C484" s="215"/>
      <c r="D484" s="261" t="s">
        <v>38</v>
      </c>
      <c r="E484" s="244"/>
      <c r="F484" s="244"/>
      <c r="G484" s="244"/>
      <c r="H484" s="244">
        <v>168</v>
      </c>
      <c r="I484" s="257"/>
    </row>
    <row r="485" spans="1:9" s="200" customFormat="1" ht="18" customHeight="1">
      <c r="A485" s="215"/>
      <c r="B485" s="215"/>
      <c r="C485" s="215"/>
      <c r="D485" s="261" t="s">
        <v>39</v>
      </c>
      <c r="E485" s="244"/>
      <c r="F485" s="244"/>
      <c r="G485" s="244"/>
      <c r="H485" s="244">
        <v>171</v>
      </c>
      <c r="I485" s="210"/>
    </row>
    <row r="486" spans="1:9" s="200" customFormat="1" ht="18" customHeight="1">
      <c r="A486" s="215"/>
      <c r="B486" s="215"/>
      <c r="C486" s="215"/>
      <c r="D486" s="243" t="s">
        <v>248</v>
      </c>
      <c r="E486" s="244"/>
      <c r="F486" s="244"/>
      <c r="G486" s="244"/>
      <c r="H486" s="244">
        <v>171</v>
      </c>
      <c r="I486" s="210"/>
    </row>
    <row r="487" spans="1:9" s="200" customFormat="1" ht="18" customHeight="1">
      <c r="A487" s="215"/>
      <c r="B487" s="215"/>
      <c r="C487" s="215"/>
      <c r="D487" s="261" t="s">
        <v>29</v>
      </c>
      <c r="E487" s="244"/>
      <c r="F487" s="244"/>
      <c r="G487" s="244"/>
      <c r="H487" s="244">
        <v>170</v>
      </c>
      <c r="I487" s="210"/>
    </row>
    <row r="488" spans="1:9" s="174" customFormat="1" ht="18" customHeight="1">
      <c r="A488" s="215"/>
      <c r="B488" s="215"/>
      <c r="C488" s="214">
        <v>4110</v>
      </c>
      <c r="D488" s="217" t="s">
        <v>35</v>
      </c>
      <c r="E488" s="218"/>
      <c r="F488" s="218"/>
      <c r="G488" s="218"/>
      <c r="H488" s="218">
        <f>SUM(H480:H487)</f>
        <v>1358</v>
      </c>
      <c r="I488" s="257"/>
    </row>
    <row r="489" spans="1:9" s="174" customFormat="1" ht="18" customHeight="1">
      <c r="A489" s="215"/>
      <c r="B489" s="215"/>
      <c r="C489" s="215"/>
      <c r="D489" s="261" t="s">
        <v>36</v>
      </c>
      <c r="E489" s="264"/>
      <c r="F489" s="264"/>
      <c r="G489" s="264"/>
      <c r="H489" s="264">
        <v>24</v>
      </c>
      <c r="I489" s="257"/>
    </row>
    <row r="490" spans="1:9" s="174" customFormat="1" ht="18" customHeight="1">
      <c r="A490" s="215"/>
      <c r="B490" s="215"/>
      <c r="C490" s="215"/>
      <c r="D490" s="261" t="s">
        <v>226</v>
      </c>
      <c r="E490" s="244"/>
      <c r="F490" s="244"/>
      <c r="G490" s="244"/>
      <c r="H490" s="244">
        <v>24</v>
      </c>
      <c r="I490" s="257"/>
    </row>
    <row r="491" spans="1:9" s="174" customFormat="1" ht="18" customHeight="1">
      <c r="A491" s="215"/>
      <c r="B491" s="215"/>
      <c r="C491" s="215"/>
      <c r="D491" s="261" t="s">
        <v>37</v>
      </c>
      <c r="E491" s="244"/>
      <c r="F491" s="244"/>
      <c r="G491" s="244"/>
      <c r="H491" s="244">
        <v>24</v>
      </c>
      <c r="I491" s="257"/>
    </row>
    <row r="492" spans="1:9" s="174" customFormat="1" ht="18" customHeight="1">
      <c r="A492" s="215"/>
      <c r="B492" s="215"/>
      <c r="C492" s="215"/>
      <c r="D492" s="261" t="s">
        <v>247</v>
      </c>
      <c r="E492" s="244"/>
      <c r="F492" s="244"/>
      <c r="G492" s="244"/>
      <c r="H492" s="244">
        <v>24</v>
      </c>
      <c r="I492" s="257"/>
    </row>
    <row r="493" spans="1:9" s="200" customFormat="1" ht="18" customHeight="1">
      <c r="A493" s="215"/>
      <c r="B493" s="215"/>
      <c r="C493" s="215"/>
      <c r="D493" s="261" t="s">
        <v>38</v>
      </c>
      <c r="E493" s="244"/>
      <c r="F493" s="244"/>
      <c r="G493" s="244"/>
      <c r="H493" s="244">
        <v>24</v>
      </c>
      <c r="I493" s="210"/>
    </row>
    <row r="494" spans="1:9" s="200" customFormat="1" ht="18" customHeight="1">
      <c r="A494" s="215"/>
      <c r="B494" s="215"/>
      <c r="C494" s="215"/>
      <c r="D494" s="261" t="s">
        <v>39</v>
      </c>
      <c r="E494" s="244"/>
      <c r="F494" s="244"/>
      <c r="G494" s="244"/>
      <c r="H494" s="244">
        <v>24</v>
      </c>
      <c r="I494" s="210"/>
    </row>
    <row r="495" spans="1:9" s="200" customFormat="1" ht="18" customHeight="1">
      <c r="A495" s="215"/>
      <c r="B495" s="215"/>
      <c r="C495" s="215"/>
      <c r="D495" s="243" t="s">
        <v>248</v>
      </c>
      <c r="E495" s="244"/>
      <c r="F495" s="244"/>
      <c r="G495" s="244"/>
      <c r="H495" s="244">
        <v>24</v>
      </c>
      <c r="I495" s="210"/>
    </row>
    <row r="496" spans="1:9" s="200" customFormat="1" ht="18" customHeight="1">
      <c r="A496" s="215"/>
      <c r="B496" s="215"/>
      <c r="C496" s="215"/>
      <c r="D496" s="261" t="s">
        <v>29</v>
      </c>
      <c r="E496" s="244"/>
      <c r="F496" s="244"/>
      <c r="G496" s="244"/>
      <c r="H496" s="244">
        <v>24</v>
      </c>
      <c r="I496" s="210"/>
    </row>
    <row r="497" spans="1:9" s="174" customFormat="1" ht="18" customHeight="1">
      <c r="A497" s="214"/>
      <c r="B497" s="214"/>
      <c r="C497" s="214">
        <v>4120</v>
      </c>
      <c r="D497" s="217" t="s">
        <v>34</v>
      </c>
      <c r="E497" s="218"/>
      <c r="F497" s="218"/>
      <c r="G497" s="218"/>
      <c r="H497" s="218">
        <f>SUM(H489:H496)</f>
        <v>192</v>
      </c>
      <c r="I497" s="257"/>
    </row>
    <row r="501" spans="3:6" ht="15">
      <c r="C501" s="853" t="s">
        <v>452</v>
      </c>
      <c r="F501" s="852" t="s">
        <v>456</v>
      </c>
    </row>
    <row r="502" spans="3:6" ht="15">
      <c r="C502" s="854" t="s">
        <v>453</v>
      </c>
      <c r="F502" s="852" t="s">
        <v>457</v>
      </c>
    </row>
    <row r="503" ht="15">
      <c r="C503" s="853" t="s">
        <v>454</v>
      </c>
    </row>
    <row r="504" ht="15">
      <c r="C504" s="853" t="s">
        <v>455</v>
      </c>
    </row>
  </sheetData>
  <mergeCells count="6">
    <mergeCell ref="G7:H7"/>
    <mergeCell ref="A7:A8"/>
    <mergeCell ref="B7:B8"/>
    <mergeCell ref="C7:C8"/>
    <mergeCell ref="D7:D8"/>
    <mergeCell ref="E7:F7"/>
  </mergeCells>
  <printOptions horizontalCentered="1"/>
  <pageMargins left="0.5511811023622047" right="0.5511811023622047" top="0.3937007874015748" bottom="0.3937007874015748" header="0.5118110236220472" footer="0.1968503937007874"/>
  <pageSetup firstPageNumber="11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45"/>
  <sheetViews>
    <sheetView workbookViewId="0" topLeftCell="A1">
      <selection activeCell="H7" sqref="H7"/>
    </sheetView>
  </sheetViews>
  <sheetFormatPr defaultColWidth="9.00390625" defaultRowHeight="12.75"/>
  <cols>
    <col min="1" max="1" width="7.00390625" style="26" customWidth="1"/>
    <col min="2" max="2" width="9.00390625" style="26" customWidth="1"/>
    <col min="3" max="3" width="78.00390625" style="26" customWidth="1"/>
    <col min="4" max="4" width="23.625" style="26" customWidth="1"/>
    <col min="5" max="5" width="15.375" style="26" customWidth="1"/>
    <col min="6" max="6" width="17.25390625" style="26" customWidth="1"/>
    <col min="7" max="16384" width="9.125" style="29" customWidth="1"/>
  </cols>
  <sheetData>
    <row r="1" spans="4:5" ht="15" customHeight="1">
      <c r="D1" s="27"/>
      <c r="E1" s="28" t="s">
        <v>403</v>
      </c>
    </row>
    <row r="2" spans="4:5" ht="15" customHeight="1">
      <c r="D2" s="27"/>
      <c r="E2" s="28" t="s">
        <v>458</v>
      </c>
    </row>
    <row r="3" spans="1:5" ht="15" customHeight="1">
      <c r="A3" s="30"/>
      <c r="B3" s="30" t="s">
        <v>77</v>
      </c>
      <c r="D3" s="27"/>
      <c r="E3" s="28" t="s">
        <v>189</v>
      </c>
    </row>
    <row r="4" spans="2:5" ht="15" customHeight="1">
      <c r="B4" s="30" t="s">
        <v>91</v>
      </c>
      <c r="D4" s="27"/>
      <c r="E4" s="28" t="s">
        <v>459</v>
      </c>
    </row>
    <row r="5" spans="3:6" ht="15.75" thickBot="1">
      <c r="C5" s="31"/>
      <c r="D5" s="32"/>
      <c r="E5" s="32"/>
      <c r="F5" s="33" t="s">
        <v>46</v>
      </c>
    </row>
    <row r="6" spans="1:6" ht="33" customHeight="1" thickTop="1">
      <c r="A6" s="34"/>
      <c r="B6" s="35"/>
      <c r="C6" s="36" t="s">
        <v>72</v>
      </c>
      <c r="D6" s="838" t="s">
        <v>70</v>
      </c>
      <c r="E6" s="838" t="s">
        <v>48</v>
      </c>
      <c r="F6" s="838" t="s">
        <v>49</v>
      </c>
    </row>
    <row r="7" spans="1:6" ht="40.5" customHeight="1" thickBot="1">
      <c r="A7" s="37" t="s">
        <v>41</v>
      </c>
      <c r="B7" s="38" t="s">
        <v>78</v>
      </c>
      <c r="C7" s="37" t="s">
        <v>79</v>
      </c>
      <c r="D7" s="839" t="s">
        <v>80</v>
      </c>
      <c r="E7" s="839"/>
      <c r="F7" s="839"/>
    </row>
    <row r="8" spans="1:6" ht="17.25" customHeight="1" thickBot="1" thickTop="1">
      <c r="A8" s="1">
        <v>1</v>
      </c>
      <c r="B8" s="1">
        <v>2</v>
      </c>
      <c r="C8" s="1">
        <v>3</v>
      </c>
      <c r="D8" s="39">
        <v>4</v>
      </c>
      <c r="E8" s="39">
        <v>5</v>
      </c>
      <c r="F8" s="39">
        <v>6</v>
      </c>
    </row>
    <row r="9" spans="1:8" s="106" customFormat="1" ht="18" customHeight="1" thickTop="1">
      <c r="A9" s="40"/>
      <c r="B9" s="40"/>
      <c r="C9" s="41" t="s">
        <v>81</v>
      </c>
      <c r="D9" s="42">
        <v>385800</v>
      </c>
      <c r="E9" s="42"/>
      <c r="F9" s="42">
        <f aca="true" t="shared" si="0" ref="F9:F21">D9+E9</f>
        <v>385800</v>
      </c>
      <c r="H9" s="109"/>
    </row>
    <row r="10" spans="1:6" s="106" customFormat="1" ht="18" customHeight="1">
      <c r="A10" s="44"/>
      <c r="B10" s="44"/>
      <c r="C10" s="45" t="s">
        <v>82</v>
      </c>
      <c r="D10" s="46">
        <v>2162500</v>
      </c>
      <c r="E10" s="46">
        <f>E12</f>
        <v>60000</v>
      </c>
      <c r="F10" s="46">
        <f t="shared" si="0"/>
        <v>2222500</v>
      </c>
    </row>
    <row r="11" spans="1:6" s="106" customFormat="1" ht="18" customHeight="1">
      <c r="A11" s="44"/>
      <c r="B11" s="44"/>
      <c r="C11" s="427" t="s">
        <v>393</v>
      </c>
      <c r="D11" s="426">
        <v>2162500</v>
      </c>
      <c r="E11" s="426">
        <f>E12</f>
        <v>60000</v>
      </c>
      <c r="F11" s="426">
        <f t="shared" si="0"/>
        <v>2222500</v>
      </c>
    </row>
    <row r="12" spans="1:6" s="106" customFormat="1" ht="18" customHeight="1" thickBot="1">
      <c r="A12" s="63">
        <v>900</v>
      </c>
      <c r="B12" s="64"/>
      <c r="C12" s="65" t="s">
        <v>83</v>
      </c>
      <c r="D12" s="66">
        <v>2162500</v>
      </c>
      <c r="E12" s="66">
        <f>E13</f>
        <v>60000</v>
      </c>
      <c r="F12" s="66">
        <f t="shared" si="0"/>
        <v>2222500</v>
      </c>
    </row>
    <row r="13" spans="1:6" s="106" customFormat="1" ht="18" customHeight="1">
      <c r="A13" s="44"/>
      <c r="B13" s="49">
        <v>90011</v>
      </c>
      <c r="C13" s="48" t="s">
        <v>84</v>
      </c>
      <c r="D13" s="50">
        <v>2162500</v>
      </c>
      <c r="E13" s="50">
        <f>E14</f>
        <v>60000</v>
      </c>
      <c r="F13" s="50">
        <f t="shared" si="0"/>
        <v>2222500</v>
      </c>
    </row>
    <row r="14" spans="1:6" s="106" customFormat="1" ht="29.25" customHeight="1">
      <c r="A14" s="44"/>
      <c r="B14" s="56"/>
      <c r="C14" s="51" t="s">
        <v>421</v>
      </c>
      <c r="D14" s="52">
        <f>D15</f>
        <v>137500</v>
      </c>
      <c r="E14" s="52">
        <f>SUM(E15)</f>
        <v>60000</v>
      </c>
      <c r="F14" s="52">
        <f t="shared" si="0"/>
        <v>197500</v>
      </c>
    </row>
    <row r="15" spans="1:6" s="106" customFormat="1" ht="18" customHeight="1">
      <c r="A15" s="53"/>
      <c r="B15" s="69">
        <v>2960</v>
      </c>
      <c r="C15" s="43" t="s">
        <v>106</v>
      </c>
      <c r="D15" s="54">
        <v>137500</v>
      </c>
      <c r="E15" s="54">
        <v>60000</v>
      </c>
      <c r="F15" s="54">
        <f t="shared" si="0"/>
        <v>197500</v>
      </c>
    </row>
    <row r="16" spans="1:8" s="106" customFormat="1" ht="18" customHeight="1">
      <c r="A16" s="44"/>
      <c r="B16" s="44"/>
      <c r="C16" s="107" t="s">
        <v>85</v>
      </c>
      <c r="D16" s="108">
        <v>2548300</v>
      </c>
      <c r="E16" s="108">
        <v>60000</v>
      </c>
      <c r="F16" s="108">
        <f t="shared" si="0"/>
        <v>2608300</v>
      </c>
      <c r="H16" s="109"/>
    </row>
    <row r="17" spans="1:6" s="106" customFormat="1" ht="18" customHeight="1">
      <c r="A17" s="428"/>
      <c r="B17" s="429"/>
      <c r="C17" s="47" t="s">
        <v>180</v>
      </c>
      <c r="D17" s="55">
        <v>2167500</v>
      </c>
      <c r="E17" s="55">
        <f>E20</f>
        <v>60000</v>
      </c>
      <c r="F17" s="55">
        <f t="shared" si="0"/>
        <v>2227500</v>
      </c>
    </row>
    <row r="18" spans="1:6" s="106" customFormat="1" ht="18" customHeight="1">
      <c r="A18" s="428"/>
      <c r="B18" s="429"/>
      <c r="C18" s="431" t="s">
        <v>394</v>
      </c>
      <c r="D18" s="430">
        <v>2096165</v>
      </c>
      <c r="E18" s="430">
        <f>E19</f>
        <v>60000</v>
      </c>
      <c r="F18" s="430">
        <f t="shared" si="0"/>
        <v>2156165</v>
      </c>
    </row>
    <row r="19" spans="1:6" s="106" customFormat="1" ht="18" customHeight="1">
      <c r="A19" s="428"/>
      <c r="B19" s="429"/>
      <c r="C19" s="431" t="s">
        <v>395</v>
      </c>
      <c r="D19" s="430">
        <v>1876165</v>
      </c>
      <c r="E19" s="430">
        <f>E20</f>
        <v>60000</v>
      </c>
      <c r="F19" s="430">
        <f t="shared" si="0"/>
        <v>1936165</v>
      </c>
    </row>
    <row r="20" spans="1:6" s="106" customFormat="1" ht="18" customHeight="1" thickBot="1">
      <c r="A20" s="63">
        <v>900</v>
      </c>
      <c r="B20" s="64"/>
      <c r="C20" s="65" t="s">
        <v>83</v>
      </c>
      <c r="D20" s="66">
        <v>1876165</v>
      </c>
      <c r="E20" s="66">
        <f>E21</f>
        <v>60000</v>
      </c>
      <c r="F20" s="66">
        <f t="shared" si="0"/>
        <v>1936165</v>
      </c>
    </row>
    <row r="21" spans="1:6" s="106" customFormat="1" ht="18" customHeight="1">
      <c r="A21" s="44"/>
      <c r="B21" s="49">
        <v>90011</v>
      </c>
      <c r="C21" s="48" t="s">
        <v>84</v>
      </c>
      <c r="D21" s="50">
        <v>1876165</v>
      </c>
      <c r="E21" s="50">
        <f>E22</f>
        <v>60000</v>
      </c>
      <c r="F21" s="50">
        <f t="shared" si="0"/>
        <v>1936165</v>
      </c>
    </row>
    <row r="22" spans="1:6" s="106" customFormat="1" ht="18" customHeight="1">
      <c r="A22" s="44"/>
      <c r="B22" s="104"/>
      <c r="C22" s="105" t="s">
        <v>121</v>
      </c>
      <c r="D22" s="68">
        <v>130000</v>
      </c>
      <c r="E22" s="68">
        <f>SUM(E23:E23)</f>
        <v>60000</v>
      </c>
      <c r="F22" s="68">
        <f aca="true" t="shared" si="1" ref="F22:F28">D22+E22</f>
        <v>190000</v>
      </c>
    </row>
    <row r="23" spans="1:6" s="106" customFormat="1" ht="18" customHeight="1">
      <c r="A23" s="53"/>
      <c r="B23" s="25">
        <v>4300</v>
      </c>
      <c r="C23" s="24" t="s">
        <v>88</v>
      </c>
      <c r="D23" s="54">
        <v>130000</v>
      </c>
      <c r="E23" s="54">
        <v>60000</v>
      </c>
      <c r="F23" s="54">
        <f t="shared" si="1"/>
        <v>190000</v>
      </c>
    </row>
    <row r="24" spans="1:6" s="174" customFormat="1" ht="28.5" customHeight="1">
      <c r="A24" s="171"/>
      <c r="B24" s="172"/>
      <c r="C24" s="117" t="s">
        <v>175</v>
      </c>
      <c r="D24" s="173">
        <v>200000</v>
      </c>
      <c r="E24" s="173">
        <f>SUM(E25:E26)</f>
        <v>0</v>
      </c>
      <c r="F24" s="173">
        <f t="shared" si="1"/>
        <v>200000</v>
      </c>
    </row>
    <row r="25" spans="1:6" s="106" customFormat="1" ht="18" customHeight="1">
      <c r="A25" s="53"/>
      <c r="B25" s="25">
        <v>4300</v>
      </c>
      <c r="C25" s="24" t="s">
        <v>88</v>
      </c>
      <c r="D25" s="54">
        <v>195000</v>
      </c>
      <c r="E25" s="54">
        <v>-25000</v>
      </c>
      <c r="F25" s="54">
        <f t="shared" si="1"/>
        <v>170000</v>
      </c>
    </row>
    <row r="26" spans="1:6" s="106" customFormat="1" ht="18" customHeight="1">
      <c r="A26" s="53"/>
      <c r="B26" s="25">
        <v>6120</v>
      </c>
      <c r="C26" s="24" t="s">
        <v>176</v>
      </c>
      <c r="D26" s="54"/>
      <c r="E26" s="54">
        <v>25000</v>
      </c>
      <c r="F26" s="54">
        <f t="shared" si="1"/>
        <v>25000</v>
      </c>
    </row>
    <row r="27" spans="1:6" s="106" customFormat="1" ht="18" customHeight="1">
      <c r="A27" s="57"/>
      <c r="B27" s="57"/>
      <c r="C27" s="58" t="s">
        <v>86</v>
      </c>
      <c r="D27" s="59">
        <v>380800</v>
      </c>
      <c r="E27" s="59"/>
      <c r="F27" s="59">
        <f t="shared" si="1"/>
        <v>380800</v>
      </c>
    </row>
    <row r="28" spans="1:6" s="106" customFormat="1" ht="18" customHeight="1">
      <c r="A28" s="110"/>
      <c r="B28" s="111"/>
      <c r="C28" s="112" t="s">
        <v>85</v>
      </c>
      <c r="D28" s="113">
        <v>2548300</v>
      </c>
      <c r="E28" s="113">
        <v>60000</v>
      </c>
      <c r="F28" s="113">
        <f t="shared" si="1"/>
        <v>2608300</v>
      </c>
    </row>
    <row r="29" spans="1:6" ht="18" customHeight="1">
      <c r="A29" s="60"/>
      <c r="B29" s="60"/>
      <c r="C29" s="61"/>
      <c r="D29" s="62"/>
      <c r="E29" s="62"/>
      <c r="F29" s="62"/>
    </row>
    <row r="30" spans="1:6" ht="18" customHeight="1">
      <c r="A30" s="60"/>
      <c r="B30" s="853" t="s">
        <v>452</v>
      </c>
      <c r="C30" s="61"/>
      <c r="D30" s="62"/>
      <c r="E30" s="852" t="s">
        <v>456</v>
      </c>
      <c r="F30" s="62"/>
    </row>
    <row r="31" spans="1:6" ht="18" customHeight="1">
      <c r="A31" s="60"/>
      <c r="B31" s="854" t="s">
        <v>453</v>
      </c>
      <c r="C31" s="61"/>
      <c r="D31" s="62"/>
      <c r="E31" s="852" t="s">
        <v>457</v>
      </c>
      <c r="F31" s="62"/>
    </row>
    <row r="32" spans="1:6" ht="18" customHeight="1">
      <c r="A32" s="60"/>
      <c r="B32" s="853" t="s">
        <v>454</v>
      </c>
      <c r="C32" s="61"/>
      <c r="D32" s="62"/>
      <c r="E32" s="62"/>
      <c r="F32" s="62"/>
    </row>
    <row r="33" spans="1:6" ht="18" customHeight="1">
      <c r="A33" s="60"/>
      <c r="B33" s="853" t="s">
        <v>455</v>
      </c>
      <c r="C33" s="61"/>
      <c r="D33" s="62"/>
      <c r="E33" s="62"/>
      <c r="F33" s="62"/>
    </row>
    <row r="34" spans="1:6" ht="18" customHeight="1">
      <c r="A34" s="60"/>
      <c r="B34" s="60"/>
      <c r="C34" s="61"/>
      <c r="D34" s="62"/>
      <c r="E34" s="62"/>
      <c r="F34" s="62"/>
    </row>
    <row r="35" spans="1:6" ht="18" customHeight="1">
      <c r="A35" s="60"/>
      <c r="B35" s="60"/>
      <c r="C35" s="61"/>
      <c r="D35" s="62"/>
      <c r="E35" s="62"/>
      <c r="F35" s="62"/>
    </row>
    <row r="36" spans="1:6" ht="18" customHeight="1">
      <c r="A36" s="60"/>
      <c r="B36" s="60"/>
      <c r="C36" s="61"/>
      <c r="D36" s="62"/>
      <c r="E36" s="62"/>
      <c r="F36" s="62"/>
    </row>
    <row r="37" spans="1:6" ht="18" customHeight="1">
      <c r="A37" s="60"/>
      <c r="B37" s="60"/>
      <c r="C37" s="61"/>
      <c r="D37" s="62"/>
      <c r="E37" s="62"/>
      <c r="F37" s="62"/>
    </row>
    <row r="38" spans="1:6" ht="18" customHeight="1">
      <c r="A38" s="60"/>
      <c r="B38" s="60"/>
      <c r="C38" s="61"/>
      <c r="D38" s="62"/>
      <c r="E38" s="62"/>
      <c r="F38" s="62"/>
    </row>
    <row r="39" spans="1:6" ht="18" customHeight="1">
      <c r="A39" s="60"/>
      <c r="B39" s="60"/>
      <c r="C39" s="61"/>
      <c r="D39" s="62"/>
      <c r="E39" s="62"/>
      <c r="F39" s="62"/>
    </row>
    <row r="40" spans="1:6" ht="18" customHeight="1">
      <c r="A40" s="60"/>
      <c r="B40" s="60"/>
      <c r="C40" s="61"/>
      <c r="D40" s="62"/>
      <c r="E40" s="62"/>
      <c r="F40" s="62"/>
    </row>
    <row r="41" spans="1:6" ht="18" customHeight="1">
      <c r="A41" s="60"/>
      <c r="B41" s="60"/>
      <c r="C41" s="61"/>
      <c r="D41" s="62"/>
      <c r="E41" s="62"/>
      <c r="F41" s="62"/>
    </row>
    <row r="42" spans="1:6" ht="18" customHeight="1">
      <c r="A42" s="60"/>
      <c r="B42" s="60"/>
      <c r="C42" s="61"/>
      <c r="D42" s="62"/>
      <c r="E42" s="62"/>
      <c r="F42" s="62"/>
    </row>
    <row r="43" spans="1:6" ht="18" customHeight="1">
      <c r="A43" s="60"/>
      <c r="B43" s="60"/>
      <c r="C43" s="61"/>
      <c r="D43" s="62"/>
      <c r="E43" s="62"/>
      <c r="F43" s="62"/>
    </row>
    <row r="44" spans="1:6" ht="18" customHeight="1">
      <c r="A44" s="60"/>
      <c r="B44" s="60"/>
      <c r="C44" s="61"/>
      <c r="D44" s="62"/>
      <c r="E44" s="62"/>
      <c r="F44" s="62"/>
    </row>
    <row r="45" ht="14.25">
      <c r="E45" s="27"/>
    </row>
  </sheetData>
  <mergeCells count="3">
    <mergeCell ref="D6:D7"/>
    <mergeCell ref="E6:E7"/>
    <mergeCell ref="F6:F7"/>
  </mergeCells>
  <printOptions horizontalCentered="1"/>
  <pageMargins left="0.5905511811023623" right="0.5905511811023623" top="0.63" bottom="0.69" header="0.5118110236220472" footer="0.5118110236220472"/>
  <pageSetup firstPageNumber="30" useFirstPageNumber="1" horizontalDpi="600" verticalDpi="600" orientation="landscape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H38"/>
  <sheetViews>
    <sheetView workbookViewId="0" topLeftCell="A1">
      <selection activeCell="G16" sqref="G16"/>
    </sheetView>
  </sheetViews>
  <sheetFormatPr defaultColWidth="9.00390625" defaultRowHeight="12.75"/>
  <cols>
    <col min="1" max="1" width="7.00390625" style="26" customWidth="1"/>
    <col min="2" max="2" width="9.00390625" style="26" customWidth="1"/>
    <col min="3" max="3" width="78.00390625" style="26" customWidth="1"/>
    <col min="4" max="4" width="23.625" style="26" customWidth="1"/>
    <col min="5" max="5" width="15.375" style="26" customWidth="1"/>
    <col min="6" max="6" width="17.25390625" style="26" customWidth="1"/>
    <col min="7" max="16384" width="9.125" style="29" customWidth="1"/>
  </cols>
  <sheetData>
    <row r="1" spans="4:5" ht="15" customHeight="1">
      <c r="D1" s="27"/>
      <c r="E1" s="28" t="s">
        <v>15</v>
      </c>
    </row>
    <row r="2" spans="4:5" ht="15" customHeight="1">
      <c r="D2" s="27"/>
      <c r="E2" s="28" t="s">
        <v>458</v>
      </c>
    </row>
    <row r="3" spans="1:5" ht="15" customHeight="1">
      <c r="A3" s="30"/>
      <c r="B3" s="30" t="s">
        <v>145</v>
      </c>
      <c r="D3" s="27"/>
      <c r="E3" s="28" t="s">
        <v>189</v>
      </c>
    </row>
    <row r="4" spans="2:5" ht="15" customHeight="1">
      <c r="B4" s="30" t="s">
        <v>91</v>
      </c>
      <c r="D4" s="27"/>
      <c r="E4" s="28" t="s">
        <v>459</v>
      </c>
    </row>
    <row r="5" spans="3:6" ht="15.75" thickBot="1">
      <c r="C5" s="31"/>
      <c r="D5" s="32"/>
      <c r="E5" s="32"/>
      <c r="F5" s="33" t="s">
        <v>46</v>
      </c>
    </row>
    <row r="6" spans="1:6" ht="33" customHeight="1" thickTop="1">
      <c r="A6" s="34"/>
      <c r="B6" s="35"/>
      <c r="C6" s="36" t="s">
        <v>72</v>
      </c>
      <c r="D6" s="838" t="s">
        <v>70</v>
      </c>
      <c r="E6" s="838" t="s">
        <v>48</v>
      </c>
      <c r="F6" s="838" t="s">
        <v>49</v>
      </c>
    </row>
    <row r="7" spans="1:6" ht="40.5" customHeight="1" thickBot="1">
      <c r="A7" s="37" t="s">
        <v>41</v>
      </c>
      <c r="B7" s="38" t="s">
        <v>78</v>
      </c>
      <c r="C7" s="37" t="s">
        <v>79</v>
      </c>
      <c r="D7" s="839" t="s">
        <v>80</v>
      </c>
      <c r="E7" s="839"/>
      <c r="F7" s="839"/>
    </row>
    <row r="8" spans="1:6" ht="17.25" customHeight="1" thickBot="1" thickTop="1">
      <c r="A8" s="1">
        <v>1</v>
      </c>
      <c r="B8" s="1">
        <v>2</v>
      </c>
      <c r="C8" s="1">
        <v>3</v>
      </c>
      <c r="D8" s="39">
        <v>4</v>
      </c>
      <c r="E8" s="39">
        <v>5</v>
      </c>
      <c r="F8" s="39">
        <v>6</v>
      </c>
    </row>
    <row r="9" spans="1:8" s="106" customFormat="1" ht="18" customHeight="1" thickTop="1">
      <c r="A9" s="40"/>
      <c r="B9" s="40"/>
      <c r="C9" s="41" t="s">
        <v>81</v>
      </c>
      <c r="D9" s="42">
        <v>14017</v>
      </c>
      <c r="E9" s="42"/>
      <c r="F9" s="42">
        <f aca="true" t="shared" si="0" ref="F9:F21">D9+E9</f>
        <v>14017</v>
      </c>
      <c r="H9" s="109"/>
    </row>
    <row r="10" spans="1:6" s="106" customFormat="1" ht="18" customHeight="1">
      <c r="A10" s="44"/>
      <c r="B10" s="44"/>
      <c r="C10" s="45" t="s">
        <v>82</v>
      </c>
      <c r="D10" s="46">
        <v>800000</v>
      </c>
      <c r="E10" s="46"/>
      <c r="F10" s="46">
        <f t="shared" si="0"/>
        <v>800000</v>
      </c>
    </row>
    <row r="11" spans="1:8" s="106" customFormat="1" ht="18" customHeight="1">
      <c r="A11" s="44"/>
      <c r="B11" s="44"/>
      <c r="C11" s="107" t="s">
        <v>85</v>
      </c>
      <c r="D11" s="108">
        <v>814017</v>
      </c>
      <c r="E11" s="108"/>
      <c r="F11" s="108">
        <f t="shared" si="0"/>
        <v>814017</v>
      </c>
      <c r="H11" s="109"/>
    </row>
    <row r="12" spans="1:6" s="106" customFormat="1" ht="18" customHeight="1">
      <c r="A12" s="428"/>
      <c r="B12" s="429"/>
      <c r="C12" s="47" t="s">
        <v>179</v>
      </c>
      <c r="D12" s="55">
        <v>800000</v>
      </c>
      <c r="E12" s="55">
        <f>E15</f>
        <v>0</v>
      </c>
      <c r="F12" s="55">
        <f t="shared" si="0"/>
        <v>800000</v>
      </c>
    </row>
    <row r="13" spans="1:6" s="106" customFormat="1" ht="18" customHeight="1">
      <c r="A13" s="428"/>
      <c r="B13" s="429"/>
      <c r="C13" s="431" t="s">
        <v>394</v>
      </c>
      <c r="D13" s="430">
        <v>800000</v>
      </c>
      <c r="E13" s="430">
        <f>E14</f>
        <v>0</v>
      </c>
      <c r="F13" s="430">
        <f>D13</f>
        <v>800000</v>
      </c>
    </row>
    <row r="14" spans="1:6" s="106" customFormat="1" ht="18" customHeight="1">
      <c r="A14" s="428"/>
      <c r="B14" s="429"/>
      <c r="C14" s="431" t="s">
        <v>395</v>
      </c>
      <c r="D14" s="430">
        <v>280000</v>
      </c>
      <c r="E14" s="430">
        <f>E15</f>
        <v>0</v>
      </c>
      <c r="F14" s="430">
        <f>D14</f>
        <v>280000</v>
      </c>
    </row>
    <row r="15" spans="1:6" s="106" customFormat="1" ht="18" customHeight="1" thickBot="1">
      <c r="A15" s="63">
        <v>900</v>
      </c>
      <c r="B15" s="64"/>
      <c r="C15" s="65" t="s">
        <v>83</v>
      </c>
      <c r="D15" s="66">
        <v>280000</v>
      </c>
      <c r="E15" s="66">
        <f>E16</f>
        <v>0</v>
      </c>
      <c r="F15" s="66">
        <f t="shared" si="0"/>
        <v>280000</v>
      </c>
    </row>
    <row r="16" spans="1:6" s="106" customFormat="1" ht="18" customHeight="1">
      <c r="A16" s="44"/>
      <c r="B16" s="49">
        <v>90011</v>
      </c>
      <c r="C16" s="48" t="s">
        <v>84</v>
      </c>
      <c r="D16" s="50">
        <v>280000</v>
      </c>
      <c r="E16" s="50">
        <f>E17</f>
        <v>0</v>
      </c>
      <c r="F16" s="50">
        <f t="shared" si="0"/>
        <v>280000</v>
      </c>
    </row>
    <row r="17" spans="1:6" s="106" customFormat="1" ht="18" customHeight="1">
      <c r="A17" s="44"/>
      <c r="B17" s="116"/>
      <c r="C17" s="117" t="s">
        <v>146</v>
      </c>
      <c r="D17" s="68">
        <v>150000</v>
      </c>
      <c r="E17" s="68">
        <f>SUM(E18:E19)</f>
        <v>0</v>
      </c>
      <c r="F17" s="68">
        <f t="shared" si="0"/>
        <v>150000</v>
      </c>
    </row>
    <row r="18" spans="1:6" s="106" customFormat="1" ht="18" customHeight="1">
      <c r="A18" s="53"/>
      <c r="B18" s="118">
        <v>4210</v>
      </c>
      <c r="C18" s="119" t="s">
        <v>87</v>
      </c>
      <c r="D18" s="54"/>
      <c r="E18" s="54">
        <v>20000</v>
      </c>
      <c r="F18" s="54">
        <f>D18+E18</f>
        <v>20000</v>
      </c>
    </row>
    <row r="19" spans="1:6" s="106" customFormat="1" ht="18" customHeight="1">
      <c r="A19" s="53"/>
      <c r="B19" s="118">
        <v>4300</v>
      </c>
      <c r="C19" s="119" t="s">
        <v>88</v>
      </c>
      <c r="D19" s="54">
        <v>150000</v>
      </c>
      <c r="E19" s="54">
        <v>-20000</v>
      </c>
      <c r="F19" s="54">
        <f t="shared" si="0"/>
        <v>130000</v>
      </c>
    </row>
    <row r="20" spans="1:6" s="106" customFormat="1" ht="18" customHeight="1">
      <c r="A20" s="57"/>
      <c r="B20" s="57"/>
      <c r="C20" s="58" t="s">
        <v>86</v>
      </c>
      <c r="D20" s="59">
        <v>14017</v>
      </c>
      <c r="E20" s="59"/>
      <c r="F20" s="59">
        <f t="shared" si="0"/>
        <v>14017</v>
      </c>
    </row>
    <row r="21" spans="1:6" s="106" customFormat="1" ht="18" customHeight="1">
      <c r="A21" s="110"/>
      <c r="B21" s="111"/>
      <c r="C21" s="112" t="s">
        <v>85</v>
      </c>
      <c r="D21" s="113">
        <v>814017</v>
      </c>
      <c r="E21" s="113"/>
      <c r="F21" s="113">
        <f t="shared" si="0"/>
        <v>814017</v>
      </c>
    </row>
    <row r="22" spans="1:6" ht="18" customHeight="1">
      <c r="A22" s="60"/>
      <c r="B22" s="60"/>
      <c r="C22" s="61"/>
      <c r="D22" s="62"/>
      <c r="E22" s="62"/>
      <c r="F22" s="62"/>
    </row>
    <row r="23" spans="1:6" ht="18" customHeight="1">
      <c r="A23" s="60"/>
      <c r="B23" s="60"/>
      <c r="C23" s="61"/>
      <c r="D23" s="62"/>
      <c r="E23" s="62"/>
      <c r="F23" s="62"/>
    </row>
    <row r="24" spans="1:6" ht="18" customHeight="1">
      <c r="A24" s="60"/>
      <c r="B24" s="853" t="s">
        <v>452</v>
      </c>
      <c r="C24" s="61"/>
      <c r="D24" s="62"/>
      <c r="E24" s="852" t="s">
        <v>456</v>
      </c>
      <c r="F24" s="62"/>
    </row>
    <row r="25" spans="1:6" ht="18" customHeight="1">
      <c r="A25" s="60"/>
      <c r="B25" s="854" t="s">
        <v>453</v>
      </c>
      <c r="C25" s="61"/>
      <c r="D25" s="62"/>
      <c r="E25" s="852" t="s">
        <v>457</v>
      </c>
      <c r="F25" s="62"/>
    </row>
    <row r="26" spans="1:6" ht="18" customHeight="1">
      <c r="A26" s="60"/>
      <c r="B26" s="853" t="s">
        <v>454</v>
      </c>
      <c r="C26" s="61"/>
      <c r="D26" s="62"/>
      <c r="E26" s="62"/>
      <c r="F26" s="62"/>
    </row>
    <row r="27" spans="1:6" ht="18" customHeight="1">
      <c r="A27" s="60"/>
      <c r="B27" s="853" t="s">
        <v>455</v>
      </c>
      <c r="C27" s="61"/>
      <c r="D27" s="62"/>
      <c r="E27" s="62"/>
      <c r="F27" s="62"/>
    </row>
    <row r="28" spans="1:6" ht="18" customHeight="1">
      <c r="A28" s="60"/>
      <c r="B28" s="60"/>
      <c r="C28" s="61"/>
      <c r="D28" s="62"/>
      <c r="E28" s="62"/>
      <c r="F28" s="62"/>
    </row>
    <row r="29" spans="1:6" ht="18" customHeight="1">
      <c r="A29" s="60"/>
      <c r="B29" s="60"/>
      <c r="C29" s="61"/>
      <c r="D29" s="62"/>
      <c r="E29" s="62"/>
      <c r="F29" s="62"/>
    </row>
    <row r="30" spans="1:6" ht="18" customHeight="1">
      <c r="A30" s="60"/>
      <c r="B30" s="60"/>
      <c r="C30" s="61"/>
      <c r="D30" s="62"/>
      <c r="E30" s="62"/>
      <c r="F30" s="62"/>
    </row>
    <row r="31" spans="1:6" ht="18" customHeight="1">
      <c r="A31" s="60"/>
      <c r="B31" s="60"/>
      <c r="C31" s="61"/>
      <c r="D31" s="62"/>
      <c r="E31" s="62"/>
      <c r="F31" s="62"/>
    </row>
    <row r="32" spans="1:6" ht="18" customHeight="1">
      <c r="A32" s="60"/>
      <c r="B32" s="60"/>
      <c r="C32" s="61"/>
      <c r="D32" s="62"/>
      <c r="E32" s="62"/>
      <c r="F32" s="62"/>
    </row>
    <row r="33" spans="1:6" ht="18" customHeight="1">
      <c r="A33" s="60"/>
      <c r="B33" s="60"/>
      <c r="C33" s="61"/>
      <c r="D33" s="62"/>
      <c r="E33" s="62"/>
      <c r="F33" s="62"/>
    </row>
    <row r="34" spans="1:6" ht="18" customHeight="1">
      <c r="A34" s="60"/>
      <c r="B34" s="60"/>
      <c r="C34" s="61"/>
      <c r="D34" s="62"/>
      <c r="E34" s="62"/>
      <c r="F34" s="62"/>
    </row>
    <row r="35" spans="1:6" ht="18" customHeight="1">
      <c r="A35" s="60"/>
      <c r="B35" s="60"/>
      <c r="C35" s="61"/>
      <c r="D35" s="62"/>
      <c r="E35" s="62"/>
      <c r="F35" s="62"/>
    </row>
    <row r="36" spans="1:6" ht="18" customHeight="1">
      <c r="A36" s="60"/>
      <c r="B36" s="60"/>
      <c r="C36" s="61"/>
      <c r="D36" s="62"/>
      <c r="E36" s="62"/>
      <c r="F36" s="62"/>
    </row>
    <row r="37" spans="1:6" ht="18" customHeight="1">
      <c r="A37" s="60"/>
      <c r="B37" s="60"/>
      <c r="C37" s="61"/>
      <c r="D37" s="62"/>
      <c r="E37" s="62"/>
      <c r="F37" s="62"/>
    </row>
    <row r="38" ht="14.25">
      <c r="E38" s="27"/>
    </row>
  </sheetData>
  <mergeCells count="3">
    <mergeCell ref="D6:D7"/>
    <mergeCell ref="E6:E7"/>
    <mergeCell ref="F6:F7"/>
  </mergeCells>
  <printOptions horizontalCentered="1"/>
  <pageMargins left="0.5905511811023623" right="0.5905511811023623" top="0.63" bottom="0.69" header="0.5118110236220472" footer="0.5118110236220472"/>
  <pageSetup firstPageNumber="31" useFirstPageNumber="1"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Z46"/>
  <sheetViews>
    <sheetView zoomScale="75" zoomScaleNormal="75" workbookViewId="0" topLeftCell="A1">
      <selection activeCell="K3" sqref="K3"/>
    </sheetView>
  </sheetViews>
  <sheetFormatPr defaultColWidth="9.00390625" defaultRowHeight="12.75"/>
  <cols>
    <col min="1" max="1" width="6.00390625" style="538" customWidth="1"/>
    <col min="2" max="2" width="8.25390625" style="538" customWidth="1"/>
    <col min="3" max="3" width="54.875" style="539" customWidth="1"/>
    <col min="4" max="12" width="12.75390625" style="540" customWidth="1"/>
    <col min="13" max="16" width="12.75390625" style="541" customWidth="1"/>
    <col min="17" max="17" width="28.125" style="540" customWidth="1"/>
    <col min="18" max="18" width="46.00390625" style="540" customWidth="1"/>
    <col min="19" max="19" width="46.25390625" style="540" customWidth="1"/>
    <col min="20" max="20" width="33.875" style="540" customWidth="1"/>
    <col min="21" max="21" width="37.125" style="540" customWidth="1"/>
    <col min="22" max="16384" width="9.125" style="540" customWidth="1"/>
  </cols>
  <sheetData>
    <row r="1" spans="1:16" s="453" customFormat="1" ht="15">
      <c r="A1" s="491"/>
      <c r="B1" s="491"/>
      <c r="C1" s="492"/>
      <c r="M1" s="464"/>
      <c r="N1" s="435" t="s">
        <v>20</v>
      </c>
      <c r="P1" s="464"/>
    </row>
    <row r="2" spans="1:16" s="453" customFormat="1" ht="15" customHeight="1">
      <c r="A2" s="491"/>
      <c r="B2" s="493"/>
      <c r="C2" s="492"/>
      <c r="M2" s="464"/>
      <c r="N2" s="435" t="s">
        <v>458</v>
      </c>
      <c r="P2" s="464"/>
    </row>
    <row r="3" spans="1:16" s="453" customFormat="1" ht="15.75">
      <c r="A3" s="491"/>
      <c r="B3" s="491"/>
      <c r="C3" s="439" t="s">
        <v>16</v>
      </c>
      <c r="M3" s="464"/>
      <c r="N3" s="435" t="s">
        <v>189</v>
      </c>
      <c r="P3" s="464"/>
    </row>
    <row r="4" spans="1:16" s="453" customFormat="1" ht="14.25" customHeight="1">
      <c r="A4" s="491"/>
      <c r="B4" s="491"/>
      <c r="C4" s="492"/>
      <c r="M4" s="464"/>
      <c r="N4" s="435" t="s">
        <v>459</v>
      </c>
      <c r="P4" s="464"/>
    </row>
    <row r="5" spans="1:16" s="453" customFormat="1" ht="6" customHeight="1">
      <c r="A5" s="491"/>
      <c r="B5" s="491"/>
      <c r="C5" s="49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</row>
    <row r="6" spans="1:16" s="453" customFormat="1" ht="20.25" customHeight="1" thickBot="1">
      <c r="A6" s="491"/>
      <c r="B6" s="491"/>
      <c r="C6" s="494"/>
      <c r="D6" s="464"/>
      <c r="E6" s="464"/>
      <c r="F6" s="464"/>
      <c r="G6" s="464"/>
      <c r="H6" s="464"/>
      <c r="I6" s="464"/>
      <c r="J6" s="464"/>
      <c r="K6" s="464"/>
      <c r="L6" s="464"/>
      <c r="M6" s="495"/>
      <c r="N6" s="495"/>
      <c r="O6" s="495"/>
      <c r="P6" s="496" t="s">
        <v>46</v>
      </c>
    </row>
    <row r="7" spans="1:16" s="453" customFormat="1" ht="18" customHeight="1" thickTop="1">
      <c r="A7" s="497"/>
      <c r="B7" s="497"/>
      <c r="C7" s="498" t="s">
        <v>72</v>
      </c>
      <c r="D7" s="840" t="s">
        <v>48</v>
      </c>
      <c r="E7" s="841" t="s">
        <v>400</v>
      </c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3"/>
    </row>
    <row r="8" spans="1:16" s="453" customFormat="1" ht="30" customHeight="1" thickBot="1">
      <c r="A8" s="499" t="s">
        <v>41</v>
      </c>
      <c r="B8" s="500" t="s">
        <v>401</v>
      </c>
      <c r="C8" s="455" t="s">
        <v>0</v>
      </c>
      <c r="D8" s="817"/>
      <c r="E8" s="455" t="s">
        <v>17</v>
      </c>
      <c r="F8" s="455" t="s">
        <v>2</v>
      </c>
      <c r="G8" s="455" t="s">
        <v>3</v>
      </c>
      <c r="H8" s="455" t="s">
        <v>4</v>
      </c>
      <c r="I8" s="455" t="s">
        <v>5</v>
      </c>
      <c r="J8" s="455" t="s">
        <v>6</v>
      </c>
      <c r="K8" s="455" t="s">
        <v>7</v>
      </c>
      <c r="L8" s="455" t="s">
        <v>8</v>
      </c>
      <c r="M8" s="458" t="s">
        <v>9</v>
      </c>
      <c r="N8" s="458" t="s">
        <v>10</v>
      </c>
      <c r="O8" s="458" t="s">
        <v>11</v>
      </c>
      <c r="P8" s="458" t="s">
        <v>12</v>
      </c>
    </row>
    <row r="9" spans="1:22" s="106" customFormat="1" ht="14.25" thickBot="1" thickTop="1">
      <c r="A9" s="501">
        <v>1</v>
      </c>
      <c r="B9" s="501">
        <v>2</v>
      </c>
      <c r="C9" s="502">
        <v>3</v>
      </c>
      <c r="D9" s="503">
        <v>4</v>
      </c>
      <c r="E9" s="503">
        <v>5</v>
      </c>
      <c r="F9" s="503">
        <v>6</v>
      </c>
      <c r="G9" s="503">
        <v>7</v>
      </c>
      <c r="H9" s="503">
        <v>8</v>
      </c>
      <c r="I9" s="503">
        <v>9</v>
      </c>
      <c r="J9" s="503">
        <v>10</v>
      </c>
      <c r="K9" s="503">
        <v>11</v>
      </c>
      <c r="L9" s="503">
        <v>12</v>
      </c>
      <c r="M9" s="503">
        <v>13</v>
      </c>
      <c r="N9" s="503">
        <v>14</v>
      </c>
      <c r="O9" s="503">
        <v>15</v>
      </c>
      <c r="P9" s="503">
        <v>16</v>
      </c>
      <c r="Q9" s="216"/>
      <c r="R9" s="216"/>
      <c r="S9" s="216"/>
      <c r="T9" s="216"/>
      <c r="U9" s="216"/>
      <c r="V9" s="216"/>
    </row>
    <row r="10" spans="1:26" s="493" customFormat="1" ht="30.75" customHeight="1" thickBot="1" thickTop="1">
      <c r="A10" s="504"/>
      <c r="B10" s="505"/>
      <c r="C10" s="506" t="s">
        <v>18</v>
      </c>
      <c r="D10" s="507">
        <f aca="true" t="shared" si="0" ref="D10:D40">SUM(E10:P10)</f>
        <v>754397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>
        <f>P11</f>
        <v>754397</v>
      </c>
      <c r="Q10" s="508"/>
      <c r="R10" s="509"/>
      <c r="S10" s="509"/>
      <c r="T10" s="509"/>
      <c r="U10" s="509"/>
      <c r="V10" s="509"/>
      <c r="W10" s="510"/>
      <c r="X10" s="510"/>
      <c r="Y10" s="510"/>
      <c r="Z10" s="510"/>
    </row>
    <row r="11" spans="1:26" s="516" customFormat="1" ht="24" customHeight="1" thickBot="1" thickTop="1">
      <c r="A11" s="511"/>
      <c r="B11" s="511"/>
      <c r="C11" s="512" t="s">
        <v>196</v>
      </c>
      <c r="D11" s="513">
        <f t="shared" si="0"/>
        <v>754397</v>
      </c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>
        <f>P12+P37</f>
        <v>754397</v>
      </c>
      <c r="Q11" s="514"/>
      <c r="R11" s="515"/>
      <c r="S11" s="515"/>
      <c r="T11" s="515"/>
      <c r="U11" s="515"/>
      <c r="V11" s="515"/>
      <c r="W11" s="515"/>
      <c r="X11" s="515"/>
      <c r="Y11" s="515"/>
      <c r="Z11" s="515"/>
    </row>
    <row r="12" spans="1:16" s="453" customFormat="1" ht="23.25" customHeight="1" thickTop="1">
      <c r="A12" s="517"/>
      <c r="B12" s="517"/>
      <c r="C12" s="480" t="s">
        <v>19</v>
      </c>
      <c r="D12" s="518">
        <f t="shared" si="0"/>
        <v>534397</v>
      </c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>
        <f>P13+P25</f>
        <v>534397</v>
      </c>
    </row>
    <row r="13" spans="1:16" s="522" customFormat="1" ht="27" customHeight="1">
      <c r="A13" s="519"/>
      <c r="B13" s="519"/>
      <c r="C13" s="520" t="s">
        <v>25</v>
      </c>
      <c r="D13" s="521">
        <f t="shared" si="0"/>
        <v>271262</v>
      </c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>
        <f>P14+P17+P22</f>
        <v>271262</v>
      </c>
    </row>
    <row r="14" spans="1:16" s="522" customFormat="1" ht="26.25" customHeight="1" thickBot="1">
      <c r="A14" s="523"/>
      <c r="B14" s="523"/>
      <c r="C14" s="524" t="s">
        <v>55</v>
      </c>
      <c r="D14" s="525">
        <f t="shared" si="0"/>
        <v>215394</v>
      </c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>
        <f>P15</f>
        <v>215394</v>
      </c>
    </row>
    <row r="15" spans="1:16" s="30" customFormat="1" ht="24" customHeight="1" thickBot="1" thickTop="1">
      <c r="A15" s="526">
        <v>758</v>
      </c>
      <c r="B15" s="526"/>
      <c r="C15" s="527" t="s">
        <v>50</v>
      </c>
      <c r="D15" s="528">
        <f t="shared" si="0"/>
        <v>215394</v>
      </c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>
        <f>P16</f>
        <v>215394</v>
      </c>
    </row>
    <row r="16" spans="1:16" s="453" customFormat="1" ht="31.5" customHeight="1">
      <c r="A16" s="529"/>
      <c r="B16" s="530">
        <v>75801</v>
      </c>
      <c r="C16" s="531" t="s">
        <v>98</v>
      </c>
      <c r="D16" s="532">
        <f t="shared" si="0"/>
        <v>215394</v>
      </c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>
        <v>215394</v>
      </c>
    </row>
    <row r="17" spans="1:16" s="522" customFormat="1" ht="26.25" customHeight="1" thickBot="1">
      <c r="A17" s="523"/>
      <c r="B17" s="523"/>
      <c r="C17" s="533" t="s">
        <v>51</v>
      </c>
      <c r="D17" s="525">
        <f t="shared" si="0"/>
        <v>52406</v>
      </c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>
        <f>P18+P20</f>
        <v>52406</v>
      </c>
    </row>
    <row r="18" spans="1:16" s="30" customFormat="1" ht="22.5" customHeight="1" thickBot="1" thickTop="1">
      <c r="A18" s="468">
        <v>801</v>
      </c>
      <c r="B18" s="468"/>
      <c r="C18" s="527" t="s">
        <v>68</v>
      </c>
      <c r="D18" s="534">
        <f t="shared" si="0"/>
        <v>23200</v>
      </c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>
        <f>P19</f>
        <v>23200</v>
      </c>
    </row>
    <row r="19" spans="1:16" s="453" customFormat="1" ht="24.75" customHeight="1">
      <c r="A19" s="517"/>
      <c r="B19" s="556">
        <v>80110</v>
      </c>
      <c r="C19" s="531" t="s">
        <v>69</v>
      </c>
      <c r="D19" s="535">
        <f t="shared" si="0"/>
        <v>23200</v>
      </c>
      <c r="E19" s="535"/>
      <c r="F19" s="535"/>
      <c r="G19" s="535"/>
      <c r="H19" s="535"/>
      <c r="I19" s="535"/>
      <c r="J19" s="536"/>
      <c r="K19" s="535"/>
      <c r="L19" s="535"/>
      <c r="M19" s="535"/>
      <c r="N19" s="535"/>
      <c r="O19" s="535"/>
      <c r="P19" s="535">
        <v>23200</v>
      </c>
    </row>
    <row r="20" spans="1:16" s="30" customFormat="1" ht="22.5" customHeight="1" thickBot="1">
      <c r="A20" s="468">
        <v>900</v>
      </c>
      <c r="B20" s="468"/>
      <c r="C20" s="527" t="s">
        <v>83</v>
      </c>
      <c r="D20" s="534">
        <f t="shared" si="0"/>
        <v>29206</v>
      </c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>
        <f>P21</f>
        <v>29206</v>
      </c>
    </row>
    <row r="21" spans="1:16" s="453" customFormat="1" ht="24.75" customHeight="1">
      <c r="A21" s="517"/>
      <c r="B21" s="556">
        <v>90004</v>
      </c>
      <c r="C21" s="531" t="s">
        <v>177</v>
      </c>
      <c r="D21" s="535">
        <f t="shared" si="0"/>
        <v>29206</v>
      </c>
      <c r="E21" s="535"/>
      <c r="F21" s="535"/>
      <c r="G21" s="535"/>
      <c r="H21" s="535"/>
      <c r="I21" s="535"/>
      <c r="J21" s="536"/>
      <c r="K21" s="535"/>
      <c r="L21" s="535"/>
      <c r="M21" s="535"/>
      <c r="N21" s="535"/>
      <c r="O21" s="535"/>
      <c r="P21" s="535">
        <v>29206</v>
      </c>
    </row>
    <row r="22" spans="1:16" s="522" customFormat="1" ht="38.25" customHeight="1" thickBot="1">
      <c r="A22" s="523"/>
      <c r="B22" s="523"/>
      <c r="C22" s="533" t="s">
        <v>420</v>
      </c>
      <c r="D22" s="525">
        <f>SUM(E22:P22)</f>
        <v>3462</v>
      </c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>
        <f>P23</f>
        <v>3462</v>
      </c>
    </row>
    <row r="23" spans="1:16" s="30" customFormat="1" ht="22.5" customHeight="1" thickBot="1" thickTop="1">
      <c r="A23" s="468">
        <v>801</v>
      </c>
      <c r="B23" s="468"/>
      <c r="C23" s="527" t="s">
        <v>68</v>
      </c>
      <c r="D23" s="534">
        <f>SUM(E23:P23)</f>
        <v>3462</v>
      </c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>
        <f>P24</f>
        <v>3462</v>
      </c>
    </row>
    <row r="24" spans="1:16" s="453" customFormat="1" ht="24.75" customHeight="1">
      <c r="A24" s="517"/>
      <c r="B24" s="556">
        <v>80195</v>
      </c>
      <c r="C24" s="531" t="s">
        <v>76</v>
      </c>
      <c r="D24" s="535">
        <f>SUM(E24:P24)</f>
        <v>3462</v>
      </c>
      <c r="E24" s="535"/>
      <c r="F24" s="535"/>
      <c r="G24" s="535"/>
      <c r="H24" s="535"/>
      <c r="I24" s="535"/>
      <c r="J24" s="536"/>
      <c r="K24" s="535"/>
      <c r="L24" s="535"/>
      <c r="M24" s="535"/>
      <c r="N24" s="535"/>
      <c r="O24" s="535"/>
      <c r="P24" s="535">
        <v>3462</v>
      </c>
    </row>
    <row r="25" spans="1:16" s="522" customFormat="1" ht="24" customHeight="1">
      <c r="A25" s="519"/>
      <c r="B25" s="519"/>
      <c r="C25" s="520" t="s">
        <v>24</v>
      </c>
      <c r="D25" s="521">
        <f aca="true" t="shared" si="1" ref="D25:D36">SUM(E25:P25)</f>
        <v>263135</v>
      </c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>
        <f>P26+P29+P34</f>
        <v>263135</v>
      </c>
    </row>
    <row r="26" spans="1:16" s="522" customFormat="1" ht="23.25" customHeight="1" thickBot="1">
      <c r="A26" s="523"/>
      <c r="B26" s="523"/>
      <c r="C26" s="524" t="s">
        <v>55</v>
      </c>
      <c r="D26" s="525">
        <f t="shared" si="1"/>
        <v>69307</v>
      </c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>
        <f>P27</f>
        <v>69307</v>
      </c>
    </row>
    <row r="27" spans="1:16" s="30" customFormat="1" ht="24" customHeight="1" thickBot="1" thickTop="1">
      <c r="A27" s="526">
        <v>758</v>
      </c>
      <c r="B27" s="526"/>
      <c r="C27" s="527" t="s">
        <v>50</v>
      </c>
      <c r="D27" s="528">
        <f t="shared" si="1"/>
        <v>69307</v>
      </c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>
        <f>P28</f>
        <v>69307</v>
      </c>
    </row>
    <row r="28" spans="1:16" s="453" customFormat="1" ht="31.5" customHeight="1">
      <c r="A28" s="529"/>
      <c r="B28" s="530">
        <v>75801</v>
      </c>
      <c r="C28" s="531" t="s">
        <v>98</v>
      </c>
      <c r="D28" s="532">
        <f t="shared" si="1"/>
        <v>69307</v>
      </c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>
        <v>69307</v>
      </c>
    </row>
    <row r="29" spans="1:16" s="522" customFormat="1" ht="23.25" customHeight="1" thickBot="1">
      <c r="A29" s="523"/>
      <c r="B29" s="523"/>
      <c r="C29" s="533" t="s">
        <v>51</v>
      </c>
      <c r="D29" s="525">
        <f t="shared" si="1"/>
        <v>188060</v>
      </c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>
        <f>P30</f>
        <v>188060</v>
      </c>
    </row>
    <row r="30" spans="1:16" s="30" customFormat="1" ht="22.5" customHeight="1" thickBot="1" thickTop="1">
      <c r="A30" s="468">
        <v>801</v>
      </c>
      <c r="B30" s="468"/>
      <c r="C30" s="527" t="s">
        <v>68</v>
      </c>
      <c r="D30" s="534">
        <f t="shared" si="1"/>
        <v>188060</v>
      </c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>
        <f>SUM(P31:P33)</f>
        <v>188060</v>
      </c>
    </row>
    <row r="31" spans="1:16" s="453" customFormat="1" ht="24.75" customHeight="1">
      <c r="A31" s="517"/>
      <c r="B31" s="556">
        <v>80120</v>
      </c>
      <c r="C31" s="531" t="s">
        <v>123</v>
      </c>
      <c r="D31" s="535">
        <f t="shared" si="1"/>
        <v>46100</v>
      </c>
      <c r="E31" s="535"/>
      <c r="F31" s="535"/>
      <c r="G31" s="535"/>
      <c r="H31" s="535"/>
      <c r="I31" s="535"/>
      <c r="J31" s="536"/>
      <c r="K31" s="535"/>
      <c r="L31" s="535"/>
      <c r="M31" s="535"/>
      <c r="N31" s="535"/>
      <c r="O31" s="535"/>
      <c r="P31" s="535">
        <v>46100</v>
      </c>
    </row>
    <row r="32" spans="1:16" s="453" customFormat="1" ht="24.75" customHeight="1">
      <c r="A32" s="517"/>
      <c r="B32" s="556">
        <v>80130</v>
      </c>
      <c r="C32" s="531" t="s">
        <v>130</v>
      </c>
      <c r="D32" s="535">
        <f t="shared" si="1"/>
        <v>118760</v>
      </c>
      <c r="E32" s="535"/>
      <c r="F32" s="535"/>
      <c r="G32" s="535"/>
      <c r="H32" s="535"/>
      <c r="I32" s="535"/>
      <c r="J32" s="536"/>
      <c r="K32" s="535"/>
      <c r="L32" s="535"/>
      <c r="M32" s="535"/>
      <c r="N32" s="535"/>
      <c r="O32" s="535"/>
      <c r="P32" s="535">
        <v>118760</v>
      </c>
    </row>
    <row r="33" spans="1:16" s="453" customFormat="1" ht="31.5" customHeight="1">
      <c r="A33" s="556"/>
      <c r="B33" s="556">
        <v>80140</v>
      </c>
      <c r="C33" s="531" t="s">
        <v>133</v>
      </c>
      <c r="D33" s="535">
        <f t="shared" si="1"/>
        <v>23200</v>
      </c>
      <c r="E33" s="535"/>
      <c r="F33" s="535"/>
      <c r="G33" s="535"/>
      <c r="H33" s="535"/>
      <c r="I33" s="535"/>
      <c r="J33" s="536"/>
      <c r="K33" s="535"/>
      <c r="L33" s="535"/>
      <c r="M33" s="535"/>
      <c r="N33" s="535"/>
      <c r="O33" s="535"/>
      <c r="P33" s="535">
        <v>23200</v>
      </c>
    </row>
    <row r="34" spans="1:16" s="522" customFormat="1" ht="34.5" customHeight="1" thickBot="1">
      <c r="A34" s="523"/>
      <c r="B34" s="523"/>
      <c r="C34" s="533" t="s">
        <v>420</v>
      </c>
      <c r="D34" s="525">
        <f t="shared" si="1"/>
        <v>5768</v>
      </c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>
        <f>P35</f>
        <v>5768</v>
      </c>
    </row>
    <row r="35" spans="1:16" s="30" customFormat="1" ht="22.5" customHeight="1" thickBot="1" thickTop="1">
      <c r="A35" s="468">
        <v>801</v>
      </c>
      <c r="B35" s="468"/>
      <c r="C35" s="527" t="s">
        <v>68</v>
      </c>
      <c r="D35" s="534">
        <f t="shared" si="1"/>
        <v>5768</v>
      </c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>
        <f>P36</f>
        <v>5768</v>
      </c>
    </row>
    <row r="36" spans="1:16" s="453" customFormat="1" ht="25.5" customHeight="1">
      <c r="A36" s="530"/>
      <c r="B36" s="556">
        <v>80195</v>
      </c>
      <c r="C36" s="531" t="s">
        <v>76</v>
      </c>
      <c r="D36" s="535">
        <f t="shared" si="1"/>
        <v>5768</v>
      </c>
      <c r="E36" s="535"/>
      <c r="F36" s="535"/>
      <c r="G36" s="535"/>
      <c r="H36" s="535"/>
      <c r="I36" s="535"/>
      <c r="J36" s="536"/>
      <c r="K36" s="535"/>
      <c r="L36" s="535"/>
      <c r="M36" s="535"/>
      <c r="N36" s="535"/>
      <c r="O36" s="535"/>
      <c r="P36" s="535">
        <v>5768</v>
      </c>
    </row>
    <row r="37" spans="1:16" s="453" customFormat="1" ht="23.25" customHeight="1">
      <c r="A37" s="517"/>
      <c r="B37" s="517"/>
      <c r="C37" s="563" t="s">
        <v>391</v>
      </c>
      <c r="D37" s="518">
        <f t="shared" si="0"/>
        <v>220000</v>
      </c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>
        <f>P38</f>
        <v>220000</v>
      </c>
    </row>
    <row r="38" spans="1:16" s="522" customFormat="1" ht="21.75" customHeight="1" thickBot="1">
      <c r="A38" s="523"/>
      <c r="B38" s="523"/>
      <c r="C38" s="562" t="s">
        <v>200</v>
      </c>
      <c r="D38" s="525">
        <f t="shared" si="0"/>
        <v>220000</v>
      </c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>
        <f>P39</f>
        <v>220000</v>
      </c>
    </row>
    <row r="39" spans="1:16" s="30" customFormat="1" ht="22.5" customHeight="1" thickBot="1" thickTop="1">
      <c r="A39" s="468">
        <v>900</v>
      </c>
      <c r="B39" s="468"/>
      <c r="C39" s="527" t="s">
        <v>83</v>
      </c>
      <c r="D39" s="534">
        <f t="shared" si="0"/>
        <v>220000</v>
      </c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>
        <f>P40</f>
        <v>220000</v>
      </c>
    </row>
    <row r="40" spans="1:16" s="453" customFormat="1" ht="24.75" customHeight="1">
      <c r="A40" s="530"/>
      <c r="B40" s="556">
        <v>90095</v>
      </c>
      <c r="C40" s="531" t="s">
        <v>76</v>
      </c>
      <c r="D40" s="535">
        <f t="shared" si="0"/>
        <v>220000</v>
      </c>
      <c r="E40" s="535"/>
      <c r="F40" s="535"/>
      <c r="G40" s="535"/>
      <c r="H40" s="535"/>
      <c r="I40" s="535"/>
      <c r="J40" s="536"/>
      <c r="K40" s="535"/>
      <c r="L40" s="535"/>
      <c r="M40" s="535"/>
      <c r="N40" s="535"/>
      <c r="O40" s="535"/>
      <c r="P40" s="535">
        <v>220000</v>
      </c>
    </row>
    <row r="41" s="537" customFormat="1" ht="12.75"/>
    <row r="42" s="537" customFormat="1" ht="12.75"/>
    <row r="43" spans="2:13" s="537" customFormat="1" ht="15">
      <c r="B43" s="853" t="s">
        <v>452</v>
      </c>
      <c r="M43" s="852" t="s">
        <v>456</v>
      </c>
    </row>
    <row r="44" spans="2:13" s="537" customFormat="1" ht="15">
      <c r="B44" s="854" t="s">
        <v>453</v>
      </c>
      <c r="M44" s="852" t="s">
        <v>457</v>
      </c>
    </row>
    <row r="45" s="537" customFormat="1" ht="15">
      <c r="B45" s="853" t="s">
        <v>454</v>
      </c>
    </row>
    <row r="46" s="537" customFormat="1" ht="15">
      <c r="B46" s="853" t="s">
        <v>455</v>
      </c>
    </row>
    <row r="47" s="537" customFormat="1" ht="12.75"/>
    <row r="48" s="537" customFormat="1" ht="12.75"/>
    <row r="49" s="537" customFormat="1" ht="12.75"/>
    <row r="50" s="537" customFormat="1" ht="12.75"/>
    <row r="51" s="537" customFormat="1" ht="12.75"/>
    <row r="52" s="537" customFormat="1" ht="12.75"/>
    <row r="53" s="537" customFormat="1" ht="12.75"/>
    <row r="54" s="537" customFormat="1" ht="12.75"/>
    <row r="55" s="537" customFormat="1" ht="12.75"/>
    <row r="56" s="537" customFormat="1" ht="12.75"/>
    <row r="57" s="537" customFormat="1" ht="12.75"/>
    <row r="58" s="537" customFormat="1" ht="12.75"/>
  </sheetData>
  <mergeCells count="2">
    <mergeCell ref="D7:D8"/>
    <mergeCell ref="E7:P7"/>
  </mergeCells>
  <printOptions horizontalCentered="1"/>
  <pageMargins left="0.2755905511811024" right="0.2755905511811024" top="0.7874015748031497" bottom="0.7874015748031497" header="0.5118110236220472" footer="0.5118110236220472"/>
  <pageSetup firstPageNumber="32" useFirstPageNumber="1" horizontalDpi="600" verticalDpi="600" orientation="landscape" paperSize="9" scale="5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S314"/>
  <sheetViews>
    <sheetView zoomScale="70" zoomScaleNormal="70" workbookViewId="0" topLeftCell="D8">
      <pane ySplit="1335" topLeftCell="BM1" activePane="bottomLeft" state="split"/>
      <selection pane="topLeft" activeCell="P11" sqref="P11"/>
      <selection pane="bottomLeft" activeCell="O4" sqref="O4"/>
    </sheetView>
  </sheetViews>
  <sheetFormatPr defaultColWidth="9.00390625" defaultRowHeight="12.75"/>
  <cols>
    <col min="1" max="1" width="5.375" style="540" customWidth="1"/>
    <col min="2" max="2" width="7.625" style="540" customWidth="1"/>
    <col min="3" max="3" width="47.25390625" style="540" customWidth="1"/>
    <col min="4" max="4" width="16.375" style="541" customWidth="1"/>
    <col min="5" max="16" width="14.375" style="541" customWidth="1"/>
    <col min="17" max="17" width="12.00390625" style="540" bestFit="1" customWidth="1"/>
    <col min="18" max="16384" width="9.125" style="540" customWidth="1"/>
  </cols>
  <sheetData>
    <row r="1" spans="4:16" s="453" customFormat="1" ht="18" customHeight="1"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35" t="s">
        <v>396</v>
      </c>
      <c r="O1" s="464"/>
      <c r="P1" s="464"/>
    </row>
    <row r="2" spans="4:16" s="453" customFormat="1" ht="18" customHeight="1"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35" t="s">
        <v>458</v>
      </c>
      <c r="O2" s="464"/>
      <c r="P2" s="464"/>
    </row>
    <row r="3" spans="3:16" s="453" customFormat="1" ht="18" customHeight="1">
      <c r="C3" s="542" t="s">
        <v>21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35" t="s">
        <v>189</v>
      </c>
      <c r="O3" s="464"/>
      <c r="P3" s="464"/>
    </row>
    <row r="4" spans="3:16" s="453" customFormat="1" ht="18" customHeight="1">
      <c r="C4" s="30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35" t="s">
        <v>459</v>
      </c>
      <c r="O4" s="464"/>
      <c r="P4" s="464"/>
    </row>
    <row r="5" spans="3:16" s="453" customFormat="1" ht="9.75" customHeight="1">
      <c r="C5" s="30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</row>
    <row r="6" spans="4:16" s="453" customFormat="1" ht="15.75" thickBot="1">
      <c r="D6" s="464"/>
      <c r="E6" s="464"/>
      <c r="F6" s="464"/>
      <c r="G6" s="464"/>
      <c r="H6" s="543"/>
      <c r="I6" s="464"/>
      <c r="J6" s="464"/>
      <c r="K6" s="464"/>
      <c r="L6" s="464"/>
      <c r="M6" s="464"/>
      <c r="N6" s="464"/>
      <c r="O6" s="464"/>
      <c r="P6" s="544" t="s">
        <v>46</v>
      </c>
    </row>
    <row r="7" spans="1:16" s="453" customFormat="1" ht="19.5" customHeight="1" thickTop="1">
      <c r="A7" s="545"/>
      <c r="B7" s="545"/>
      <c r="C7" s="546" t="s">
        <v>72</v>
      </c>
      <c r="D7" s="844" t="s">
        <v>48</v>
      </c>
      <c r="E7" s="547"/>
      <c r="F7" s="548" t="s">
        <v>400</v>
      </c>
      <c r="G7" s="548"/>
      <c r="H7" s="548"/>
      <c r="I7" s="548"/>
      <c r="J7" s="548"/>
      <c r="K7" s="548"/>
      <c r="L7" s="548"/>
      <c r="M7" s="548"/>
      <c r="N7" s="548"/>
      <c r="O7" s="548"/>
      <c r="P7" s="549"/>
    </row>
    <row r="8" spans="1:16" s="453" customFormat="1" ht="23.25" customHeight="1" thickBot="1">
      <c r="A8" s="550" t="s">
        <v>41</v>
      </c>
      <c r="B8" s="550" t="s">
        <v>47</v>
      </c>
      <c r="C8" s="454" t="s">
        <v>22</v>
      </c>
      <c r="D8" s="845"/>
      <c r="E8" s="551" t="s">
        <v>17</v>
      </c>
      <c r="F8" s="551" t="s">
        <v>2</v>
      </c>
      <c r="G8" s="551" t="s">
        <v>3</v>
      </c>
      <c r="H8" s="551" t="s">
        <v>4</v>
      </c>
      <c r="I8" s="551" t="s">
        <v>5</v>
      </c>
      <c r="J8" s="551" t="s">
        <v>6</v>
      </c>
      <c r="K8" s="551" t="s">
        <v>7</v>
      </c>
      <c r="L8" s="551" t="s">
        <v>8</v>
      </c>
      <c r="M8" s="551" t="s">
        <v>9</v>
      </c>
      <c r="N8" s="551" t="s">
        <v>10</v>
      </c>
      <c r="O8" s="551" t="s">
        <v>11</v>
      </c>
      <c r="P8" s="551" t="s">
        <v>12</v>
      </c>
    </row>
    <row r="9" spans="1:16" s="441" customFormat="1" ht="14.25" customHeight="1" thickBot="1" thickTop="1">
      <c r="A9" s="552">
        <v>1</v>
      </c>
      <c r="B9" s="552">
        <v>2</v>
      </c>
      <c r="C9" s="552">
        <v>3</v>
      </c>
      <c r="D9" s="553">
        <v>4</v>
      </c>
      <c r="E9" s="553">
        <v>5</v>
      </c>
      <c r="F9" s="553">
        <v>6</v>
      </c>
      <c r="G9" s="553">
        <v>7</v>
      </c>
      <c r="H9" s="553">
        <v>8</v>
      </c>
      <c r="I9" s="553">
        <v>9</v>
      </c>
      <c r="J9" s="553">
        <v>10</v>
      </c>
      <c r="K9" s="553">
        <v>11</v>
      </c>
      <c r="L9" s="553">
        <v>12</v>
      </c>
      <c r="M9" s="553">
        <v>13</v>
      </c>
      <c r="N9" s="553">
        <v>14</v>
      </c>
      <c r="O9" s="553">
        <v>15</v>
      </c>
      <c r="P9" s="553">
        <v>16</v>
      </c>
    </row>
    <row r="10" spans="1:18" s="106" customFormat="1" ht="20.25" customHeight="1" thickBot="1" thickTop="1">
      <c r="A10" s="40"/>
      <c r="B10" s="40"/>
      <c r="C10" s="554" t="s">
        <v>14</v>
      </c>
      <c r="D10" s="555">
        <f>SUM(E10:P10)</f>
        <v>754397</v>
      </c>
      <c r="E10" s="555"/>
      <c r="F10" s="555"/>
      <c r="G10" s="555"/>
      <c r="H10" s="555"/>
      <c r="I10" s="555"/>
      <c r="J10" s="555"/>
      <c r="K10" s="555">
        <f>K12+K39+K44</f>
        <v>-872660</v>
      </c>
      <c r="L10" s="555">
        <f>L12+L39+L44</f>
        <v>-272000</v>
      </c>
      <c r="M10" s="555">
        <f>M12+M39+M44</f>
        <v>-270964</v>
      </c>
      <c r="N10" s="555">
        <f>N12+N39+N44</f>
        <v>-179376</v>
      </c>
      <c r="O10" s="555"/>
      <c r="P10" s="555">
        <f>P12+P39+P44</f>
        <v>2349397</v>
      </c>
      <c r="Q10" s="508"/>
      <c r="R10" s="444"/>
    </row>
    <row r="11" spans="1:16" s="106" customFormat="1" ht="16.5" customHeight="1">
      <c r="A11" s="559"/>
      <c r="B11" s="559"/>
      <c r="C11" s="728" t="s">
        <v>61</v>
      </c>
      <c r="D11" s="560"/>
      <c r="E11" s="560"/>
      <c r="F11" s="560"/>
      <c r="G11" s="560"/>
      <c r="H11" s="560"/>
      <c r="I11" s="560"/>
      <c r="J11" s="560"/>
      <c r="K11" s="561"/>
      <c r="L11" s="561"/>
      <c r="M11" s="560"/>
      <c r="N11" s="560"/>
      <c r="O11" s="560"/>
      <c r="P11" s="560"/>
    </row>
    <row r="12" spans="1:16" s="106" customFormat="1" ht="20.25" customHeight="1">
      <c r="A12" s="722"/>
      <c r="B12" s="722"/>
      <c r="C12" s="723" t="s">
        <v>196</v>
      </c>
      <c r="D12" s="724">
        <f aca="true" t="shared" si="0" ref="D12:D24">SUM(E12:P12)</f>
        <v>-224734</v>
      </c>
      <c r="E12" s="724"/>
      <c r="F12" s="724"/>
      <c r="G12" s="724"/>
      <c r="H12" s="724"/>
      <c r="I12" s="724"/>
      <c r="J12" s="724"/>
      <c r="K12" s="724">
        <f>K13+K17+K27</f>
        <v>-872660</v>
      </c>
      <c r="L12" s="724">
        <f>L13+L17+L27</f>
        <v>-272000</v>
      </c>
      <c r="M12" s="724">
        <f>M13+M17+M27</f>
        <v>-270964</v>
      </c>
      <c r="N12" s="724">
        <f>N13+N17+N27</f>
        <v>-179376</v>
      </c>
      <c r="O12" s="724"/>
      <c r="P12" s="724">
        <f>P13+P17+P27</f>
        <v>1370266</v>
      </c>
    </row>
    <row r="13" spans="1:16" s="216" customFormat="1" ht="18.75" customHeight="1">
      <c r="A13" s="564"/>
      <c r="B13" s="564"/>
      <c r="C13" s="480" t="s">
        <v>197</v>
      </c>
      <c r="D13" s="518">
        <f t="shared" si="0"/>
        <v>140060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>
        <f>P14</f>
        <v>140060</v>
      </c>
    </row>
    <row r="14" spans="1:16" s="216" customFormat="1" ht="19.5" customHeight="1" thickBot="1">
      <c r="A14" s="565"/>
      <c r="B14" s="565"/>
      <c r="C14" s="566" t="s">
        <v>53</v>
      </c>
      <c r="D14" s="525">
        <f t="shared" si="0"/>
        <v>140060</v>
      </c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>
        <f>P15</f>
        <v>140060</v>
      </c>
    </row>
    <row r="15" spans="1:16" s="216" customFormat="1" ht="25.5" customHeight="1" thickBot="1" thickTop="1">
      <c r="A15" s="567">
        <v>758</v>
      </c>
      <c r="B15" s="568"/>
      <c r="C15" s="470" t="s">
        <v>114</v>
      </c>
      <c r="D15" s="569">
        <f t="shared" si="0"/>
        <v>140060</v>
      </c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>
        <f>P16</f>
        <v>140060</v>
      </c>
    </row>
    <row r="16" spans="1:16" s="216" customFormat="1" ht="19.5" customHeight="1">
      <c r="A16" s="570"/>
      <c r="B16" s="571">
        <v>75818</v>
      </c>
      <c r="C16" s="474" t="s">
        <v>115</v>
      </c>
      <c r="D16" s="572">
        <f t="shared" si="0"/>
        <v>140060</v>
      </c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>
        <v>140060</v>
      </c>
    </row>
    <row r="17" spans="1:16" s="216" customFormat="1" ht="25.5" customHeight="1">
      <c r="A17" s="570"/>
      <c r="B17" s="570"/>
      <c r="C17" s="480" t="s">
        <v>402</v>
      </c>
      <c r="D17" s="589">
        <f t="shared" si="0"/>
        <v>249206</v>
      </c>
      <c r="E17" s="589"/>
      <c r="F17" s="589"/>
      <c r="G17" s="589"/>
      <c r="H17" s="589"/>
      <c r="I17" s="589"/>
      <c r="J17" s="589"/>
      <c r="K17" s="589">
        <f>K18</f>
        <v>-872660</v>
      </c>
      <c r="L17" s="589">
        <f>L18</f>
        <v>-272000</v>
      </c>
      <c r="M17" s="589">
        <f>M18</f>
        <v>-270964</v>
      </c>
      <c r="N17" s="589">
        <f>N18</f>
        <v>-179376</v>
      </c>
      <c r="O17" s="589"/>
      <c r="P17" s="589">
        <f>P18</f>
        <v>1844206</v>
      </c>
    </row>
    <row r="18" spans="1:16" s="216" customFormat="1" ht="23.25" customHeight="1" thickBot="1">
      <c r="A18" s="583"/>
      <c r="B18" s="583"/>
      <c r="C18" s="584" t="s">
        <v>53</v>
      </c>
      <c r="D18" s="585">
        <f t="shared" si="0"/>
        <v>249206</v>
      </c>
      <c r="E18" s="585"/>
      <c r="F18" s="585"/>
      <c r="G18" s="585"/>
      <c r="H18" s="585"/>
      <c r="I18" s="585"/>
      <c r="J18" s="585"/>
      <c r="K18" s="585">
        <f>K19+K22+K25</f>
        <v>-872660</v>
      </c>
      <c r="L18" s="585">
        <f>L19+L22+L25</f>
        <v>-272000</v>
      </c>
      <c r="M18" s="585">
        <f>M19+M22+M25</f>
        <v>-270964</v>
      </c>
      <c r="N18" s="585">
        <f>N19+N22+N25</f>
        <v>-179376</v>
      </c>
      <c r="O18" s="585"/>
      <c r="P18" s="585">
        <f>P19+P22+P25</f>
        <v>1844206</v>
      </c>
    </row>
    <row r="19" spans="1:16" s="216" customFormat="1" ht="22.5" customHeight="1" thickBot="1" thickTop="1">
      <c r="A19" s="586">
        <v>600</v>
      </c>
      <c r="B19" s="587"/>
      <c r="C19" s="470" t="s">
        <v>92</v>
      </c>
      <c r="D19" s="588">
        <f t="shared" si="0"/>
        <v>0</v>
      </c>
      <c r="E19" s="588"/>
      <c r="F19" s="588"/>
      <c r="G19" s="588"/>
      <c r="H19" s="588"/>
      <c r="I19" s="588"/>
      <c r="J19" s="588"/>
      <c r="K19" s="588">
        <f>SUM(K20:K21)</f>
        <v>-732660</v>
      </c>
      <c r="L19" s="588">
        <f>SUM(L20:L21)</f>
        <v>-272000</v>
      </c>
      <c r="M19" s="588">
        <f>SUM(M20:M21)</f>
        <v>-270964</v>
      </c>
      <c r="N19" s="588">
        <f>SUM(N20:N21)</f>
        <v>-179376</v>
      </c>
      <c r="O19" s="588"/>
      <c r="P19" s="588">
        <f>SUM(P20:P21)</f>
        <v>1455000</v>
      </c>
    </row>
    <row r="20" spans="1:16" s="216" customFormat="1" ht="19.5" customHeight="1">
      <c r="A20" s="570"/>
      <c r="B20" s="583">
        <v>60015</v>
      </c>
      <c r="C20" s="474" t="s">
        <v>102</v>
      </c>
      <c r="D20" s="572">
        <f t="shared" si="0"/>
        <v>750000</v>
      </c>
      <c r="E20" s="572"/>
      <c r="F20" s="572"/>
      <c r="G20" s="572"/>
      <c r="H20" s="572"/>
      <c r="I20" s="572"/>
      <c r="J20" s="572"/>
      <c r="K20" s="572">
        <v>-605000</v>
      </c>
      <c r="L20" s="572"/>
      <c r="M20" s="572"/>
      <c r="N20" s="572"/>
      <c r="O20" s="572"/>
      <c r="P20" s="572">
        <v>1355000</v>
      </c>
    </row>
    <row r="21" spans="1:16" s="775" customFormat="1" ht="21" customHeight="1">
      <c r="A21" s="773"/>
      <c r="B21" s="725">
        <v>60016</v>
      </c>
      <c r="C21" s="726" t="s">
        <v>110</v>
      </c>
      <c r="D21" s="727">
        <f t="shared" si="0"/>
        <v>-750000</v>
      </c>
      <c r="E21" s="727"/>
      <c r="F21" s="727"/>
      <c r="G21" s="727"/>
      <c r="H21" s="727"/>
      <c r="I21" s="727"/>
      <c r="J21" s="727"/>
      <c r="K21" s="727">
        <v>-127660</v>
      </c>
      <c r="L21" s="727">
        <v>-272000</v>
      </c>
      <c r="M21" s="727">
        <v>-270964</v>
      </c>
      <c r="N21" s="727">
        <v>-179376</v>
      </c>
      <c r="O21" s="774"/>
      <c r="P21" s="727">
        <v>100000</v>
      </c>
    </row>
    <row r="22" spans="1:16" s="216" customFormat="1" ht="34.5" customHeight="1" thickBot="1">
      <c r="A22" s="568">
        <v>900</v>
      </c>
      <c r="B22" s="586"/>
      <c r="C22" s="470" t="s">
        <v>83</v>
      </c>
      <c r="D22" s="588">
        <f t="shared" si="0"/>
        <v>249206</v>
      </c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>
        <f>P23+P24</f>
        <v>249206</v>
      </c>
    </row>
    <row r="23" spans="1:16" s="216" customFormat="1" ht="21.75" customHeight="1">
      <c r="A23" s="570"/>
      <c r="B23" s="583">
        <v>90004</v>
      </c>
      <c r="C23" s="474" t="s">
        <v>177</v>
      </c>
      <c r="D23" s="572">
        <f t="shared" si="0"/>
        <v>29206</v>
      </c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>
        <v>29206</v>
      </c>
    </row>
    <row r="24" spans="1:16" s="216" customFormat="1" ht="21.75" customHeight="1">
      <c r="A24" s="570"/>
      <c r="B24" s="583">
        <v>90095</v>
      </c>
      <c r="C24" s="474" t="s">
        <v>76</v>
      </c>
      <c r="D24" s="572">
        <f t="shared" si="0"/>
        <v>220000</v>
      </c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>
        <v>220000</v>
      </c>
    </row>
    <row r="25" spans="1:16" s="216" customFormat="1" ht="23.25" customHeight="1" thickBot="1">
      <c r="A25" s="568">
        <v>926</v>
      </c>
      <c r="B25" s="586"/>
      <c r="C25" s="470" t="s">
        <v>93</v>
      </c>
      <c r="D25" s="588">
        <f>SUM(E25:P25)</f>
        <v>0</v>
      </c>
      <c r="E25" s="588"/>
      <c r="F25" s="588"/>
      <c r="G25" s="588"/>
      <c r="H25" s="588"/>
      <c r="I25" s="588"/>
      <c r="J25" s="588"/>
      <c r="K25" s="588">
        <f>K26</f>
        <v>-140000</v>
      </c>
      <c r="L25" s="588"/>
      <c r="M25" s="588"/>
      <c r="N25" s="588"/>
      <c r="O25" s="588"/>
      <c r="P25" s="588">
        <f>P26</f>
        <v>140000</v>
      </c>
    </row>
    <row r="26" spans="1:16" s="216" customFormat="1" ht="21.75" customHeight="1">
      <c r="A26" s="570"/>
      <c r="B26" s="583">
        <v>92604</v>
      </c>
      <c r="C26" s="474" t="s">
        <v>103</v>
      </c>
      <c r="D26" s="572">
        <f>SUM(E26:P26)</f>
        <v>0</v>
      </c>
      <c r="E26" s="572"/>
      <c r="F26" s="572"/>
      <c r="G26" s="572"/>
      <c r="H26" s="572"/>
      <c r="I26" s="572"/>
      <c r="J26" s="572"/>
      <c r="K26" s="572">
        <v>-140000</v>
      </c>
      <c r="L26" s="572"/>
      <c r="M26" s="572"/>
      <c r="N26" s="572"/>
      <c r="O26" s="572"/>
      <c r="P26" s="572">
        <v>140000</v>
      </c>
    </row>
    <row r="27" spans="1:16" s="216" customFormat="1" ht="24.75" customHeight="1">
      <c r="A27" s="570"/>
      <c r="B27" s="720"/>
      <c r="C27" s="721" t="s">
        <v>392</v>
      </c>
      <c r="D27" s="589">
        <f aca="true" t="shared" si="1" ref="D27:D61">SUM(E27:P27)</f>
        <v>-614000</v>
      </c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>
        <f>P28</f>
        <v>-614000</v>
      </c>
    </row>
    <row r="28" spans="1:16" s="216" customFormat="1" ht="20.25" customHeight="1" thickBot="1">
      <c r="A28" s="593"/>
      <c r="B28" s="583"/>
      <c r="C28" s="566" t="s">
        <v>53</v>
      </c>
      <c r="D28" s="585">
        <f t="shared" si="1"/>
        <v>-614000</v>
      </c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>
        <f>P29+P36</f>
        <v>-614000</v>
      </c>
    </row>
    <row r="29" spans="1:16" s="216" customFormat="1" ht="23.25" customHeight="1" thickBot="1" thickTop="1">
      <c r="A29" s="567">
        <v>801</v>
      </c>
      <c r="B29" s="568"/>
      <c r="C29" s="595" t="s">
        <v>68</v>
      </c>
      <c r="D29" s="816">
        <f t="shared" si="1"/>
        <v>-456000</v>
      </c>
      <c r="E29" s="816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>
        <f>SUM(P30:P35)</f>
        <v>-456000</v>
      </c>
    </row>
    <row r="30" spans="1:16" s="216" customFormat="1" ht="22.5" customHeight="1">
      <c r="A30" s="570"/>
      <c r="B30" s="583">
        <v>80101</v>
      </c>
      <c r="C30" s="474" t="s">
        <v>73</v>
      </c>
      <c r="D30" s="572">
        <f t="shared" si="1"/>
        <v>7000</v>
      </c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>
        <v>7000</v>
      </c>
    </row>
    <row r="31" spans="1:16" s="216" customFormat="1" ht="21" customHeight="1">
      <c r="A31" s="570"/>
      <c r="B31" s="556">
        <v>80104</v>
      </c>
      <c r="C31" s="531" t="s">
        <v>74</v>
      </c>
      <c r="D31" s="572">
        <f t="shared" si="1"/>
        <v>-500000</v>
      </c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>
        <v>-500000</v>
      </c>
    </row>
    <row r="32" spans="1:16" s="216" customFormat="1" ht="21" customHeight="1">
      <c r="A32" s="570"/>
      <c r="B32" s="556">
        <v>80110</v>
      </c>
      <c r="C32" s="531" t="s">
        <v>69</v>
      </c>
      <c r="D32" s="572">
        <f t="shared" si="1"/>
        <v>105000</v>
      </c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>
        <v>105000</v>
      </c>
    </row>
    <row r="33" spans="1:16" s="216" customFormat="1" ht="21" customHeight="1">
      <c r="A33" s="570"/>
      <c r="B33" s="556">
        <v>80120</v>
      </c>
      <c r="C33" s="531" t="s">
        <v>123</v>
      </c>
      <c r="D33" s="572">
        <f t="shared" si="1"/>
        <v>401000</v>
      </c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  <c r="P33" s="572">
        <v>401000</v>
      </c>
    </row>
    <row r="34" spans="1:16" s="216" customFormat="1" ht="21" customHeight="1">
      <c r="A34" s="570"/>
      <c r="B34" s="556">
        <v>80123</v>
      </c>
      <c r="C34" s="531" t="s">
        <v>127</v>
      </c>
      <c r="D34" s="572">
        <f t="shared" si="1"/>
        <v>-83000</v>
      </c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>
        <v>-83000</v>
      </c>
    </row>
    <row r="35" spans="1:16" s="216" customFormat="1" ht="21" customHeight="1">
      <c r="A35" s="570"/>
      <c r="B35" s="556">
        <v>80130</v>
      </c>
      <c r="C35" s="531" t="s">
        <v>130</v>
      </c>
      <c r="D35" s="597">
        <f t="shared" si="1"/>
        <v>-386000</v>
      </c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>
        <v>-386000</v>
      </c>
    </row>
    <row r="36" spans="1:16" s="216" customFormat="1" ht="23.25" customHeight="1" thickBot="1">
      <c r="A36" s="567">
        <v>854</v>
      </c>
      <c r="B36" s="568"/>
      <c r="C36" s="595" t="s">
        <v>135</v>
      </c>
      <c r="D36" s="588">
        <f t="shared" si="1"/>
        <v>-158000</v>
      </c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>
        <f>P37+P38</f>
        <v>-158000</v>
      </c>
    </row>
    <row r="37" spans="1:16" s="216" customFormat="1" ht="18.75" customHeight="1">
      <c r="A37" s="570"/>
      <c r="B37" s="583">
        <v>85403</v>
      </c>
      <c r="C37" s="474" t="s">
        <v>136</v>
      </c>
      <c r="D37" s="572">
        <f t="shared" si="1"/>
        <v>-60000</v>
      </c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>
        <v>-60000</v>
      </c>
    </row>
    <row r="38" spans="1:16" s="216" customFormat="1" ht="21" customHeight="1">
      <c r="A38" s="570"/>
      <c r="B38" s="556">
        <v>85410</v>
      </c>
      <c r="C38" s="531" t="s">
        <v>140</v>
      </c>
      <c r="D38" s="572">
        <f t="shared" si="1"/>
        <v>-98000</v>
      </c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>
        <v>-98000</v>
      </c>
    </row>
    <row r="39" spans="1:19" s="216" customFormat="1" ht="24" customHeight="1">
      <c r="A39" s="570"/>
      <c r="B39" s="570"/>
      <c r="C39" s="480" t="s">
        <v>23</v>
      </c>
      <c r="D39" s="589">
        <f t="shared" si="1"/>
        <v>0</v>
      </c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>
        <f>P40</f>
        <v>0</v>
      </c>
      <c r="Q39" s="3"/>
      <c r="R39" s="3"/>
      <c r="S39" s="3"/>
    </row>
    <row r="40" spans="1:16" s="216" customFormat="1" ht="25.5" customHeight="1" thickBot="1">
      <c r="A40" s="583"/>
      <c r="B40" s="583"/>
      <c r="C40" s="584" t="s">
        <v>53</v>
      </c>
      <c r="D40" s="585">
        <f t="shared" si="1"/>
        <v>0</v>
      </c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>
        <f>P41</f>
        <v>0</v>
      </c>
    </row>
    <row r="41" spans="1:16" s="216" customFormat="1" ht="21" customHeight="1" thickBot="1" thickTop="1">
      <c r="A41" s="586">
        <v>852</v>
      </c>
      <c r="B41" s="586"/>
      <c r="C41" s="470" t="s">
        <v>75</v>
      </c>
      <c r="D41" s="588">
        <f t="shared" si="1"/>
        <v>0</v>
      </c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>
        <f>P42+P43</f>
        <v>0</v>
      </c>
    </row>
    <row r="42" spans="1:16" s="216" customFormat="1" ht="21" customHeight="1">
      <c r="A42" s="570"/>
      <c r="B42" s="556">
        <v>85203</v>
      </c>
      <c r="C42" s="531" t="s">
        <v>119</v>
      </c>
      <c r="D42" s="572">
        <f t="shared" si="1"/>
        <v>20000</v>
      </c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>
        <v>20000</v>
      </c>
    </row>
    <row r="43" spans="1:16" s="216" customFormat="1" ht="21" customHeight="1">
      <c r="A43" s="583"/>
      <c r="B43" s="556">
        <v>85204</v>
      </c>
      <c r="C43" s="531" t="s">
        <v>173</v>
      </c>
      <c r="D43" s="572">
        <f>SUM(E43:P43)</f>
        <v>-20000</v>
      </c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>
        <v>-20000</v>
      </c>
    </row>
    <row r="44" spans="1:16" s="216" customFormat="1" ht="25.5" customHeight="1">
      <c r="A44" s="570"/>
      <c r="B44" s="570"/>
      <c r="C44" s="590" t="s">
        <v>224</v>
      </c>
      <c r="D44" s="591">
        <f t="shared" si="1"/>
        <v>979131</v>
      </c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>
        <f>P45+P59</f>
        <v>979131</v>
      </c>
    </row>
    <row r="45" spans="1:16" s="216" customFormat="1" ht="21" customHeight="1" thickBot="1">
      <c r="A45" s="583"/>
      <c r="B45" s="583"/>
      <c r="C45" s="584" t="s">
        <v>53</v>
      </c>
      <c r="D45" s="585">
        <f t="shared" si="1"/>
        <v>969901</v>
      </c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>
        <f>P46+P55</f>
        <v>969901</v>
      </c>
    </row>
    <row r="46" spans="1:16" s="216" customFormat="1" ht="21" customHeight="1" thickBot="1" thickTop="1">
      <c r="A46" s="588">
        <v>801</v>
      </c>
      <c r="B46" s="568"/>
      <c r="C46" s="470" t="s">
        <v>68</v>
      </c>
      <c r="D46" s="588">
        <f t="shared" si="1"/>
        <v>807721</v>
      </c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>
        <f>SUM(P47:P54)</f>
        <v>807721</v>
      </c>
    </row>
    <row r="47" spans="1:16" s="216" customFormat="1" ht="20.25" customHeight="1">
      <c r="A47" s="570"/>
      <c r="B47" s="583">
        <v>80101</v>
      </c>
      <c r="C47" s="592" t="s">
        <v>73</v>
      </c>
      <c r="D47" s="572">
        <f t="shared" si="1"/>
        <v>66800</v>
      </c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>
        <v>66800</v>
      </c>
    </row>
    <row r="48" spans="1:16" s="216" customFormat="1" ht="20.25" customHeight="1">
      <c r="A48" s="570"/>
      <c r="B48" s="583">
        <v>80104</v>
      </c>
      <c r="C48" s="592" t="s">
        <v>74</v>
      </c>
      <c r="D48" s="572">
        <f t="shared" si="1"/>
        <v>500000</v>
      </c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>
        <v>500000</v>
      </c>
    </row>
    <row r="49" spans="1:16" s="216" customFormat="1" ht="20.25" customHeight="1">
      <c r="A49" s="570"/>
      <c r="B49" s="583">
        <v>80110</v>
      </c>
      <c r="C49" s="592" t="s">
        <v>69</v>
      </c>
      <c r="D49" s="572">
        <f t="shared" si="1"/>
        <v>58000</v>
      </c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>
        <v>58000</v>
      </c>
    </row>
    <row r="50" spans="1:16" s="216" customFormat="1" ht="20.25" customHeight="1">
      <c r="A50" s="570"/>
      <c r="B50" s="583">
        <v>80120</v>
      </c>
      <c r="C50" s="592" t="s">
        <v>123</v>
      </c>
      <c r="D50" s="572">
        <f t="shared" si="1"/>
        <v>80300</v>
      </c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>
        <v>80300</v>
      </c>
    </row>
    <row r="51" spans="1:16" s="216" customFormat="1" ht="20.25" customHeight="1">
      <c r="A51" s="570"/>
      <c r="B51" s="583">
        <v>80123</v>
      </c>
      <c r="C51" s="592" t="s">
        <v>127</v>
      </c>
      <c r="D51" s="572">
        <f t="shared" si="1"/>
        <v>5000</v>
      </c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>
        <v>5000</v>
      </c>
    </row>
    <row r="52" spans="1:16" s="216" customFormat="1" ht="20.25" customHeight="1">
      <c r="A52" s="570"/>
      <c r="B52" s="583">
        <v>80130</v>
      </c>
      <c r="C52" s="592" t="s">
        <v>130</v>
      </c>
      <c r="D52" s="572">
        <f t="shared" si="1"/>
        <v>77007</v>
      </c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>
        <v>77007</v>
      </c>
    </row>
    <row r="53" spans="1:16" s="216" customFormat="1" ht="45" customHeight="1">
      <c r="A53" s="570"/>
      <c r="B53" s="583">
        <v>80140</v>
      </c>
      <c r="C53" s="592" t="s">
        <v>133</v>
      </c>
      <c r="D53" s="572">
        <f t="shared" si="1"/>
        <v>14200</v>
      </c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>
        <v>14200</v>
      </c>
    </row>
    <row r="54" spans="1:16" s="216" customFormat="1" ht="27.75" customHeight="1">
      <c r="A54" s="583"/>
      <c r="B54" s="583">
        <v>80195</v>
      </c>
      <c r="C54" s="592" t="s">
        <v>76</v>
      </c>
      <c r="D54" s="572">
        <f t="shared" si="1"/>
        <v>6414</v>
      </c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>
        <v>6414</v>
      </c>
    </row>
    <row r="55" spans="1:16" s="216" customFormat="1" ht="21" customHeight="1" thickBot="1">
      <c r="A55" s="588">
        <v>854</v>
      </c>
      <c r="B55" s="568"/>
      <c r="C55" s="470" t="s">
        <v>135</v>
      </c>
      <c r="D55" s="588">
        <f t="shared" si="1"/>
        <v>162180</v>
      </c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>
        <f>SUM(P56:P58)</f>
        <v>162180</v>
      </c>
    </row>
    <row r="56" spans="1:16" s="216" customFormat="1" ht="20.25" customHeight="1">
      <c r="A56" s="570"/>
      <c r="B56" s="583">
        <v>85407</v>
      </c>
      <c r="C56" s="592" t="s">
        <v>138</v>
      </c>
      <c r="D56" s="572">
        <f t="shared" si="1"/>
        <v>25000</v>
      </c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>
        <v>25000</v>
      </c>
    </row>
    <row r="57" spans="1:16" s="216" customFormat="1" ht="20.25" customHeight="1">
      <c r="A57" s="570"/>
      <c r="B57" s="583">
        <v>85410</v>
      </c>
      <c r="C57" s="592" t="s">
        <v>140</v>
      </c>
      <c r="D57" s="572">
        <f t="shared" si="1"/>
        <v>25700</v>
      </c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>
        <v>25700</v>
      </c>
    </row>
    <row r="58" spans="1:16" s="216" customFormat="1" ht="20.25" customHeight="1">
      <c r="A58" s="570"/>
      <c r="B58" s="583">
        <v>85495</v>
      </c>
      <c r="C58" s="592" t="s">
        <v>76</v>
      </c>
      <c r="D58" s="572">
        <f t="shared" si="1"/>
        <v>111480</v>
      </c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>
        <v>111480</v>
      </c>
    </row>
    <row r="59" spans="1:16" s="216" customFormat="1" ht="39" customHeight="1" thickBot="1">
      <c r="A59" s="593"/>
      <c r="B59" s="583"/>
      <c r="C59" s="594" t="s">
        <v>56</v>
      </c>
      <c r="D59" s="585">
        <f t="shared" si="1"/>
        <v>9230</v>
      </c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>
        <f>P60</f>
        <v>9230</v>
      </c>
    </row>
    <row r="60" spans="1:16" s="216" customFormat="1" ht="26.25" customHeight="1" thickBot="1" thickTop="1">
      <c r="A60" s="567">
        <v>801</v>
      </c>
      <c r="B60" s="568"/>
      <c r="C60" s="595" t="s">
        <v>68</v>
      </c>
      <c r="D60" s="569">
        <f t="shared" si="1"/>
        <v>9230</v>
      </c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>
        <f>P61</f>
        <v>9230</v>
      </c>
    </row>
    <row r="61" spans="1:16" s="216" customFormat="1" ht="24" customHeight="1">
      <c r="A61" s="571"/>
      <c r="B61" s="571">
        <v>80195</v>
      </c>
      <c r="C61" s="596" t="s">
        <v>76</v>
      </c>
      <c r="D61" s="597">
        <f t="shared" si="1"/>
        <v>9230</v>
      </c>
      <c r="E61" s="597"/>
      <c r="F61" s="597"/>
      <c r="G61" s="597"/>
      <c r="H61" s="597"/>
      <c r="I61" s="598"/>
      <c r="J61" s="597"/>
      <c r="K61" s="597"/>
      <c r="L61" s="597"/>
      <c r="M61" s="597"/>
      <c r="N61" s="597"/>
      <c r="O61" s="597"/>
      <c r="P61" s="597">
        <v>9230</v>
      </c>
    </row>
    <row r="62" spans="1:16" s="557" customFormat="1" ht="24" customHeight="1">
      <c r="A62" s="540"/>
      <c r="B62" s="540"/>
      <c r="C62" s="539"/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</row>
    <row r="63" spans="1:16" s="557" customFormat="1" ht="24.75" customHeight="1">
      <c r="A63" s="540"/>
      <c r="B63" s="540"/>
      <c r="C63" s="539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</row>
    <row r="64" spans="1:16" s="557" customFormat="1" ht="22.5" customHeight="1">
      <c r="A64" s="540"/>
      <c r="B64" s="540"/>
      <c r="C64" s="853" t="s">
        <v>452</v>
      </c>
      <c r="D64" s="541"/>
      <c r="E64" s="541"/>
      <c r="F64" s="541"/>
      <c r="G64" s="541"/>
      <c r="H64" s="541"/>
      <c r="I64" s="541"/>
      <c r="J64" s="541"/>
      <c r="K64" s="541"/>
      <c r="L64" s="541"/>
      <c r="M64" s="852" t="s">
        <v>456</v>
      </c>
      <c r="N64" s="541"/>
      <c r="O64" s="541"/>
      <c r="P64" s="541"/>
    </row>
    <row r="65" spans="1:16" s="557" customFormat="1" ht="22.5" customHeight="1">
      <c r="A65" s="540"/>
      <c r="B65" s="540"/>
      <c r="C65" s="854" t="s">
        <v>453</v>
      </c>
      <c r="D65" s="541"/>
      <c r="E65" s="541"/>
      <c r="F65" s="541"/>
      <c r="G65" s="541"/>
      <c r="H65" s="541"/>
      <c r="I65" s="541"/>
      <c r="J65" s="541"/>
      <c r="K65" s="541"/>
      <c r="L65" s="541"/>
      <c r="M65" s="852" t="s">
        <v>457</v>
      </c>
      <c r="N65" s="541"/>
      <c r="O65" s="541"/>
      <c r="P65" s="541"/>
    </row>
    <row r="66" spans="1:16" s="557" customFormat="1" ht="22.5" customHeight="1">
      <c r="A66" s="540"/>
      <c r="B66" s="540"/>
      <c r="C66" s="853" t="s">
        <v>454</v>
      </c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</row>
    <row r="67" spans="1:16" s="558" customFormat="1" ht="22.5" customHeight="1">
      <c r="A67" s="540"/>
      <c r="B67" s="540"/>
      <c r="C67" s="853" t="s">
        <v>455</v>
      </c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</row>
    <row r="68" spans="1:16" s="557" customFormat="1" ht="24.75" customHeight="1">
      <c r="A68" s="540"/>
      <c r="B68" s="540"/>
      <c r="C68" s="539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</row>
    <row r="69" spans="1:16" s="557" customFormat="1" ht="49.5" customHeight="1">
      <c r="A69" s="540"/>
      <c r="B69" s="540"/>
      <c r="C69" s="539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</row>
    <row r="70" spans="1:16" s="557" customFormat="1" ht="30.75" customHeight="1">
      <c r="A70" s="540"/>
      <c r="B70" s="540"/>
      <c r="C70" s="539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</row>
    <row r="71" spans="1:16" s="557" customFormat="1" ht="27.75" customHeight="1">
      <c r="A71" s="540"/>
      <c r="B71" s="540"/>
      <c r="C71" s="539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</row>
    <row r="72" spans="1:16" s="557" customFormat="1" ht="15">
      <c r="A72" s="540"/>
      <c r="B72" s="540"/>
      <c r="C72" s="539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</row>
    <row r="73" spans="1:16" s="557" customFormat="1" ht="15">
      <c r="A73" s="540"/>
      <c r="B73" s="540"/>
      <c r="C73" s="539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</row>
    <row r="74" spans="1:16" s="557" customFormat="1" ht="15">
      <c r="A74" s="540"/>
      <c r="B74" s="540"/>
      <c r="C74" s="539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</row>
    <row r="75" spans="1:16" s="557" customFormat="1" ht="15">
      <c r="A75" s="540"/>
      <c r="B75" s="540"/>
      <c r="C75" s="539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</row>
    <row r="76" spans="1:16" s="557" customFormat="1" ht="15">
      <c r="A76" s="540"/>
      <c r="B76" s="540"/>
      <c r="C76" s="539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</row>
    <row r="77" spans="1:16" s="557" customFormat="1" ht="15">
      <c r="A77" s="540"/>
      <c r="B77" s="540"/>
      <c r="C77" s="539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</row>
    <row r="78" spans="1:16" s="557" customFormat="1" ht="15">
      <c r="A78" s="540"/>
      <c r="B78" s="540"/>
      <c r="C78" s="539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s="557" customFormat="1" ht="15">
      <c r="A79" s="540"/>
      <c r="B79" s="540"/>
      <c r="C79" s="539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16" s="557" customFormat="1" ht="15">
      <c r="A80" s="540"/>
      <c r="B80" s="540"/>
      <c r="C80" s="539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</row>
    <row r="81" spans="1:16" s="557" customFormat="1" ht="15">
      <c r="A81" s="540"/>
      <c r="B81" s="540"/>
      <c r="C81" s="539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</row>
    <row r="82" spans="1:16" s="557" customFormat="1" ht="15">
      <c r="A82" s="540"/>
      <c r="B82" s="540"/>
      <c r="C82" s="539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  <c r="O82" s="541"/>
      <c r="P82" s="541"/>
    </row>
    <row r="83" spans="1:16" s="557" customFormat="1" ht="15">
      <c r="A83" s="540"/>
      <c r="B83" s="540"/>
      <c r="C83" s="539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  <c r="P83" s="541"/>
    </row>
    <row r="84" spans="1:16" s="557" customFormat="1" ht="15">
      <c r="A84" s="540"/>
      <c r="B84" s="540"/>
      <c r="C84" s="539"/>
      <c r="D84" s="541"/>
      <c r="E84" s="541"/>
      <c r="F84" s="541"/>
      <c r="G84" s="541"/>
      <c r="H84" s="541"/>
      <c r="I84" s="541"/>
      <c r="J84" s="541"/>
      <c r="K84" s="541"/>
      <c r="L84" s="541"/>
      <c r="M84" s="541"/>
      <c r="N84" s="541"/>
      <c r="O84" s="541"/>
      <c r="P84" s="541"/>
    </row>
    <row r="85" spans="1:16" s="557" customFormat="1" ht="15">
      <c r="A85" s="540"/>
      <c r="B85" s="540"/>
      <c r="C85" s="539"/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  <c r="O85" s="541"/>
      <c r="P85" s="541"/>
    </row>
    <row r="86" spans="1:16" s="557" customFormat="1" ht="15">
      <c r="A86" s="540"/>
      <c r="B86" s="540"/>
      <c r="C86" s="539"/>
      <c r="D86" s="541"/>
      <c r="E86" s="541"/>
      <c r="F86" s="541"/>
      <c r="G86" s="541"/>
      <c r="H86" s="541"/>
      <c r="I86" s="541"/>
      <c r="J86" s="541"/>
      <c r="K86" s="541"/>
      <c r="L86" s="541"/>
      <c r="M86" s="541"/>
      <c r="N86" s="541"/>
      <c r="O86" s="541"/>
      <c r="P86" s="541"/>
    </row>
    <row r="87" spans="1:16" s="557" customFormat="1" ht="15">
      <c r="A87" s="540"/>
      <c r="B87" s="540"/>
      <c r="C87" s="539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</row>
    <row r="88" spans="1:16" s="557" customFormat="1" ht="15">
      <c r="A88" s="540"/>
      <c r="B88" s="540"/>
      <c r="C88" s="539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</row>
    <row r="89" spans="1:16" s="557" customFormat="1" ht="15">
      <c r="A89" s="540"/>
      <c r="B89" s="540"/>
      <c r="C89" s="539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</row>
    <row r="90" spans="1:16" s="557" customFormat="1" ht="15">
      <c r="A90" s="540"/>
      <c r="B90" s="540"/>
      <c r="C90" s="539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</row>
    <row r="91" spans="1:16" s="557" customFormat="1" ht="15">
      <c r="A91" s="540"/>
      <c r="B91" s="540"/>
      <c r="C91" s="539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</row>
    <row r="92" spans="1:16" s="557" customFormat="1" ht="15">
      <c r="A92" s="540"/>
      <c r="B92" s="540"/>
      <c r="C92" s="539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</row>
    <row r="93" spans="1:16" s="557" customFormat="1" ht="15">
      <c r="A93" s="540"/>
      <c r="B93" s="540"/>
      <c r="C93" s="539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</row>
    <row r="94" spans="1:16" s="557" customFormat="1" ht="15">
      <c r="A94" s="540"/>
      <c r="B94" s="540"/>
      <c r="C94" s="539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</row>
    <row r="95" spans="1:16" s="557" customFormat="1" ht="15">
      <c r="A95" s="540"/>
      <c r="B95" s="540"/>
      <c r="C95" s="539"/>
      <c r="D95" s="541"/>
      <c r="E95" s="541"/>
      <c r="F95" s="541"/>
      <c r="G95" s="541"/>
      <c r="H95" s="541"/>
      <c r="I95" s="541"/>
      <c r="J95" s="541"/>
      <c r="K95" s="541"/>
      <c r="L95" s="541"/>
      <c r="M95" s="541"/>
      <c r="N95" s="541"/>
      <c r="O95" s="541"/>
      <c r="P95" s="541"/>
    </row>
    <row r="96" spans="1:16" s="557" customFormat="1" ht="15">
      <c r="A96" s="540"/>
      <c r="B96" s="540"/>
      <c r="C96" s="539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  <c r="O96" s="541"/>
      <c r="P96" s="541"/>
    </row>
    <row r="97" spans="1:16" s="557" customFormat="1" ht="15">
      <c r="A97" s="540"/>
      <c r="B97" s="540"/>
      <c r="C97" s="539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16" s="557" customFormat="1" ht="15">
      <c r="A98" s="540"/>
      <c r="B98" s="540"/>
      <c r="C98" s="539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</row>
    <row r="99" spans="1:16" s="557" customFormat="1" ht="15">
      <c r="A99" s="540"/>
      <c r="B99" s="540"/>
      <c r="C99" s="539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</row>
    <row r="100" spans="1:16" s="557" customFormat="1" ht="15">
      <c r="A100" s="540"/>
      <c r="B100" s="540"/>
      <c r="C100" s="539"/>
      <c r="D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</row>
    <row r="101" spans="1:16" s="557" customFormat="1" ht="15">
      <c r="A101" s="540"/>
      <c r="B101" s="540"/>
      <c r="C101" s="539"/>
      <c r="D101" s="541"/>
      <c r="E101" s="541"/>
      <c r="F101" s="541"/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</row>
    <row r="102" spans="1:16" s="557" customFormat="1" ht="15">
      <c r="A102" s="540"/>
      <c r="B102" s="540"/>
      <c r="C102" s="539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</row>
    <row r="103" spans="1:16" s="557" customFormat="1" ht="15">
      <c r="A103" s="540"/>
      <c r="B103" s="540"/>
      <c r="C103" s="539"/>
      <c r="D103" s="541"/>
      <c r="E103" s="541"/>
      <c r="F103" s="541"/>
      <c r="G103" s="541"/>
      <c r="H103" s="541"/>
      <c r="I103" s="541"/>
      <c r="J103" s="541"/>
      <c r="K103" s="541"/>
      <c r="L103" s="541"/>
      <c r="M103" s="541"/>
      <c r="N103" s="541"/>
      <c r="O103" s="541"/>
      <c r="P103" s="541"/>
    </row>
    <row r="104" spans="1:16" s="557" customFormat="1" ht="15">
      <c r="A104" s="540"/>
      <c r="B104" s="540"/>
      <c r="C104" s="539"/>
      <c r="D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541"/>
      <c r="P104" s="541"/>
    </row>
    <row r="105" spans="1:16" s="557" customFormat="1" ht="15">
      <c r="A105" s="540"/>
      <c r="B105" s="540"/>
      <c r="C105" s="539"/>
      <c r="D105" s="541"/>
      <c r="E105" s="541"/>
      <c r="F105" s="541"/>
      <c r="G105" s="541"/>
      <c r="H105" s="541"/>
      <c r="I105" s="541"/>
      <c r="J105" s="541"/>
      <c r="K105" s="541"/>
      <c r="L105" s="541"/>
      <c r="M105" s="541"/>
      <c r="N105" s="541"/>
      <c r="O105" s="541"/>
      <c r="P105" s="541"/>
    </row>
    <row r="106" spans="1:16" s="557" customFormat="1" ht="15">
      <c r="A106" s="540"/>
      <c r="B106" s="540"/>
      <c r="C106" s="539"/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1"/>
      <c r="O106" s="541"/>
      <c r="P106" s="541"/>
    </row>
    <row r="107" spans="1:16" s="557" customFormat="1" ht="15">
      <c r="A107" s="540"/>
      <c r="B107" s="540"/>
      <c r="C107" s="539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</row>
    <row r="108" spans="1:16" s="557" customFormat="1" ht="15">
      <c r="A108" s="540"/>
      <c r="B108" s="540"/>
      <c r="C108" s="539"/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  <c r="P108" s="541"/>
    </row>
    <row r="109" spans="1:16" s="557" customFormat="1" ht="15">
      <c r="A109" s="540"/>
      <c r="B109" s="540"/>
      <c r="C109" s="539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</row>
    <row r="110" spans="1:16" s="557" customFormat="1" ht="15">
      <c r="A110" s="540"/>
      <c r="B110" s="540"/>
      <c r="C110" s="539"/>
      <c r="D110" s="541"/>
      <c r="E110" s="541"/>
      <c r="F110" s="541"/>
      <c r="G110" s="541"/>
      <c r="H110" s="541"/>
      <c r="I110" s="541"/>
      <c r="J110" s="541"/>
      <c r="K110" s="541"/>
      <c r="L110" s="541"/>
      <c r="M110" s="541"/>
      <c r="N110" s="541"/>
      <c r="O110" s="541"/>
      <c r="P110" s="541"/>
    </row>
    <row r="111" spans="1:16" s="557" customFormat="1" ht="15">
      <c r="A111" s="540"/>
      <c r="B111" s="540"/>
      <c r="C111" s="539"/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</row>
    <row r="112" spans="1:16" s="557" customFormat="1" ht="15">
      <c r="A112" s="540"/>
      <c r="B112" s="540"/>
      <c r="C112" s="539"/>
      <c r="D112" s="541"/>
      <c r="E112" s="541"/>
      <c r="F112" s="541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</row>
    <row r="113" spans="1:16" s="557" customFormat="1" ht="15">
      <c r="A113" s="540"/>
      <c r="B113" s="540"/>
      <c r="C113" s="539"/>
      <c r="D113" s="541"/>
      <c r="E113" s="541"/>
      <c r="F113" s="541"/>
      <c r="G113" s="541"/>
      <c r="H113" s="541"/>
      <c r="I113" s="541"/>
      <c r="J113" s="541"/>
      <c r="K113" s="541"/>
      <c r="L113" s="541"/>
      <c r="M113" s="541"/>
      <c r="N113" s="541"/>
      <c r="O113" s="541"/>
      <c r="P113" s="541"/>
    </row>
    <row r="114" spans="1:16" s="557" customFormat="1" ht="15">
      <c r="A114" s="540"/>
      <c r="B114" s="540"/>
      <c r="C114" s="539"/>
      <c r="D114" s="541"/>
      <c r="E114" s="541"/>
      <c r="F114" s="541"/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16" s="557" customFormat="1" ht="15">
      <c r="A115" s="540"/>
      <c r="B115" s="540"/>
      <c r="C115" s="539"/>
      <c r="D115" s="541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</row>
    <row r="116" spans="1:16" s="557" customFormat="1" ht="15">
      <c r="A116" s="540"/>
      <c r="B116" s="540"/>
      <c r="C116" s="539"/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  <c r="O116" s="541"/>
      <c r="P116" s="541"/>
    </row>
    <row r="117" spans="1:16" s="557" customFormat="1" ht="15">
      <c r="A117" s="540"/>
      <c r="B117" s="540"/>
      <c r="C117" s="539"/>
      <c r="D117" s="541"/>
      <c r="E117" s="541"/>
      <c r="F117" s="541"/>
      <c r="G117" s="541"/>
      <c r="H117" s="541"/>
      <c r="I117" s="541"/>
      <c r="J117" s="541"/>
      <c r="K117" s="541"/>
      <c r="L117" s="541"/>
      <c r="M117" s="541"/>
      <c r="N117" s="541"/>
      <c r="O117" s="541"/>
      <c r="P117" s="541"/>
    </row>
    <row r="118" spans="1:16" s="557" customFormat="1" ht="15">
      <c r="A118" s="540"/>
      <c r="B118" s="540"/>
      <c r="C118" s="539"/>
      <c r="D118" s="541"/>
      <c r="E118" s="541"/>
      <c r="F118" s="541"/>
      <c r="G118" s="541"/>
      <c r="H118" s="541"/>
      <c r="I118" s="541"/>
      <c r="J118" s="541"/>
      <c r="K118" s="541"/>
      <c r="L118" s="541"/>
      <c r="M118" s="541"/>
      <c r="N118" s="541"/>
      <c r="O118" s="541"/>
      <c r="P118" s="541"/>
    </row>
    <row r="119" spans="1:16" s="557" customFormat="1" ht="15">
      <c r="A119" s="540"/>
      <c r="B119" s="540"/>
      <c r="C119" s="539"/>
      <c r="D119" s="541"/>
      <c r="E119" s="541"/>
      <c r="F119" s="541"/>
      <c r="G119" s="541"/>
      <c r="H119" s="541"/>
      <c r="I119" s="541"/>
      <c r="J119" s="541"/>
      <c r="K119" s="541"/>
      <c r="L119" s="541"/>
      <c r="M119" s="541"/>
      <c r="N119" s="541"/>
      <c r="O119" s="541"/>
      <c r="P119" s="541"/>
    </row>
    <row r="120" spans="1:16" s="557" customFormat="1" ht="15">
      <c r="A120" s="540"/>
      <c r="B120" s="540"/>
      <c r="C120" s="539"/>
      <c r="D120" s="541"/>
      <c r="E120" s="541"/>
      <c r="F120" s="541"/>
      <c r="G120" s="541"/>
      <c r="H120" s="541"/>
      <c r="I120" s="541"/>
      <c r="J120" s="541"/>
      <c r="K120" s="541"/>
      <c r="L120" s="541"/>
      <c r="M120" s="541"/>
      <c r="N120" s="541"/>
      <c r="O120" s="541"/>
      <c r="P120" s="541"/>
    </row>
    <row r="121" spans="1:16" s="557" customFormat="1" ht="15">
      <c r="A121" s="540"/>
      <c r="B121" s="540"/>
      <c r="C121" s="539"/>
      <c r="D121" s="541"/>
      <c r="E121" s="541"/>
      <c r="F121" s="541"/>
      <c r="G121" s="541"/>
      <c r="H121" s="541"/>
      <c r="I121" s="541"/>
      <c r="J121" s="541"/>
      <c r="K121" s="541"/>
      <c r="L121" s="541"/>
      <c r="M121" s="541"/>
      <c r="N121" s="541"/>
      <c r="O121" s="541"/>
      <c r="P121" s="541"/>
    </row>
    <row r="122" spans="1:16" s="557" customFormat="1" ht="15">
      <c r="A122" s="540"/>
      <c r="B122" s="540"/>
      <c r="C122" s="539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</row>
    <row r="123" spans="1:16" s="557" customFormat="1" ht="15">
      <c r="A123" s="540"/>
      <c r="B123" s="540"/>
      <c r="C123" s="539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1"/>
      <c r="P123" s="541"/>
    </row>
    <row r="124" spans="1:16" s="557" customFormat="1" ht="15">
      <c r="A124" s="540"/>
      <c r="B124" s="540"/>
      <c r="C124" s="539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</row>
    <row r="125" spans="1:16" s="557" customFormat="1" ht="15">
      <c r="A125" s="540"/>
      <c r="B125" s="540"/>
      <c r="C125" s="539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</row>
    <row r="126" spans="1:16" s="557" customFormat="1" ht="15">
      <c r="A126" s="540"/>
      <c r="B126" s="540"/>
      <c r="C126" s="539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</row>
    <row r="127" spans="1:16" s="557" customFormat="1" ht="15">
      <c r="A127" s="540"/>
      <c r="B127" s="540"/>
      <c r="C127" s="539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</row>
    <row r="128" spans="1:16" s="557" customFormat="1" ht="15">
      <c r="A128" s="540"/>
      <c r="B128" s="540"/>
      <c r="C128" s="539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</row>
    <row r="129" spans="1:16" s="557" customFormat="1" ht="15">
      <c r="A129" s="540"/>
      <c r="B129" s="540"/>
      <c r="C129" s="539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</row>
    <row r="130" spans="1:16" s="557" customFormat="1" ht="15">
      <c r="A130" s="540"/>
      <c r="B130" s="540"/>
      <c r="C130" s="539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</row>
    <row r="131" spans="1:16" s="557" customFormat="1" ht="15">
      <c r="A131" s="540"/>
      <c r="B131" s="540"/>
      <c r="C131" s="539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16" s="557" customFormat="1" ht="15">
      <c r="A132" s="540"/>
      <c r="B132" s="540"/>
      <c r="C132" s="539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</row>
    <row r="133" spans="1:16" s="557" customFormat="1" ht="15">
      <c r="A133" s="540"/>
      <c r="B133" s="540"/>
      <c r="C133" s="539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</row>
    <row r="134" spans="1:16" s="557" customFormat="1" ht="15">
      <c r="A134" s="540"/>
      <c r="B134" s="540"/>
      <c r="C134" s="539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</row>
    <row r="135" spans="1:16" s="557" customFormat="1" ht="15">
      <c r="A135" s="540"/>
      <c r="B135" s="540"/>
      <c r="C135" s="539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</row>
    <row r="136" spans="1:16" s="557" customFormat="1" ht="15">
      <c r="A136" s="540"/>
      <c r="B136" s="540"/>
      <c r="C136" s="539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</row>
    <row r="137" spans="1:16" s="557" customFormat="1" ht="15">
      <c r="A137" s="540"/>
      <c r="B137" s="540"/>
      <c r="C137" s="539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</row>
    <row r="138" spans="1:16" s="557" customFormat="1" ht="15">
      <c r="A138" s="540"/>
      <c r="B138" s="540"/>
      <c r="C138" s="539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</row>
    <row r="139" spans="1:16" s="557" customFormat="1" ht="15">
      <c r="A139" s="540"/>
      <c r="B139" s="540"/>
      <c r="C139" s="539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</row>
    <row r="140" spans="1:16" s="557" customFormat="1" ht="15">
      <c r="A140" s="540"/>
      <c r="B140" s="540"/>
      <c r="C140" s="539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</row>
    <row r="141" spans="1:16" s="557" customFormat="1" ht="15">
      <c r="A141" s="540"/>
      <c r="B141" s="540"/>
      <c r="C141" s="539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</row>
    <row r="142" spans="1:16" s="557" customFormat="1" ht="15">
      <c r="A142" s="540"/>
      <c r="B142" s="540"/>
      <c r="C142" s="539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</row>
    <row r="143" spans="1:16" s="557" customFormat="1" ht="15">
      <c r="A143" s="540"/>
      <c r="B143" s="540"/>
      <c r="C143" s="539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</row>
    <row r="144" spans="1:16" s="557" customFormat="1" ht="15">
      <c r="A144" s="540"/>
      <c r="B144" s="540"/>
      <c r="C144" s="539"/>
      <c r="D144" s="541"/>
      <c r="E144" s="541"/>
      <c r="F144" s="541"/>
      <c r="G144" s="541"/>
      <c r="H144" s="541"/>
      <c r="I144" s="541"/>
      <c r="J144" s="541"/>
      <c r="K144" s="541"/>
      <c r="L144" s="541"/>
      <c r="M144" s="541"/>
      <c r="N144" s="541"/>
      <c r="O144" s="541"/>
      <c r="P144" s="541"/>
    </row>
    <row r="145" spans="1:16" s="557" customFormat="1" ht="15">
      <c r="A145" s="540"/>
      <c r="B145" s="540"/>
      <c r="C145" s="539"/>
      <c r="D145" s="541"/>
      <c r="E145" s="541"/>
      <c r="F145" s="541"/>
      <c r="G145" s="541"/>
      <c r="H145" s="541"/>
      <c r="I145" s="541"/>
      <c r="J145" s="541"/>
      <c r="K145" s="541"/>
      <c r="L145" s="541"/>
      <c r="M145" s="541"/>
      <c r="N145" s="541"/>
      <c r="O145" s="541"/>
      <c r="P145" s="541"/>
    </row>
    <row r="146" spans="1:16" s="557" customFormat="1" ht="15">
      <c r="A146" s="540"/>
      <c r="B146" s="540"/>
      <c r="C146" s="539"/>
      <c r="D146" s="541"/>
      <c r="E146" s="541"/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</row>
    <row r="147" spans="1:16" s="557" customFormat="1" ht="15">
      <c r="A147" s="540"/>
      <c r="B147" s="540"/>
      <c r="C147" s="539"/>
      <c r="D147" s="541"/>
      <c r="E147" s="541"/>
      <c r="F147" s="541"/>
      <c r="G147" s="541"/>
      <c r="H147" s="541"/>
      <c r="I147" s="541"/>
      <c r="J147" s="541"/>
      <c r="K147" s="541"/>
      <c r="L147" s="541"/>
      <c r="M147" s="541"/>
      <c r="N147" s="541"/>
      <c r="O147" s="541"/>
      <c r="P147" s="541"/>
    </row>
    <row r="148" spans="1:16" s="557" customFormat="1" ht="15">
      <c r="A148" s="540"/>
      <c r="B148" s="540"/>
      <c r="C148" s="539"/>
      <c r="D148" s="541"/>
      <c r="E148" s="541"/>
      <c r="F148" s="541"/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s="557" customFormat="1" ht="15">
      <c r="A149" s="540"/>
      <c r="B149" s="540"/>
      <c r="C149" s="539"/>
      <c r="D149" s="541"/>
      <c r="E149" s="541"/>
      <c r="F149" s="541"/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16" s="557" customFormat="1" ht="15">
      <c r="A150" s="540"/>
      <c r="B150" s="540"/>
      <c r="C150" s="539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</row>
    <row r="151" spans="1:16" s="557" customFormat="1" ht="15">
      <c r="A151" s="540"/>
      <c r="B151" s="540"/>
      <c r="C151" s="539"/>
      <c r="D151" s="541"/>
      <c r="E151" s="541"/>
      <c r="F151" s="541"/>
      <c r="G151" s="541"/>
      <c r="H151" s="541"/>
      <c r="I151" s="541"/>
      <c r="J151" s="541"/>
      <c r="K151" s="541"/>
      <c r="L151" s="541"/>
      <c r="M151" s="541"/>
      <c r="N151" s="541"/>
      <c r="O151" s="541"/>
      <c r="P151" s="541"/>
    </row>
    <row r="152" spans="1:16" s="557" customFormat="1" ht="15">
      <c r="A152" s="540"/>
      <c r="B152" s="540"/>
      <c r="C152" s="539"/>
      <c r="D152" s="541"/>
      <c r="E152" s="541"/>
      <c r="F152" s="541"/>
      <c r="G152" s="541"/>
      <c r="H152" s="541"/>
      <c r="I152" s="541"/>
      <c r="J152" s="541"/>
      <c r="K152" s="541"/>
      <c r="L152" s="541"/>
      <c r="M152" s="541"/>
      <c r="N152" s="541"/>
      <c r="O152" s="541"/>
      <c r="P152" s="541"/>
    </row>
    <row r="153" spans="1:16" s="557" customFormat="1" ht="15">
      <c r="A153" s="540"/>
      <c r="B153" s="540"/>
      <c r="C153" s="539"/>
      <c r="D153" s="541"/>
      <c r="E153" s="541"/>
      <c r="F153" s="541"/>
      <c r="G153" s="541"/>
      <c r="H153" s="541"/>
      <c r="I153" s="541"/>
      <c r="J153" s="541"/>
      <c r="K153" s="541"/>
      <c r="L153" s="541"/>
      <c r="M153" s="541"/>
      <c r="N153" s="541"/>
      <c r="O153" s="541"/>
      <c r="P153" s="541"/>
    </row>
    <row r="154" spans="1:16" s="557" customFormat="1" ht="15">
      <c r="A154" s="540"/>
      <c r="B154" s="540"/>
      <c r="C154" s="539"/>
      <c r="D154" s="541"/>
      <c r="E154" s="541"/>
      <c r="F154" s="541"/>
      <c r="G154" s="541"/>
      <c r="H154" s="541"/>
      <c r="I154" s="541"/>
      <c r="J154" s="541"/>
      <c r="K154" s="541"/>
      <c r="L154" s="541"/>
      <c r="M154" s="541"/>
      <c r="N154" s="541"/>
      <c r="O154" s="541"/>
      <c r="P154" s="541"/>
    </row>
    <row r="155" spans="1:16" s="557" customFormat="1" ht="15">
      <c r="A155" s="540"/>
      <c r="B155" s="540"/>
      <c r="C155" s="539"/>
      <c r="D155" s="541"/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</row>
    <row r="156" spans="1:16" s="557" customFormat="1" ht="15">
      <c r="A156" s="540"/>
      <c r="B156" s="540"/>
      <c r="C156" s="539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</row>
    <row r="157" spans="1:16" s="557" customFormat="1" ht="15">
      <c r="A157" s="540"/>
      <c r="B157" s="540"/>
      <c r="C157" s="539"/>
      <c r="D157" s="541"/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</row>
    <row r="158" spans="1:16" s="557" customFormat="1" ht="15">
      <c r="A158" s="540"/>
      <c r="B158" s="540"/>
      <c r="C158" s="539"/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</row>
    <row r="159" spans="1:16" s="557" customFormat="1" ht="15">
      <c r="A159" s="540"/>
      <c r="B159" s="540"/>
      <c r="C159" s="539"/>
      <c r="D159" s="541"/>
      <c r="E159" s="541"/>
      <c r="F159" s="541"/>
      <c r="G159" s="541"/>
      <c r="H159" s="541"/>
      <c r="I159" s="541"/>
      <c r="J159" s="541"/>
      <c r="K159" s="541"/>
      <c r="L159" s="541"/>
      <c r="M159" s="541"/>
      <c r="N159" s="541"/>
      <c r="O159" s="541"/>
      <c r="P159" s="541"/>
    </row>
    <row r="160" spans="1:16" s="557" customFormat="1" ht="15">
      <c r="A160" s="540"/>
      <c r="B160" s="540"/>
      <c r="C160" s="539"/>
      <c r="D160" s="541"/>
      <c r="E160" s="541"/>
      <c r="F160" s="541"/>
      <c r="G160" s="541"/>
      <c r="H160" s="541"/>
      <c r="I160" s="541"/>
      <c r="J160" s="541"/>
      <c r="K160" s="541"/>
      <c r="L160" s="541"/>
      <c r="M160" s="541"/>
      <c r="N160" s="541"/>
      <c r="O160" s="541"/>
      <c r="P160" s="541"/>
    </row>
    <row r="161" spans="1:16" s="557" customFormat="1" ht="15">
      <c r="A161" s="540"/>
      <c r="B161" s="540"/>
      <c r="C161" s="539"/>
      <c r="D161" s="541"/>
      <c r="E161" s="541"/>
      <c r="F161" s="541"/>
      <c r="G161" s="541"/>
      <c r="H161" s="541"/>
      <c r="I161" s="541"/>
      <c r="J161" s="541"/>
      <c r="K161" s="541"/>
      <c r="L161" s="541"/>
      <c r="M161" s="541"/>
      <c r="N161" s="541"/>
      <c r="O161" s="541"/>
      <c r="P161" s="541"/>
    </row>
    <row r="162" spans="1:16" s="557" customFormat="1" ht="15">
      <c r="A162" s="540"/>
      <c r="B162" s="540"/>
      <c r="C162" s="539"/>
      <c r="D162" s="541"/>
      <c r="E162" s="541"/>
      <c r="F162" s="541"/>
      <c r="G162" s="541"/>
      <c r="H162" s="541"/>
      <c r="I162" s="541"/>
      <c r="J162" s="541"/>
      <c r="K162" s="541"/>
      <c r="L162" s="541"/>
      <c r="M162" s="541"/>
      <c r="N162" s="541"/>
      <c r="O162" s="541"/>
      <c r="P162" s="541"/>
    </row>
    <row r="163" spans="1:16" s="557" customFormat="1" ht="15">
      <c r="A163" s="540"/>
      <c r="B163" s="540"/>
      <c r="C163" s="539"/>
      <c r="D163" s="541"/>
      <c r="E163" s="541"/>
      <c r="F163" s="541"/>
      <c r="G163" s="541"/>
      <c r="H163" s="541"/>
      <c r="I163" s="541"/>
      <c r="J163" s="541"/>
      <c r="K163" s="541"/>
      <c r="L163" s="541"/>
      <c r="M163" s="541"/>
      <c r="N163" s="541"/>
      <c r="O163" s="541"/>
      <c r="P163" s="541"/>
    </row>
    <row r="164" spans="1:16" s="557" customFormat="1" ht="15">
      <c r="A164" s="540"/>
      <c r="B164" s="540"/>
      <c r="C164" s="539"/>
      <c r="D164" s="541"/>
      <c r="E164" s="541"/>
      <c r="F164" s="541"/>
      <c r="G164" s="541"/>
      <c r="H164" s="541"/>
      <c r="I164" s="541"/>
      <c r="J164" s="541"/>
      <c r="K164" s="541"/>
      <c r="L164" s="541"/>
      <c r="M164" s="541"/>
      <c r="N164" s="541"/>
      <c r="O164" s="541"/>
      <c r="P164" s="541"/>
    </row>
    <row r="165" spans="1:16" s="557" customFormat="1" ht="15">
      <c r="A165" s="540"/>
      <c r="B165" s="540"/>
      <c r="C165" s="539"/>
      <c r="D165" s="541"/>
      <c r="E165" s="541"/>
      <c r="F165" s="541"/>
      <c r="G165" s="541"/>
      <c r="H165" s="541"/>
      <c r="I165" s="541"/>
      <c r="J165" s="541"/>
      <c r="K165" s="541"/>
      <c r="L165" s="541"/>
      <c r="M165" s="541"/>
      <c r="N165" s="541"/>
      <c r="O165" s="541"/>
      <c r="P165" s="541"/>
    </row>
    <row r="166" spans="1:16" s="557" customFormat="1" ht="15">
      <c r="A166" s="540"/>
      <c r="B166" s="540"/>
      <c r="C166" s="539"/>
      <c r="D166" s="541"/>
      <c r="E166" s="541"/>
      <c r="F166" s="541"/>
      <c r="G166" s="541"/>
      <c r="H166" s="541"/>
      <c r="I166" s="541"/>
      <c r="J166" s="541"/>
      <c r="K166" s="541"/>
      <c r="L166" s="541"/>
      <c r="M166" s="541"/>
      <c r="N166" s="541"/>
      <c r="O166" s="541"/>
      <c r="P166" s="541"/>
    </row>
    <row r="167" spans="1:16" s="557" customFormat="1" ht="15">
      <c r="A167" s="540"/>
      <c r="B167" s="540"/>
      <c r="C167" s="539"/>
      <c r="D167" s="541"/>
      <c r="E167" s="541"/>
      <c r="F167" s="541"/>
      <c r="G167" s="541"/>
      <c r="H167" s="541"/>
      <c r="I167" s="541"/>
      <c r="J167" s="541"/>
      <c r="K167" s="541"/>
      <c r="L167" s="541"/>
      <c r="M167" s="541"/>
      <c r="N167" s="541"/>
      <c r="O167" s="541"/>
      <c r="P167" s="541"/>
    </row>
    <row r="168" spans="1:16" s="557" customFormat="1" ht="15">
      <c r="A168" s="540"/>
      <c r="B168" s="540"/>
      <c r="C168" s="539"/>
      <c r="D168" s="541"/>
      <c r="E168" s="541"/>
      <c r="F168" s="541"/>
      <c r="G168" s="541"/>
      <c r="H168" s="541"/>
      <c r="I168" s="541"/>
      <c r="J168" s="541"/>
      <c r="K168" s="541"/>
      <c r="L168" s="541"/>
      <c r="M168" s="541"/>
      <c r="N168" s="541"/>
      <c r="O168" s="541"/>
      <c r="P168" s="541"/>
    </row>
    <row r="169" spans="1:16" s="557" customFormat="1" ht="15">
      <c r="A169" s="540"/>
      <c r="B169" s="540"/>
      <c r="C169" s="539"/>
      <c r="D169" s="541"/>
      <c r="E169" s="541"/>
      <c r="F169" s="541"/>
      <c r="G169" s="541"/>
      <c r="H169" s="541"/>
      <c r="I169" s="541"/>
      <c r="J169" s="541"/>
      <c r="K169" s="541"/>
      <c r="L169" s="541"/>
      <c r="M169" s="541"/>
      <c r="N169" s="541"/>
      <c r="O169" s="541"/>
      <c r="P169" s="541"/>
    </row>
    <row r="170" spans="1:16" s="557" customFormat="1" ht="15">
      <c r="A170" s="540"/>
      <c r="B170" s="540"/>
      <c r="C170" s="539"/>
      <c r="D170" s="541"/>
      <c r="E170" s="541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</row>
    <row r="171" spans="1:16" s="557" customFormat="1" ht="15">
      <c r="A171" s="540"/>
      <c r="B171" s="540"/>
      <c r="C171" s="539"/>
      <c r="D171" s="541"/>
      <c r="E171" s="541"/>
      <c r="F171" s="541"/>
      <c r="G171" s="541"/>
      <c r="H171" s="541"/>
      <c r="I171" s="541"/>
      <c r="J171" s="541"/>
      <c r="K171" s="541"/>
      <c r="L171" s="541"/>
      <c r="M171" s="541"/>
      <c r="N171" s="541"/>
      <c r="O171" s="541"/>
      <c r="P171" s="541"/>
    </row>
    <row r="172" spans="1:16" s="557" customFormat="1" ht="15">
      <c r="A172" s="540"/>
      <c r="B172" s="540"/>
      <c r="C172" s="539"/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  <c r="N172" s="541"/>
      <c r="O172" s="541"/>
      <c r="P172" s="541"/>
    </row>
    <row r="173" spans="1:16" s="557" customFormat="1" ht="15">
      <c r="A173" s="540"/>
      <c r="B173" s="540"/>
      <c r="C173" s="539"/>
      <c r="D173" s="541"/>
      <c r="E173" s="541"/>
      <c r="F173" s="541"/>
      <c r="G173" s="541"/>
      <c r="H173" s="541"/>
      <c r="I173" s="541"/>
      <c r="J173" s="541"/>
      <c r="K173" s="541"/>
      <c r="L173" s="541"/>
      <c r="M173" s="541"/>
      <c r="N173" s="541"/>
      <c r="O173" s="541"/>
      <c r="P173" s="541"/>
    </row>
    <row r="174" spans="1:16" s="557" customFormat="1" ht="15">
      <c r="A174" s="540"/>
      <c r="B174" s="540"/>
      <c r="C174" s="539"/>
      <c r="D174" s="541"/>
      <c r="E174" s="541"/>
      <c r="F174" s="541"/>
      <c r="G174" s="541"/>
      <c r="H174" s="541"/>
      <c r="I174" s="541"/>
      <c r="J174" s="541"/>
      <c r="K174" s="541"/>
      <c r="L174" s="541"/>
      <c r="M174" s="541"/>
      <c r="N174" s="541"/>
      <c r="O174" s="541"/>
      <c r="P174" s="541"/>
    </row>
    <row r="175" spans="1:16" s="557" customFormat="1" ht="15">
      <c r="A175" s="540"/>
      <c r="B175" s="540"/>
      <c r="C175" s="539"/>
      <c r="D175" s="541"/>
      <c r="E175" s="541"/>
      <c r="F175" s="541"/>
      <c r="G175" s="541"/>
      <c r="H175" s="541"/>
      <c r="I175" s="541"/>
      <c r="J175" s="541"/>
      <c r="K175" s="541"/>
      <c r="L175" s="541"/>
      <c r="M175" s="541"/>
      <c r="N175" s="541"/>
      <c r="O175" s="541"/>
      <c r="P175" s="541"/>
    </row>
    <row r="176" spans="1:16" s="557" customFormat="1" ht="15">
      <c r="A176" s="540"/>
      <c r="B176" s="540"/>
      <c r="C176" s="539"/>
      <c r="D176" s="541"/>
      <c r="E176" s="541"/>
      <c r="F176" s="541"/>
      <c r="G176" s="541"/>
      <c r="H176" s="541"/>
      <c r="I176" s="541"/>
      <c r="J176" s="541"/>
      <c r="K176" s="541"/>
      <c r="L176" s="541"/>
      <c r="M176" s="541"/>
      <c r="N176" s="541"/>
      <c r="O176" s="541"/>
      <c r="P176" s="541"/>
    </row>
    <row r="177" spans="1:16" s="557" customFormat="1" ht="15">
      <c r="A177" s="540"/>
      <c r="B177" s="540"/>
      <c r="C177" s="539"/>
      <c r="D177" s="541"/>
      <c r="E177" s="541"/>
      <c r="F177" s="541"/>
      <c r="G177" s="541"/>
      <c r="H177" s="541"/>
      <c r="I177" s="541"/>
      <c r="J177" s="541"/>
      <c r="K177" s="541"/>
      <c r="L177" s="541"/>
      <c r="M177" s="541"/>
      <c r="N177" s="541"/>
      <c r="O177" s="541"/>
      <c r="P177" s="541"/>
    </row>
    <row r="178" spans="1:16" s="557" customFormat="1" ht="15">
      <c r="A178" s="540"/>
      <c r="B178" s="540"/>
      <c r="C178" s="539"/>
      <c r="D178" s="541"/>
      <c r="E178" s="541"/>
      <c r="F178" s="541"/>
      <c r="G178" s="541"/>
      <c r="H178" s="541"/>
      <c r="I178" s="541"/>
      <c r="J178" s="541"/>
      <c r="K178" s="541"/>
      <c r="L178" s="541"/>
      <c r="M178" s="541"/>
      <c r="N178" s="541"/>
      <c r="O178" s="541"/>
      <c r="P178" s="541"/>
    </row>
    <row r="179" spans="1:16" s="557" customFormat="1" ht="15">
      <c r="A179" s="540"/>
      <c r="B179" s="540"/>
      <c r="C179" s="539"/>
      <c r="D179" s="541"/>
      <c r="E179" s="541"/>
      <c r="F179" s="541"/>
      <c r="G179" s="541"/>
      <c r="H179" s="541"/>
      <c r="I179" s="541"/>
      <c r="J179" s="541"/>
      <c r="K179" s="541"/>
      <c r="L179" s="541"/>
      <c r="M179" s="541"/>
      <c r="N179" s="541"/>
      <c r="O179" s="541"/>
      <c r="P179" s="541"/>
    </row>
    <row r="180" spans="1:16" s="557" customFormat="1" ht="15">
      <c r="A180" s="540"/>
      <c r="B180" s="540"/>
      <c r="C180" s="539"/>
      <c r="D180" s="541"/>
      <c r="E180" s="541"/>
      <c r="F180" s="541"/>
      <c r="G180" s="541"/>
      <c r="H180" s="541"/>
      <c r="I180" s="541"/>
      <c r="J180" s="541"/>
      <c r="K180" s="541"/>
      <c r="L180" s="541"/>
      <c r="M180" s="541"/>
      <c r="N180" s="541"/>
      <c r="O180" s="541"/>
      <c r="P180" s="541"/>
    </row>
    <row r="181" spans="1:16" s="557" customFormat="1" ht="15">
      <c r="A181" s="540"/>
      <c r="B181" s="540"/>
      <c r="C181" s="539"/>
      <c r="D181" s="541"/>
      <c r="E181" s="541"/>
      <c r="F181" s="541"/>
      <c r="G181" s="541"/>
      <c r="H181" s="541"/>
      <c r="I181" s="541"/>
      <c r="J181" s="541"/>
      <c r="K181" s="541"/>
      <c r="L181" s="541"/>
      <c r="M181" s="541"/>
      <c r="N181" s="541"/>
      <c r="O181" s="541"/>
      <c r="P181" s="541"/>
    </row>
    <row r="182" spans="1:16" s="557" customFormat="1" ht="15">
      <c r="A182" s="540"/>
      <c r="B182" s="540"/>
      <c r="C182" s="539"/>
      <c r="D182" s="541"/>
      <c r="E182" s="541"/>
      <c r="F182" s="541"/>
      <c r="G182" s="541"/>
      <c r="H182" s="541"/>
      <c r="I182" s="541"/>
      <c r="J182" s="541"/>
      <c r="K182" s="541"/>
      <c r="L182" s="541"/>
      <c r="M182" s="541"/>
      <c r="N182" s="541"/>
      <c r="O182" s="541"/>
      <c r="P182" s="541"/>
    </row>
    <row r="183" spans="1:16" s="557" customFormat="1" ht="15">
      <c r="A183" s="540"/>
      <c r="B183" s="540"/>
      <c r="C183" s="539"/>
      <c r="D183" s="541"/>
      <c r="E183" s="541"/>
      <c r="F183" s="541"/>
      <c r="G183" s="541"/>
      <c r="H183" s="541"/>
      <c r="I183" s="541"/>
      <c r="J183" s="541"/>
      <c r="K183" s="541"/>
      <c r="L183" s="541"/>
      <c r="M183" s="541"/>
      <c r="N183" s="541"/>
      <c r="O183" s="541"/>
      <c r="P183" s="541"/>
    </row>
    <row r="184" spans="1:16" s="557" customFormat="1" ht="15">
      <c r="A184" s="540"/>
      <c r="B184" s="540"/>
      <c r="C184" s="539"/>
      <c r="D184" s="541"/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</row>
    <row r="185" spans="1:16" s="557" customFormat="1" ht="15">
      <c r="A185" s="540"/>
      <c r="B185" s="540"/>
      <c r="C185" s="539"/>
      <c r="D185" s="541"/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</row>
    <row r="186" spans="1:16" s="557" customFormat="1" ht="15">
      <c r="A186" s="540"/>
      <c r="B186" s="540"/>
      <c r="C186" s="539"/>
      <c r="D186" s="541"/>
      <c r="E186" s="541"/>
      <c r="F186" s="541"/>
      <c r="G186" s="541"/>
      <c r="H186" s="541"/>
      <c r="I186" s="541"/>
      <c r="J186" s="541"/>
      <c r="K186" s="541"/>
      <c r="L186" s="541"/>
      <c r="M186" s="541"/>
      <c r="N186" s="541"/>
      <c r="O186" s="541"/>
      <c r="P186" s="541"/>
    </row>
    <row r="187" spans="1:16" s="557" customFormat="1" ht="15">
      <c r="A187" s="540"/>
      <c r="B187" s="540"/>
      <c r="C187" s="539"/>
      <c r="D187" s="541"/>
      <c r="E187" s="541"/>
      <c r="F187" s="541"/>
      <c r="G187" s="541"/>
      <c r="H187" s="541"/>
      <c r="I187" s="541"/>
      <c r="J187" s="541"/>
      <c r="K187" s="541"/>
      <c r="L187" s="541"/>
      <c r="M187" s="541"/>
      <c r="N187" s="541"/>
      <c r="O187" s="541"/>
      <c r="P187" s="541"/>
    </row>
    <row r="188" spans="1:16" s="557" customFormat="1" ht="15">
      <c r="A188" s="540"/>
      <c r="B188" s="540"/>
      <c r="C188" s="539"/>
      <c r="D188" s="541"/>
      <c r="E188" s="541"/>
      <c r="F188" s="541"/>
      <c r="G188" s="541"/>
      <c r="H188" s="541"/>
      <c r="I188" s="541"/>
      <c r="J188" s="541"/>
      <c r="K188" s="541"/>
      <c r="L188" s="541"/>
      <c r="M188" s="541"/>
      <c r="N188" s="541"/>
      <c r="O188" s="541"/>
      <c r="P188" s="541"/>
    </row>
    <row r="189" spans="1:16" s="557" customFormat="1" ht="15">
      <c r="A189" s="540"/>
      <c r="B189" s="540"/>
      <c r="C189" s="539"/>
      <c r="D189" s="541"/>
      <c r="E189" s="541"/>
      <c r="F189" s="541"/>
      <c r="G189" s="541"/>
      <c r="H189" s="541"/>
      <c r="I189" s="541"/>
      <c r="J189" s="541"/>
      <c r="K189" s="541"/>
      <c r="L189" s="541"/>
      <c r="M189" s="541"/>
      <c r="N189" s="541"/>
      <c r="O189" s="541"/>
      <c r="P189" s="541"/>
    </row>
    <row r="190" spans="1:16" s="557" customFormat="1" ht="15">
      <c r="A190" s="540"/>
      <c r="B190" s="540"/>
      <c r="C190" s="539"/>
      <c r="D190" s="541"/>
      <c r="E190" s="541"/>
      <c r="F190" s="541"/>
      <c r="G190" s="541"/>
      <c r="H190" s="541"/>
      <c r="I190" s="541"/>
      <c r="J190" s="541"/>
      <c r="K190" s="541"/>
      <c r="L190" s="541"/>
      <c r="M190" s="541"/>
      <c r="N190" s="541"/>
      <c r="O190" s="541"/>
      <c r="P190" s="541"/>
    </row>
    <row r="191" spans="1:16" s="557" customFormat="1" ht="15">
      <c r="A191" s="540"/>
      <c r="B191" s="540"/>
      <c r="C191" s="539"/>
      <c r="D191" s="541"/>
      <c r="E191" s="541"/>
      <c r="F191" s="541"/>
      <c r="G191" s="541"/>
      <c r="H191" s="541"/>
      <c r="I191" s="541"/>
      <c r="J191" s="541"/>
      <c r="K191" s="541"/>
      <c r="L191" s="541"/>
      <c r="M191" s="541"/>
      <c r="N191" s="541"/>
      <c r="O191" s="541"/>
      <c r="P191" s="541"/>
    </row>
    <row r="192" spans="1:16" s="557" customFormat="1" ht="15">
      <c r="A192" s="540"/>
      <c r="B192" s="540"/>
      <c r="C192" s="539"/>
      <c r="D192" s="541"/>
      <c r="E192" s="541"/>
      <c r="F192" s="541"/>
      <c r="G192" s="541"/>
      <c r="H192" s="541"/>
      <c r="I192" s="541"/>
      <c r="J192" s="541"/>
      <c r="K192" s="541"/>
      <c r="L192" s="541"/>
      <c r="M192" s="541"/>
      <c r="N192" s="541"/>
      <c r="O192" s="541"/>
      <c r="P192" s="541"/>
    </row>
    <row r="193" spans="1:16" s="557" customFormat="1" ht="15">
      <c r="A193" s="540"/>
      <c r="B193" s="540"/>
      <c r="C193" s="539"/>
      <c r="D193" s="541"/>
      <c r="E193" s="541"/>
      <c r="F193" s="541"/>
      <c r="G193" s="541"/>
      <c r="H193" s="541"/>
      <c r="I193" s="541"/>
      <c r="J193" s="541"/>
      <c r="K193" s="541"/>
      <c r="L193" s="541"/>
      <c r="M193" s="541"/>
      <c r="N193" s="541"/>
      <c r="O193" s="541"/>
      <c r="P193" s="541"/>
    </row>
    <row r="194" spans="1:16" s="557" customFormat="1" ht="15">
      <c r="A194" s="540"/>
      <c r="B194" s="540"/>
      <c r="C194" s="539"/>
      <c r="D194" s="541"/>
      <c r="E194" s="541"/>
      <c r="F194" s="541"/>
      <c r="G194" s="541"/>
      <c r="H194" s="541"/>
      <c r="I194" s="541"/>
      <c r="J194" s="541"/>
      <c r="K194" s="541"/>
      <c r="L194" s="541"/>
      <c r="M194" s="541"/>
      <c r="N194" s="541"/>
      <c r="O194" s="541"/>
      <c r="P194" s="541"/>
    </row>
    <row r="195" spans="1:16" s="557" customFormat="1" ht="15">
      <c r="A195" s="540"/>
      <c r="B195" s="540"/>
      <c r="C195" s="539"/>
      <c r="D195" s="541"/>
      <c r="E195" s="541"/>
      <c r="F195" s="541"/>
      <c r="G195" s="541"/>
      <c r="H195" s="541"/>
      <c r="I195" s="541"/>
      <c r="J195" s="541"/>
      <c r="K195" s="541"/>
      <c r="L195" s="541"/>
      <c r="M195" s="541"/>
      <c r="N195" s="541"/>
      <c r="O195" s="541"/>
      <c r="P195" s="541"/>
    </row>
    <row r="196" spans="1:16" s="557" customFormat="1" ht="15">
      <c r="A196" s="540"/>
      <c r="B196" s="540"/>
      <c r="C196" s="539"/>
      <c r="D196" s="541"/>
      <c r="E196" s="541"/>
      <c r="F196" s="541"/>
      <c r="G196" s="541"/>
      <c r="H196" s="541"/>
      <c r="I196" s="541"/>
      <c r="J196" s="541"/>
      <c r="K196" s="541"/>
      <c r="L196" s="541"/>
      <c r="M196" s="541"/>
      <c r="N196" s="541"/>
      <c r="O196" s="541"/>
      <c r="P196" s="541"/>
    </row>
    <row r="197" spans="1:16" s="557" customFormat="1" ht="15">
      <c r="A197" s="540"/>
      <c r="B197" s="540"/>
      <c r="C197" s="539"/>
      <c r="D197" s="541"/>
      <c r="E197" s="541"/>
      <c r="F197" s="541"/>
      <c r="G197" s="541"/>
      <c r="H197" s="541"/>
      <c r="I197" s="541"/>
      <c r="J197" s="541"/>
      <c r="K197" s="541"/>
      <c r="L197" s="541"/>
      <c r="M197" s="541"/>
      <c r="N197" s="541"/>
      <c r="O197" s="541"/>
      <c r="P197" s="541"/>
    </row>
    <row r="198" spans="1:16" s="557" customFormat="1" ht="15">
      <c r="A198" s="540"/>
      <c r="B198" s="540"/>
      <c r="C198" s="539"/>
      <c r="D198" s="541"/>
      <c r="E198" s="541"/>
      <c r="F198" s="541"/>
      <c r="G198" s="541"/>
      <c r="H198" s="541"/>
      <c r="I198" s="541"/>
      <c r="J198" s="541"/>
      <c r="K198" s="541"/>
      <c r="L198" s="541"/>
      <c r="M198" s="541"/>
      <c r="N198" s="541"/>
      <c r="O198" s="541"/>
      <c r="P198" s="541"/>
    </row>
    <row r="199" spans="1:16" s="557" customFormat="1" ht="15">
      <c r="A199" s="540"/>
      <c r="B199" s="540"/>
      <c r="C199" s="539"/>
      <c r="D199" s="541"/>
      <c r="E199" s="541"/>
      <c r="F199" s="541"/>
      <c r="G199" s="541"/>
      <c r="H199" s="541"/>
      <c r="I199" s="541"/>
      <c r="J199" s="541"/>
      <c r="K199" s="541"/>
      <c r="L199" s="541"/>
      <c r="M199" s="541"/>
      <c r="N199" s="541"/>
      <c r="O199" s="541"/>
      <c r="P199" s="541"/>
    </row>
    <row r="200" spans="1:16" s="557" customFormat="1" ht="15">
      <c r="A200" s="540"/>
      <c r="B200" s="540"/>
      <c r="C200" s="539"/>
      <c r="D200" s="541"/>
      <c r="E200" s="541"/>
      <c r="F200" s="541"/>
      <c r="G200" s="541"/>
      <c r="H200" s="541"/>
      <c r="I200" s="541"/>
      <c r="J200" s="541"/>
      <c r="K200" s="541"/>
      <c r="L200" s="541"/>
      <c r="M200" s="541"/>
      <c r="N200" s="541"/>
      <c r="O200" s="541"/>
      <c r="P200" s="541"/>
    </row>
    <row r="201" spans="1:16" s="557" customFormat="1" ht="15">
      <c r="A201" s="540"/>
      <c r="B201" s="540"/>
      <c r="C201" s="539"/>
      <c r="D201" s="541"/>
      <c r="E201" s="541"/>
      <c r="F201" s="541"/>
      <c r="G201" s="541"/>
      <c r="H201" s="541"/>
      <c r="I201" s="541"/>
      <c r="J201" s="541"/>
      <c r="K201" s="541"/>
      <c r="L201" s="541"/>
      <c r="M201" s="541"/>
      <c r="N201" s="541"/>
      <c r="O201" s="541"/>
      <c r="P201" s="541"/>
    </row>
    <row r="202" spans="1:16" s="557" customFormat="1" ht="15">
      <c r="A202" s="540"/>
      <c r="B202" s="540"/>
      <c r="C202" s="539"/>
      <c r="D202" s="541"/>
      <c r="E202" s="541"/>
      <c r="F202" s="541"/>
      <c r="G202" s="541"/>
      <c r="H202" s="541"/>
      <c r="I202" s="541"/>
      <c r="J202" s="541"/>
      <c r="K202" s="541"/>
      <c r="L202" s="541"/>
      <c r="M202" s="541"/>
      <c r="N202" s="541"/>
      <c r="O202" s="541"/>
      <c r="P202" s="541"/>
    </row>
    <row r="203" spans="1:16" s="557" customFormat="1" ht="15">
      <c r="A203" s="540"/>
      <c r="B203" s="540"/>
      <c r="C203" s="539"/>
      <c r="D203" s="541"/>
      <c r="E203" s="541"/>
      <c r="F203" s="541"/>
      <c r="G203" s="541"/>
      <c r="H203" s="541"/>
      <c r="I203" s="541"/>
      <c r="J203" s="541"/>
      <c r="K203" s="541"/>
      <c r="L203" s="541"/>
      <c r="M203" s="541"/>
      <c r="N203" s="541"/>
      <c r="O203" s="541"/>
      <c r="P203" s="541"/>
    </row>
    <row r="204" spans="1:16" s="557" customFormat="1" ht="15">
      <c r="A204" s="540"/>
      <c r="B204" s="540"/>
      <c r="C204" s="539"/>
      <c r="D204" s="541"/>
      <c r="E204" s="541"/>
      <c r="F204" s="541"/>
      <c r="G204" s="541"/>
      <c r="H204" s="541"/>
      <c r="I204" s="541"/>
      <c r="J204" s="541"/>
      <c r="K204" s="541"/>
      <c r="L204" s="541"/>
      <c r="M204" s="541"/>
      <c r="N204" s="541"/>
      <c r="O204" s="541"/>
      <c r="P204" s="541"/>
    </row>
    <row r="205" spans="1:16" s="557" customFormat="1" ht="15">
      <c r="A205" s="540"/>
      <c r="B205" s="540"/>
      <c r="C205" s="539"/>
      <c r="D205" s="541"/>
      <c r="E205" s="541"/>
      <c r="F205" s="541"/>
      <c r="G205" s="541"/>
      <c r="H205" s="541"/>
      <c r="I205" s="541"/>
      <c r="J205" s="541"/>
      <c r="K205" s="541"/>
      <c r="L205" s="541"/>
      <c r="M205" s="541"/>
      <c r="N205" s="541"/>
      <c r="O205" s="541"/>
      <c r="P205" s="541"/>
    </row>
    <row r="206" spans="1:16" s="557" customFormat="1" ht="15">
      <c r="A206" s="540"/>
      <c r="B206" s="540"/>
      <c r="C206" s="539"/>
      <c r="D206" s="541"/>
      <c r="E206" s="541"/>
      <c r="F206" s="541"/>
      <c r="G206" s="541"/>
      <c r="H206" s="541"/>
      <c r="I206" s="541"/>
      <c r="J206" s="541"/>
      <c r="K206" s="541"/>
      <c r="L206" s="541"/>
      <c r="M206" s="541"/>
      <c r="N206" s="541"/>
      <c r="O206" s="541"/>
      <c r="P206" s="541"/>
    </row>
    <row r="207" spans="1:16" s="557" customFormat="1" ht="15">
      <c r="A207" s="540"/>
      <c r="B207" s="540"/>
      <c r="C207" s="539"/>
      <c r="D207" s="541"/>
      <c r="E207" s="541"/>
      <c r="F207" s="541"/>
      <c r="G207" s="541"/>
      <c r="H207" s="541"/>
      <c r="I207" s="541"/>
      <c r="J207" s="541"/>
      <c r="K207" s="541"/>
      <c r="L207" s="541"/>
      <c r="M207" s="541"/>
      <c r="N207" s="541"/>
      <c r="O207" s="541"/>
      <c r="P207" s="541"/>
    </row>
    <row r="208" spans="1:16" s="557" customFormat="1" ht="15">
      <c r="A208" s="540"/>
      <c r="B208" s="540"/>
      <c r="C208" s="539"/>
      <c r="D208" s="541"/>
      <c r="E208" s="541"/>
      <c r="F208" s="541"/>
      <c r="G208" s="541"/>
      <c r="H208" s="541"/>
      <c r="I208" s="541"/>
      <c r="J208" s="541"/>
      <c r="K208" s="541"/>
      <c r="L208" s="541"/>
      <c r="M208" s="541"/>
      <c r="N208" s="541"/>
      <c r="O208" s="541"/>
      <c r="P208" s="541"/>
    </row>
    <row r="209" spans="1:16" s="557" customFormat="1" ht="15">
      <c r="A209" s="540"/>
      <c r="B209" s="540"/>
      <c r="C209" s="539"/>
      <c r="D209" s="541"/>
      <c r="E209" s="541"/>
      <c r="F209" s="541"/>
      <c r="G209" s="541"/>
      <c r="H209" s="541"/>
      <c r="I209" s="541"/>
      <c r="J209" s="541"/>
      <c r="K209" s="541"/>
      <c r="L209" s="541"/>
      <c r="M209" s="541"/>
      <c r="N209" s="541"/>
      <c r="O209" s="541"/>
      <c r="P209" s="541"/>
    </row>
    <row r="210" spans="1:16" s="557" customFormat="1" ht="15">
      <c r="A210" s="540"/>
      <c r="B210" s="540"/>
      <c r="C210" s="539"/>
      <c r="D210" s="541"/>
      <c r="E210" s="541"/>
      <c r="F210" s="541"/>
      <c r="G210" s="541"/>
      <c r="H210" s="541"/>
      <c r="I210" s="541"/>
      <c r="J210" s="541"/>
      <c r="K210" s="541"/>
      <c r="L210" s="541"/>
      <c r="M210" s="541"/>
      <c r="N210" s="541"/>
      <c r="O210" s="541"/>
      <c r="P210" s="541"/>
    </row>
    <row r="211" spans="1:16" s="557" customFormat="1" ht="15">
      <c r="A211" s="540"/>
      <c r="B211" s="540"/>
      <c r="C211" s="539"/>
      <c r="D211" s="541"/>
      <c r="E211" s="541"/>
      <c r="F211" s="541"/>
      <c r="G211" s="541"/>
      <c r="H211" s="541"/>
      <c r="I211" s="541"/>
      <c r="J211" s="541"/>
      <c r="K211" s="541"/>
      <c r="L211" s="541"/>
      <c r="M211" s="541"/>
      <c r="N211" s="541"/>
      <c r="O211" s="541"/>
      <c r="P211" s="541"/>
    </row>
    <row r="212" spans="1:16" s="557" customFormat="1" ht="15">
      <c r="A212" s="540"/>
      <c r="B212" s="540"/>
      <c r="C212" s="539"/>
      <c r="D212" s="541"/>
      <c r="E212" s="541"/>
      <c r="F212" s="541"/>
      <c r="G212" s="541"/>
      <c r="H212" s="541"/>
      <c r="I212" s="541"/>
      <c r="J212" s="541"/>
      <c r="K212" s="541"/>
      <c r="L212" s="541"/>
      <c r="M212" s="541"/>
      <c r="N212" s="541"/>
      <c r="O212" s="541"/>
      <c r="P212" s="541"/>
    </row>
    <row r="213" spans="1:16" s="557" customFormat="1" ht="15">
      <c r="A213" s="540"/>
      <c r="B213" s="540"/>
      <c r="C213" s="539"/>
      <c r="D213" s="541"/>
      <c r="E213" s="541"/>
      <c r="F213" s="541"/>
      <c r="G213" s="541"/>
      <c r="H213" s="541"/>
      <c r="I213" s="541"/>
      <c r="J213" s="541"/>
      <c r="K213" s="541"/>
      <c r="L213" s="541"/>
      <c r="M213" s="541"/>
      <c r="N213" s="541"/>
      <c r="O213" s="541"/>
      <c r="P213" s="541"/>
    </row>
    <row r="214" spans="1:16" s="557" customFormat="1" ht="15">
      <c r="A214" s="540"/>
      <c r="B214" s="540"/>
      <c r="C214" s="539"/>
      <c r="D214" s="541"/>
      <c r="E214" s="541"/>
      <c r="F214" s="541"/>
      <c r="G214" s="541"/>
      <c r="H214" s="541"/>
      <c r="I214" s="541"/>
      <c r="J214" s="541"/>
      <c r="K214" s="541"/>
      <c r="L214" s="541"/>
      <c r="M214" s="541"/>
      <c r="N214" s="541"/>
      <c r="O214" s="541"/>
      <c r="P214" s="541"/>
    </row>
    <row r="215" spans="1:16" s="557" customFormat="1" ht="15">
      <c r="A215" s="540"/>
      <c r="B215" s="540"/>
      <c r="C215" s="539"/>
      <c r="D215" s="541"/>
      <c r="E215" s="541"/>
      <c r="F215" s="541"/>
      <c r="G215" s="541"/>
      <c r="H215" s="541"/>
      <c r="I215" s="541"/>
      <c r="J215" s="541"/>
      <c r="K215" s="541"/>
      <c r="L215" s="541"/>
      <c r="M215" s="541"/>
      <c r="N215" s="541"/>
      <c r="O215" s="541"/>
      <c r="P215" s="541"/>
    </row>
    <row r="216" spans="1:16" s="557" customFormat="1" ht="15">
      <c r="A216" s="540"/>
      <c r="B216" s="540"/>
      <c r="C216" s="539"/>
      <c r="D216" s="541"/>
      <c r="E216" s="541"/>
      <c r="F216" s="541"/>
      <c r="G216" s="541"/>
      <c r="H216" s="541"/>
      <c r="I216" s="541"/>
      <c r="J216" s="541"/>
      <c r="K216" s="541"/>
      <c r="L216" s="541"/>
      <c r="M216" s="541"/>
      <c r="N216" s="541"/>
      <c r="O216" s="541"/>
      <c r="P216" s="541"/>
    </row>
    <row r="217" spans="1:16" s="557" customFormat="1" ht="15">
      <c r="A217" s="540"/>
      <c r="B217" s="540"/>
      <c r="C217" s="539"/>
      <c r="D217" s="541"/>
      <c r="E217" s="541"/>
      <c r="F217" s="541"/>
      <c r="G217" s="541"/>
      <c r="H217" s="541"/>
      <c r="I217" s="541"/>
      <c r="J217" s="541"/>
      <c r="K217" s="541"/>
      <c r="L217" s="541"/>
      <c r="M217" s="541"/>
      <c r="N217" s="541"/>
      <c r="O217" s="541"/>
      <c r="P217" s="541"/>
    </row>
    <row r="218" spans="1:16" s="557" customFormat="1" ht="15">
      <c r="A218" s="540"/>
      <c r="B218" s="540"/>
      <c r="C218" s="539"/>
      <c r="D218" s="541"/>
      <c r="E218" s="541"/>
      <c r="F218" s="541"/>
      <c r="G218" s="541"/>
      <c r="H218" s="541"/>
      <c r="I218" s="541"/>
      <c r="J218" s="541"/>
      <c r="K218" s="541"/>
      <c r="L218" s="541"/>
      <c r="M218" s="541"/>
      <c r="N218" s="541"/>
      <c r="O218" s="541"/>
      <c r="P218" s="541"/>
    </row>
    <row r="219" spans="1:16" s="557" customFormat="1" ht="15">
      <c r="A219" s="540"/>
      <c r="B219" s="540"/>
      <c r="C219" s="539"/>
      <c r="D219" s="541"/>
      <c r="E219" s="541"/>
      <c r="F219" s="541"/>
      <c r="G219" s="541"/>
      <c r="H219" s="541"/>
      <c r="I219" s="541"/>
      <c r="J219" s="541"/>
      <c r="K219" s="541"/>
      <c r="L219" s="541"/>
      <c r="M219" s="541"/>
      <c r="N219" s="541"/>
      <c r="O219" s="541"/>
      <c r="P219" s="541"/>
    </row>
    <row r="220" spans="1:16" s="557" customFormat="1" ht="15">
      <c r="A220" s="540"/>
      <c r="B220" s="540"/>
      <c r="C220" s="539"/>
      <c r="D220" s="541"/>
      <c r="E220" s="541"/>
      <c r="F220" s="541"/>
      <c r="G220" s="541"/>
      <c r="H220" s="541"/>
      <c r="I220" s="541"/>
      <c r="J220" s="541"/>
      <c r="K220" s="541"/>
      <c r="L220" s="541"/>
      <c r="M220" s="541"/>
      <c r="N220" s="541"/>
      <c r="O220" s="541"/>
      <c r="P220" s="541"/>
    </row>
    <row r="221" spans="1:16" s="557" customFormat="1" ht="15">
      <c r="A221" s="540"/>
      <c r="B221" s="540"/>
      <c r="C221" s="539"/>
      <c r="D221" s="541"/>
      <c r="E221" s="541"/>
      <c r="F221" s="541"/>
      <c r="G221" s="541"/>
      <c r="H221" s="541"/>
      <c r="I221" s="541"/>
      <c r="J221" s="541"/>
      <c r="K221" s="541"/>
      <c r="L221" s="541"/>
      <c r="M221" s="541"/>
      <c r="N221" s="541"/>
      <c r="O221" s="541"/>
      <c r="P221" s="541"/>
    </row>
    <row r="222" spans="1:16" s="557" customFormat="1" ht="15">
      <c r="A222" s="540"/>
      <c r="B222" s="540"/>
      <c r="C222" s="539"/>
      <c r="D222" s="541"/>
      <c r="E222" s="541"/>
      <c r="F222" s="541"/>
      <c r="G222" s="541"/>
      <c r="H222" s="541"/>
      <c r="I222" s="541"/>
      <c r="J222" s="541"/>
      <c r="K222" s="541"/>
      <c r="L222" s="541"/>
      <c r="M222" s="541"/>
      <c r="N222" s="541"/>
      <c r="O222" s="541"/>
      <c r="P222" s="541"/>
    </row>
    <row r="223" spans="1:16" s="557" customFormat="1" ht="15">
      <c r="A223" s="540"/>
      <c r="B223" s="540"/>
      <c r="C223" s="539"/>
      <c r="D223" s="541"/>
      <c r="E223" s="541"/>
      <c r="F223" s="541"/>
      <c r="G223" s="541"/>
      <c r="H223" s="541"/>
      <c r="I223" s="541"/>
      <c r="J223" s="541"/>
      <c r="K223" s="541"/>
      <c r="L223" s="541"/>
      <c r="M223" s="541"/>
      <c r="N223" s="541"/>
      <c r="O223" s="541"/>
      <c r="P223" s="541"/>
    </row>
    <row r="224" spans="1:16" s="557" customFormat="1" ht="15">
      <c r="A224" s="540"/>
      <c r="B224" s="540"/>
      <c r="C224" s="539"/>
      <c r="D224" s="541"/>
      <c r="E224" s="541"/>
      <c r="F224" s="541"/>
      <c r="G224" s="541"/>
      <c r="H224" s="541"/>
      <c r="I224" s="541"/>
      <c r="J224" s="541"/>
      <c r="K224" s="541"/>
      <c r="L224" s="541"/>
      <c r="M224" s="541"/>
      <c r="N224" s="541"/>
      <c r="O224" s="541"/>
      <c r="P224" s="541"/>
    </row>
    <row r="225" spans="1:16" s="557" customFormat="1" ht="15">
      <c r="A225" s="540"/>
      <c r="B225" s="540"/>
      <c r="C225" s="539"/>
      <c r="D225" s="541"/>
      <c r="E225" s="541"/>
      <c r="F225" s="541"/>
      <c r="G225" s="541"/>
      <c r="H225" s="541"/>
      <c r="I225" s="541"/>
      <c r="J225" s="541"/>
      <c r="K225" s="541"/>
      <c r="L225" s="541"/>
      <c r="M225" s="541"/>
      <c r="N225" s="541"/>
      <c r="O225" s="541"/>
      <c r="P225" s="541"/>
    </row>
    <row r="226" spans="1:16" s="557" customFormat="1" ht="15">
      <c r="A226" s="540"/>
      <c r="B226" s="540"/>
      <c r="C226" s="539"/>
      <c r="D226" s="541"/>
      <c r="E226" s="541"/>
      <c r="F226" s="541"/>
      <c r="G226" s="541"/>
      <c r="H226" s="541"/>
      <c r="I226" s="541"/>
      <c r="J226" s="541"/>
      <c r="K226" s="541"/>
      <c r="L226" s="541"/>
      <c r="M226" s="541"/>
      <c r="N226" s="541"/>
      <c r="O226" s="541"/>
      <c r="P226" s="541"/>
    </row>
    <row r="227" spans="1:16" s="557" customFormat="1" ht="15">
      <c r="A227" s="540"/>
      <c r="B227" s="540"/>
      <c r="C227" s="539"/>
      <c r="D227" s="541"/>
      <c r="E227" s="541"/>
      <c r="F227" s="541"/>
      <c r="G227" s="541"/>
      <c r="H227" s="541"/>
      <c r="I227" s="541"/>
      <c r="J227" s="541"/>
      <c r="K227" s="541"/>
      <c r="L227" s="541"/>
      <c r="M227" s="541"/>
      <c r="N227" s="541"/>
      <c r="O227" s="541"/>
      <c r="P227" s="541"/>
    </row>
    <row r="228" spans="1:16" s="557" customFormat="1" ht="15">
      <c r="A228" s="540"/>
      <c r="B228" s="540"/>
      <c r="C228" s="539"/>
      <c r="D228" s="541"/>
      <c r="E228" s="541"/>
      <c r="F228" s="541"/>
      <c r="G228" s="541"/>
      <c r="H228" s="541"/>
      <c r="I228" s="541"/>
      <c r="J228" s="541"/>
      <c r="K228" s="541"/>
      <c r="L228" s="541"/>
      <c r="M228" s="541"/>
      <c r="N228" s="541"/>
      <c r="O228" s="541"/>
      <c r="P228" s="541"/>
    </row>
    <row r="229" spans="1:16" s="557" customFormat="1" ht="15">
      <c r="A229" s="540"/>
      <c r="B229" s="540"/>
      <c r="C229" s="539"/>
      <c r="D229" s="541"/>
      <c r="E229" s="541"/>
      <c r="F229" s="541"/>
      <c r="G229" s="541"/>
      <c r="H229" s="541"/>
      <c r="I229" s="541"/>
      <c r="J229" s="541"/>
      <c r="K229" s="541"/>
      <c r="L229" s="541"/>
      <c r="M229" s="541"/>
      <c r="N229" s="541"/>
      <c r="O229" s="541"/>
      <c r="P229" s="541"/>
    </row>
    <row r="230" spans="1:16" s="557" customFormat="1" ht="15">
      <c r="A230" s="540"/>
      <c r="B230" s="540"/>
      <c r="C230" s="539"/>
      <c r="D230" s="541"/>
      <c r="E230" s="541"/>
      <c r="F230" s="541"/>
      <c r="G230" s="541"/>
      <c r="H230" s="541"/>
      <c r="I230" s="541"/>
      <c r="J230" s="541"/>
      <c r="K230" s="541"/>
      <c r="L230" s="541"/>
      <c r="M230" s="541"/>
      <c r="N230" s="541"/>
      <c r="O230" s="541"/>
      <c r="P230" s="541"/>
    </row>
    <row r="231" spans="1:16" s="557" customFormat="1" ht="15">
      <c r="A231" s="540"/>
      <c r="B231" s="540"/>
      <c r="C231" s="539"/>
      <c r="D231" s="541"/>
      <c r="E231" s="541"/>
      <c r="F231" s="541"/>
      <c r="G231" s="541"/>
      <c r="H231" s="541"/>
      <c r="I231" s="541"/>
      <c r="J231" s="541"/>
      <c r="K231" s="541"/>
      <c r="L231" s="541"/>
      <c r="M231" s="541"/>
      <c r="N231" s="541"/>
      <c r="O231" s="541"/>
      <c r="P231" s="541"/>
    </row>
    <row r="232" spans="1:16" s="557" customFormat="1" ht="15">
      <c r="A232" s="540"/>
      <c r="B232" s="540"/>
      <c r="C232" s="539"/>
      <c r="D232" s="541"/>
      <c r="E232" s="541"/>
      <c r="F232" s="541"/>
      <c r="G232" s="541"/>
      <c r="H232" s="541"/>
      <c r="I232" s="541"/>
      <c r="J232" s="541"/>
      <c r="K232" s="541"/>
      <c r="L232" s="541"/>
      <c r="M232" s="541"/>
      <c r="N232" s="541"/>
      <c r="O232" s="541"/>
      <c r="P232" s="541"/>
    </row>
    <row r="233" spans="1:16" s="557" customFormat="1" ht="15">
      <c r="A233" s="540"/>
      <c r="B233" s="540"/>
      <c r="C233" s="539"/>
      <c r="D233" s="541"/>
      <c r="E233" s="541"/>
      <c r="F233" s="541"/>
      <c r="G233" s="541"/>
      <c r="H233" s="541"/>
      <c r="I233" s="541"/>
      <c r="J233" s="541"/>
      <c r="K233" s="541"/>
      <c r="L233" s="541"/>
      <c r="M233" s="541"/>
      <c r="N233" s="541"/>
      <c r="O233" s="541"/>
      <c r="P233" s="541"/>
    </row>
    <row r="234" spans="1:16" s="557" customFormat="1" ht="15">
      <c r="A234" s="540"/>
      <c r="B234" s="540"/>
      <c r="C234" s="539"/>
      <c r="D234" s="541"/>
      <c r="E234" s="541"/>
      <c r="F234" s="541"/>
      <c r="G234" s="541"/>
      <c r="H234" s="541"/>
      <c r="I234" s="541"/>
      <c r="J234" s="541"/>
      <c r="K234" s="541"/>
      <c r="L234" s="541"/>
      <c r="M234" s="541"/>
      <c r="N234" s="541"/>
      <c r="O234" s="541"/>
      <c r="P234" s="541"/>
    </row>
    <row r="235" spans="1:16" s="557" customFormat="1" ht="15">
      <c r="A235" s="540"/>
      <c r="B235" s="540"/>
      <c r="C235" s="539"/>
      <c r="D235" s="541"/>
      <c r="E235" s="541"/>
      <c r="F235" s="541"/>
      <c r="G235" s="541"/>
      <c r="H235" s="541"/>
      <c r="I235" s="541"/>
      <c r="J235" s="541"/>
      <c r="K235" s="541"/>
      <c r="L235" s="541"/>
      <c r="M235" s="541"/>
      <c r="N235" s="541"/>
      <c r="O235" s="541"/>
      <c r="P235" s="541"/>
    </row>
    <row r="236" spans="1:16" s="557" customFormat="1" ht="15">
      <c r="A236" s="540"/>
      <c r="B236" s="540"/>
      <c r="C236" s="539"/>
      <c r="D236" s="541"/>
      <c r="E236" s="541"/>
      <c r="F236" s="541"/>
      <c r="G236" s="541"/>
      <c r="H236" s="541"/>
      <c r="I236" s="541"/>
      <c r="J236" s="541"/>
      <c r="K236" s="541"/>
      <c r="L236" s="541"/>
      <c r="M236" s="541"/>
      <c r="N236" s="541"/>
      <c r="O236" s="541"/>
      <c r="P236" s="541"/>
    </row>
    <row r="237" spans="1:16" s="557" customFormat="1" ht="15">
      <c r="A237" s="540"/>
      <c r="B237" s="540"/>
      <c r="C237" s="539"/>
      <c r="D237" s="541"/>
      <c r="E237" s="541"/>
      <c r="F237" s="541"/>
      <c r="G237" s="541"/>
      <c r="H237" s="541"/>
      <c r="I237" s="541"/>
      <c r="J237" s="541"/>
      <c r="K237" s="541"/>
      <c r="L237" s="541"/>
      <c r="M237" s="541"/>
      <c r="N237" s="541"/>
      <c r="O237" s="541"/>
      <c r="P237" s="541"/>
    </row>
    <row r="238" spans="1:16" s="557" customFormat="1" ht="15">
      <c r="A238" s="540"/>
      <c r="B238" s="540"/>
      <c r="C238" s="539"/>
      <c r="D238" s="541"/>
      <c r="E238" s="541"/>
      <c r="F238" s="541"/>
      <c r="G238" s="541"/>
      <c r="H238" s="541"/>
      <c r="I238" s="541"/>
      <c r="J238" s="541"/>
      <c r="K238" s="541"/>
      <c r="L238" s="541"/>
      <c r="M238" s="541"/>
      <c r="N238" s="541"/>
      <c r="O238" s="541"/>
      <c r="P238" s="541"/>
    </row>
    <row r="239" spans="1:16" s="557" customFormat="1" ht="15">
      <c r="A239" s="540"/>
      <c r="B239" s="540"/>
      <c r="C239" s="539"/>
      <c r="D239" s="541"/>
      <c r="E239" s="541"/>
      <c r="F239" s="541"/>
      <c r="G239" s="541"/>
      <c r="H239" s="541"/>
      <c r="I239" s="541"/>
      <c r="J239" s="541"/>
      <c r="K239" s="541"/>
      <c r="L239" s="541"/>
      <c r="M239" s="541"/>
      <c r="N239" s="541"/>
      <c r="O239" s="541"/>
      <c r="P239" s="541"/>
    </row>
    <row r="240" spans="1:16" s="557" customFormat="1" ht="15">
      <c r="A240" s="540"/>
      <c r="B240" s="540"/>
      <c r="C240" s="539"/>
      <c r="D240" s="541"/>
      <c r="E240" s="541"/>
      <c r="F240" s="541"/>
      <c r="G240" s="541"/>
      <c r="H240" s="541"/>
      <c r="I240" s="541"/>
      <c r="J240" s="541"/>
      <c r="K240" s="541"/>
      <c r="L240" s="541"/>
      <c r="M240" s="541"/>
      <c r="N240" s="541"/>
      <c r="O240" s="541"/>
      <c r="P240" s="541"/>
    </row>
    <row r="241" spans="1:16" s="557" customFormat="1" ht="15">
      <c r="A241" s="540"/>
      <c r="B241" s="540"/>
      <c r="C241" s="539"/>
      <c r="D241" s="541"/>
      <c r="E241" s="541"/>
      <c r="F241" s="541"/>
      <c r="G241" s="541"/>
      <c r="H241" s="541"/>
      <c r="I241" s="541"/>
      <c r="J241" s="541"/>
      <c r="K241" s="541"/>
      <c r="L241" s="541"/>
      <c r="M241" s="541"/>
      <c r="N241" s="541"/>
      <c r="O241" s="541"/>
      <c r="P241" s="541"/>
    </row>
    <row r="242" spans="1:16" s="557" customFormat="1" ht="15">
      <c r="A242" s="540"/>
      <c r="B242" s="540"/>
      <c r="C242" s="539"/>
      <c r="D242" s="541"/>
      <c r="E242" s="541"/>
      <c r="F242" s="541"/>
      <c r="G242" s="541"/>
      <c r="H242" s="541"/>
      <c r="I242" s="541"/>
      <c r="J242" s="541"/>
      <c r="K242" s="541"/>
      <c r="L242" s="541"/>
      <c r="M242" s="541"/>
      <c r="N242" s="541"/>
      <c r="O242" s="541"/>
      <c r="P242" s="541"/>
    </row>
    <row r="243" spans="1:16" s="557" customFormat="1" ht="15">
      <c r="A243" s="540"/>
      <c r="B243" s="540"/>
      <c r="C243" s="539"/>
      <c r="D243" s="541"/>
      <c r="E243" s="541"/>
      <c r="F243" s="541"/>
      <c r="G243" s="541"/>
      <c r="H243" s="541"/>
      <c r="I243" s="541"/>
      <c r="J243" s="541"/>
      <c r="K243" s="541"/>
      <c r="L243" s="541"/>
      <c r="M243" s="541"/>
      <c r="N243" s="541"/>
      <c r="O243" s="541"/>
      <c r="P243" s="541"/>
    </row>
    <row r="244" spans="1:16" s="557" customFormat="1" ht="15">
      <c r="A244" s="540"/>
      <c r="B244" s="540"/>
      <c r="C244" s="539"/>
      <c r="D244" s="541"/>
      <c r="E244" s="541"/>
      <c r="F244" s="541"/>
      <c r="G244" s="541"/>
      <c r="H244" s="541"/>
      <c r="I244" s="541"/>
      <c r="J244" s="541"/>
      <c r="K244" s="541"/>
      <c r="L244" s="541"/>
      <c r="M244" s="541"/>
      <c r="N244" s="541"/>
      <c r="O244" s="541"/>
      <c r="P244" s="541"/>
    </row>
    <row r="245" spans="1:16" s="557" customFormat="1" ht="15">
      <c r="A245" s="540"/>
      <c r="B245" s="540"/>
      <c r="C245" s="539"/>
      <c r="D245" s="541"/>
      <c r="E245" s="541"/>
      <c r="F245" s="541"/>
      <c r="G245" s="541"/>
      <c r="H245" s="541"/>
      <c r="I245" s="541"/>
      <c r="J245" s="541"/>
      <c r="K245" s="541"/>
      <c r="L245" s="541"/>
      <c r="M245" s="541"/>
      <c r="N245" s="541"/>
      <c r="O245" s="541"/>
      <c r="P245" s="541"/>
    </row>
    <row r="246" spans="1:16" s="557" customFormat="1" ht="15">
      <c r="A246" s="540"/>
      <c r="B246" s="540"/>
      <c r="C246" s="539"/>
      <c r="D246" s="541"/>
      <c r="E246" s="541"/>
      <c r="F246" s="541"/>
      <c r="G246" s="541"/>
      <c r="H246" s="541"/>
      <c r="I246" s="541"/>
      <c r="J246" s="541"/>
      <c r="K246" s="541"/>
      <c r="L246" s="541"/>
      <c r="M246" s="541"/>
      <c r="N246" s="541"/>
      <c r="O246" s="541"/>
      <c r="P246" s="541"/>
    </row>
    <row r="247" spans="1:16" s="557" customFormat="1" ht="15">
      <c r="A247" s="540"/>
      <c r="B247" s="540"/>
      <c r="C247" s="539"/>
      <c r="D247" s="541"/>
      <c r="E247" s="541"/>
      <c r="F247" s="541"/>
      <c r="G247" s="541"/>
      <c r="H247" s="541"/>
      <c r="I247" s="541"/>
      <c r="J247" s="541"/>
      <c r="K247" s="541"/>
      <c r="L247" s="541"/>
      <c r="M247" s="541"/>
      <c r="N247" s="541"/>
      <c r="O247" s="541"/>
      <c r="P247" s="541"/>
    </row>
    <row r="248" spans="1:16" s="557" customFormat="1" ht="15">
      <c r="A248" s="540"/>
      <c r="B248" s="540"/>
      <c r="C248" s="539"/>
      <c r="D248" s="541"/>
      <c r="E248" s="541"/>
      <c r="F248" s="541"/>
      <c r="G248" s="541"/>
      <c r="H248" s="541"/>
      <c r="I248" s="541"/>
      <c r="J248" s="541"/>
      <c r="K248" s="541"/>
      <c r="L248" s="541"/>
      <c r="M248" s="541"/>
      <c r="N248" s="541"/>
      <c r="O248" s="541"/>
      <c r="P248" s="541"/>
    </row>
    <row r="249" spans="1:16" s="557" customFormat="1" ht="15">
      <c r="A249" s="540"/>
      <c r="B249" s="540"/>
      <c r="C249" s="539"/>
      <c r="D249" s="541"/>
      <c r="E249" s="541"/>
      <c r="F249" s="541"/>
      <c r="G249" s="541"/>
      <c r="H249" s="541"/>
      <c r="I249" s="541"/>
      <c r="J249" s="541"/>
      <c r="K249" s="541"/>
      <c r="L249" s="541"/>
      <c r="M249" s="541"/>
      <c r="N249" s="541"/>
      <c r="O249" s="541"/>
      <c r="P249" s="541"/>
    </row>
    <row r="250" spans="1:16" s="557" customFormat="1" ht="15">
      <c r="A250" s="540"/>
      <c r="B250" s="540"/>
      <c r="C250" s="539"/>
      <c r="D250" s="541"/>
      <c r="E250" s="541"/>
      <c r="F250" s="541"/>
      <c r="G250" s="541"/>
      <c r="H250" s="541"/>
      <c r="I250" s="541"/>
      <c r="J250" s="541"/>
      <c r="K250" s="541"/>
      <c r="L250" s="541"/>
      <c r="M250" s="541"/>
      <c r="N250" s="541"/>
      <c r="O250" s="541"/>
      <c r="P250" s="541"/>
    </row>
    <row r="251" spans="1:16" s="557" customFormat="1" ht="15">
      <c r="A251" s="540"/>
      <c r="B251" s="540"/>
      <c r="C251" s="539"/>
      <c r="D251" s="541"/>
      <c r="E251" s="541"/>
      <c r="F251" s="541"/>
      <c r="G251" s="541"/>
      <c r="H251" s="541"/>
      <c r="I251" s="541"/>
      <c r="J251" s="541"/>
      <c r="K251" s="541"/>
      <c r="L251" s="541"/>
      <c r="M251" s="541"/>
      <c r="N251" s="541"/>
      <c r="O251" s="541"/>
      <c r="P251" s="541"/>
    </row>
    <row r="252" spans="1:16" s="557" customFormat="1" ht="15">
      <c r="A252" s="540"/>
      <c r="B252" s="540"/>
      <c r="C252" s="539"/>
      <c r="D252" s="541"/>
      <c r="E252" s="541"/>
      <c r="F252" s="541"/>
      <c r="G252" s="541"/>
      <c r="H252" s="541"/>
      <c r="I252" s="541"/>
      <c r="J252" s="541"/>
      <c r="K252" s="541"/>
      <c r="L252" s="541"/>
      <c r="M252" s="541"/>
      <c r="N252" s="541"/>
      <c r="O252" s="541"/>
      <c r="P252" s="541"/>
    </row>
    <row r="253" spans="1:16" s="557" customFormat="1" ht="15">
      <c r="A253" s="540"/>
      <c r="B253" s="540"/>
      <c r="C253" s="539"/>
      <c r="D253" s="541"/>
      <c r="E253" s="541"/>
      <c r="F253" s="541"/>
      <c r="G253" s="541"/>
      <c r="H253" s="541"/>
      <c r="I253" s="541"/>
      <c r="J253" s="541"/>
      <c r="K253" s="541"/>
      <c r="L253" s="541"/>
      <c r="M253" s="541"/>
      <c r="N253" s="541"/>
      <c r="O253" s="541"/>
      <c r="P253" s="541"/>
    </row>
    <row r="254" spans="1:16" s="557" customFormat="1" ht="15">
      <c r="A254" s="540"/>
      <c r="B254" s="540"/>
      <c r="C254" s="539"/>
      <c r="D254" s="541"/>
      <c r="E254" s="541"/>
      <c r="F254" s="541"/>
      <c r="G254" s="541"/>
      <c r="H254" s="541"/>
      <c r="I254" s="541"/>
      <c r="J254" s="541"/>
      <c r="K254" s="541"/>
      <c r="L254" s="541"/>
      <c r="M254" s="541"/>
      <c r="N254" s="541"/>
      <c r="O254" s="541"/>
      <c r="P254" s="541"/>
    </row>
    <row r="255" spans="1:16" s="557" customFormat="1" ht="15">
      <c r="A255" s="540"/>
      <c r="B255" s="540"/>
      <c r="C255" s="540"/>
      <c r="D255" s="541"/>
      <c r="E255" s="541"/>
      <c r="F255" s="541"/>
      <c r="G255" s="541"/>
      <c r="H255" s="541"/>
      <c r="I255" s="541"/>
      <c r="J255" s="541"/>
      <c r="K255" s="541"/>
      <c r="L255" s="541"/>
      <c r="M255" s="541"/>
      <c r="N255" s="541"/>
      <c r="O255" s="541"/>
      <c r="P255" s="541"/>
    </row>
    <row r="256" spans="1:16" s="557" customFormat="1" ht="15">
      <c r="A256" s="540"/>
      <c r="B256" s="540"/>
      <c r="C256" s="540"/>
      <c r="D256" s="541"/>
      <c r="E256" s="541"/>
      <c r="F256" s="541"/>
      <c r="G256" s="541"/>
      <c r="H256" s="541"/>
      <c r="I256" s="541"/>
      <c r="J256" s="541"/>
      <c r="K256" s="541"/>
      <c r="L256" s="541"/>
      <c r="M256" s="541"/>
      <c r="N256" s="541"/>
      <c r="O256" s="541"/>
      <c r="P256" s="541"/>
    </row>
    <row r="257" spans="1:16" s="557" customFormat="1" ht="15">
      <c r="A257" s="540"/>
      <c r="B257" s="540"/>
      <c r="C257" s="540"/>
      <c r="D257" s="541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</row>
    <row r="258" spans="1:16" s="557" customFormat="1" ht="15">
      <c r="A258" s="540"/>
      <c r="B258" s="540"/>
      <c r="C258" s="540"/>
      <c r="D258" s="541"/>
      <c r="E258" s="541"/>
      <c r="F258" s="541"/>
      <c r="G258" s="541"/>
      <c r="H258" s="541"/>
      <c r="I258" s="541"/>
      <c r="J258" s="541"/>
      <c r="K258" s="541"/>
      <c r="L258" s="541"/>
      <c r="M258" s="541"/>
      <c r="N258" s="541"/>
      <c r="O258" s="541"/>
      <c r="P258" s="541"/>
    </row>
    <row r="259" spans="1:16" s="557" customFormat="1" ht="15">
      <c r="A259" s="540"/>
      <c r="B259" s="540"/>
      <c r="C259" s="540"/>
      <c r="D259" s="541"/>
      <c r="E259" s="541"/>
      <c r="F259" s="541"/>
      <c r="G259" s="541"/>
      <c r="H259" s="541"/>
      <c r="I259" s="541"/>
      <c r="J259" s="541"/>
      <c r="K259" s="541"/>
      <c r="L259" s="541"/>
      <c r="M259" s="541"/>
      <c r="N259" s="541"/>
      <c r="O259" s="541"/>
      <c r="P259" s="541"/>
    </row>
    <row r="260" spans="1:16" s="557" customFormat="1" ht="15">
      <c r="A260" s="540"/>
      <c r="B260" s="540"/>
      <c r="C260" s="540"/>
      <c r="D260" s="541"/>
      <c r="E260" s="541"/>
      <c r="F260" s="541"/>
      <c r="G260" s="541"/>
      <c r="H260" s="541"/>
      <c r="I260" s="541"/>
      <c r="J260" s="541"/>
      <c r="K260" s="541"/>
      <c r="L260" s="541"/>
      <c r="M260" s="541"/>
      <c r="N260" s="541"/>
      <c r="O260" s="541"/>
      <c r="P260" s="541"/>
    </row>
    <row r="261" spans="1:16" s="557" customFormat="1" ht="15">
      <c r="A261" s="540"/>
      <c r="B261" s="540"/>
      <c r="C261" s="540"/>
      <c r="D261" s="541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</row>
    <row r="262" spans="1:16" s="557" customFormat="1" ht="15">
      <c r="A262" s="540"/>
      <c r="B262" s="540"/>
      <c r="C262" s="540"/>
      <c r="D262" s="541"/>
      <c r="E262" s="541"/>
      <c r="F262" s="541"/>
      <c r="G262" s="541"/>
      <c r="H262" s="541"/>
      <c r="I262" s="541"/>
      <c r="J262" s="541"/>
      <c r="K262" s="541"/>
      <c r="L262" s="541"/>
      <c r="M262" s="541"/>
      <c r="N262" s="541"/>
      <c r="O262" s="541"/>
      <c r="P262" s="541"/>
    </row>
    <row r="263" spans="1:16" s="557" customFormat="1" ht="15">
      <c r="A263" s="540"/>
      <c r="B263" s="540"/>
      <c r="C263" s="540"/>
      <c r="D263" s="541"/>
      <c r="E263" s="541"/>
      <c r="F263" s="541"/>
      <c r="G263" s="541"/>
      <c r="H263" s="541"/>
      <c r="I263" s="541"/>
      <c r="J263" s="541"/>
      <c r="K263" s="541"/>
      <c r="L263" s="541"/>
      <c r="M263" s="541"/>
      <c r="N263" s="541"/>
      <c r="O263" s="541"/>
      <c r="P263" s="541"/>
    </row>
    <row r="264" spans="1:16" s="557" customFormat="1" ht="15">
      <c r="A264" s="540"/>
      <c r="B264" s="540"/>
      <c r="C264" s="540"/>
      <c r="D264" s="541"/>
      <c r="E264" s="541"/>
      <c r="F264" s="541"/>
      <c r="G264" s="541"/>
      <c r="H264" s="541"/>
      <c r="I264" s="541"/>
      <c r="J264" s="541"/>
      <c r="K264" s="541"/>
      <c r="L264" s="541"/>
      <c r="M264" s="541"/>
      <c r="N264" s="541"/>
      <c r="O264" s="541"/>
      <c r="P264" s="541"/>
    </row>
    <row r="265" spans="1:16" s="557" customFormat="1" ht="15">
      <c r="A265" s="540"/>
      <c r="B265" s="540"/>
      <c r="C265" s="540"/>
      <c r="D265" s="541"/>
      <c r="E265" s="541"/>
      <c r="F265" s="541"/>
      <c r="G265" s="541"/>
      <c r="H265" s="541"/>
      <c r="I265" s="541"/>
      <c r="J265" s="541"/>
      <c r="K265" s="541"/>
      <c r="L265" s="541"/>
      <c r="M265" s="541"/>
      <c r="N265" s="541"/>
      <c r="O265" s="541"/>
      <c r="P265" s="541"/>
    </row>
    <row r="266" spans="1:16" s="557" customFormat="1" ht="15">
      <c r="A266" s="540"/>
      <c r="B266" s="540"/>
      <c r="C266" s="540"/>
      <c r="D266" s="541"/>
      <c r="E266" s="541"/>
      <c r="F266" s="541"/>
      <c r="G266" s="541"/>
      <c r="H266" s="541"/>
      <c r="I266" s="541"/>
      <c r="J266" s="541"/>
      <c r="K266" s="541"/>
      <c r="L266" s="541"/>
      <c r="M266" s="541"/>
      <c r="N266" s="541"/>
      <c r="O266" s="541"/>
      <c r="P266" s="541"/>
    </row>
    <row r="267" spans="1:16" s="557" customFormat="1" ht="15">
      <c r="A267" s="540"/>
      <c r="B267" s="540"/>
      <c r="C267" s="540"/>
      <c r="D267" s="541"/>
      <c r="E267" s="541"/>
      <c r="F267" s="541"/>
      <c r="G267" s="541"/>
      <c r="H267" s="541"/>
      <c r="I267" s="541"/>
      <c r="J267" s="541"/>
      <c r="K267" s="541"/>
      <c r="L267" s="541"/>
      <c r="M267" s="541"/>
      <c r="N267" s="541"/>
      <c r="O267" s="541"/>
      <c r="P267" s="541"/>
    </row>
    <row r="268" spans="1:16" s="557" customFormat="1" ht="15">
      <c r="A268" s="540"/>
      <c r="B268" s="540"/>
      <c r="C268" s="540"/>
      <c r="D268" s="541"/>
      <c r="E268" s="541"/>
      <c r="F268" s="541"/>
      <c r="G268" s="541"/>
      <c r="H268" s="541"/>
      <c r="I268" s="541"/>
      <c r="J268" s="541"/>
      <c r="K268" s="541"/>
      <c r="L268" s="541"/>
      <c r="M268" s="541"/>
      <c r="N268" s="541"/>
      <c r="O268" s="541"/>
      <c r="P268" s="541"/>
    </row>
    <row r="269" spans="1:16" s="557" customFormat="1" ht="15">
      <c r="A269" s="540"/>
      <c r="B269" s="540"/>
      <c r="C269" s="540"/>
      <c r="D269" s="541"/>
      <c r="E269" s="541"/>
      <c r="F269" s="541"/>
      <c r="G269" s="541"/>
      <c r="H269" s="541"/>
      <c r="I269" s="541"/>
      <c r="J269" s="541"/>
      <c r="K269" s="541"/>
      <c r="L269" s="541"/>
      <c r="M269" s="541"/>
      <c r="N269" s="541"/>
      <c r="O269" s="541"/>
      <c r="P269" s="541"/>
    </row>
    <row r="270" spans="1:16" s="557" customFormat="1" ht="15">
      <c r="A270" s="540"/>
      <c r="B270" s="540"/>
      <c r="C270" s="540"/>
      <c r="D270" s="541"/>
      <c r="E270" s="541"/>
      <c r="F270" s="541"/>
      <c r="G270" s="541"/>
      <c r="H270" s="541"/>
      <c r="I270" s="541"/>
      <c r="J270" s="541"/>
      <c r="K270" s="541"/>
      <c r="L270" s="541"/>
      <c r="M270" s="541"/>
      <c r="N270" s="541"/>
      <c r="O270" s="541"/>
      <c r="P270" s="541"/>
    </row>
    <row r="271" spans="1:16" s="557" customFormat="1" ht="15">
      <c r="A271" s="540"/>
      <c r="B271" s="540"/>
      <c r="C271" s="540"/>
      <c r="D271" s="541"/>
      <c r="E271" s="541"/>
      <c r="F271" s="541"/>
      <c r="G271" s="541"/>
      <c r="H271" s="541"/>
      <c r="I271" s="541"/>
      <c r="J271" s="541"/>
      <c r="K271" s="541"/>
      <c r="L271" s="541"/>
      <c r="M271" s="541"/>
      <c r="N271" s="541"/>
      <c r="O271" s="541"/>
      <c r="P271" s="541"/>
    </row>
    <row r="272" spans="1:16" s="557" customFormat="1" ht="15">
      <c r="A272" s="540"/>
      <c r="B272" s="540"/>
      <c r="C272" s="540"/>
      <c r="D272" s="541"/>
      <c r="E272" s="541"/>
      <c r="F272" s="541"/>
      <c r="G272" s="541"/>
      <c r="H272" s="541"/>
      <c r="I272" s="541"/>
      <c r="J272" s="541"/>
      <c r="K272" s="541"/>
      <c r="L272" s="541"/>
      <c r="M272" s="541"/>
      <c r="N272" s="541"/>
      <c r="O272" s="541"/>
      <c r="P272" s="541"/>
    </row>
    <row r="273" spans="1:16" s="557" customFormat="1" ht="15">
      <c r="A273" s="540"/>
      <c r="B273" s="540"/>
      <c r="C273" s="540"/>
      <c r="D273" s="541"/>
      <c r="E273" s="541"/>
      <c r="F273" s="541"/>
      <c r="G273" s="541"/>
      <c r="H273" s="541"/>
      <c r="I273" s="541"/>
      <c r="J273" s="541"/>
      <c r="K273" s="541"/>
      <c r="L273" s="541"/>
      <c r="M273" s="541"/>
      <c r="N273" s="541"/>
      <c r="O273" s="541"/>
      <c r="P273" s="541"/>
    </row>
    <row r="274" spans="1:16" s="557" customFormat="1" ht="15">
      <c r="A274" s="540"/>
      <c r="B274" s="540"/>
      <c r="C274" s="540"/>
      <c r="D274" s="541"/>
      <c r="E274" s="541"/>
      <c r="F274" s="541"/>
      <c r="G274" s="541"/>
      <c r="H274" s="541"/>
      <c r="I274" s="541"/>
      <c r="J274" s="541"/>
      <c r="K274" s="541"/>
      <c r="L274" s="541"/>
      <c r="M274" s="541"/>
      <c r="N274" s="541"/>
      <c r="O274" s="541"/>
      <c r="P274" s="541"/>
    </row>
    <row r="275" spans="1:16" s="557" customFormat="1" ht="15">
      <c r="A275" s="540"/>
      <c r="B275" s="540"/>
      <c r="C275" s="540"/>
      <c r="D275" s="541"/>
      <c r="E275" s="541"/>
      <c r="F275" s="541"/>
      <c r="G275" s="541"/>
      <c r="H275" s="541"/>
      <c r="I275" s="541"/>
      <c r="J275" s="541"/>
      <c r="K275" s="541"/>
      <c r="L275" s="541"/>
      <c r="M275" s="541"/>
      <c r="N275" s="541"/>
      <c r="O275" s="541"/>
      <c r="P275" s="541"/>
    </row>
    <row r="276" spans="1:16" s="557" customFormat="1" ht="15">
      <c r="A276" s="540"/>
      <c r="B276" s="540"/>
      <c r="C276" s="540"/>
      <c r="D276" s="541"/>
      <c r="E276" s="541"/>
      <c r="F276" s="541"/>
      <c r="G276" s="541"/>
      <c r="H276" s="541"/>
      <c r="I276" s="541"/>
      <c r="J276" s="541"/>
      <c r="K276" s="541"/>
      <c r="L276" s="541"/>
      <c r="M276" s="541"/>
      <c r="N276" s="541"/>
      <c r="O276" s="541"/>
      <c r="P276" s="541"/>
    </row>
    <row r="277" spans="1:16" s="557" customFormat="1" ht="15">
      <c r="A277" s="540"/>
      <c r="B277" s="540"/>
      <c r="C277" s="540"/>
      <c r="D277" s="541"/>
      <c r="E277" s="541"/>
      <c r="F277" s="541"/>
      <c r="G277" s="541"/>
      <c r="H277" s="541"/>
      <c r="I277" s="541"/>
      <c r="J277" s="541"/>
      <c r="K277" s="541"/>
      <c r="L277" s="541"/>
      <c r="M277" s="541"/>
      <c r="N277" s="541"/>
      <c r="O277" s="541"/>
      <c r="P277" s="541"/>
    </row>
    <row r="278" spans="1:16" s="557" customFormat="1" ht="15">
      <c r="A278" s="540"/>
      <c r="B278" s="540"/>
      <c r="C278" s="540"/>
      <c r="D278" s="541"/>
      <c r="E278" s="541"/>
      <c r="F278" s="541"/>
      <c r="G278" s="541"/>
      <c r="H278" s="541"/>
      <c r="I278" s="541"/>
      <c r="J278" s="541"/>
      <c r="K278" s="541"/>
      <c r="L278" s="541"/>
      <c r="M278" s="541"/>
      <c r="N278" s="541"/>
      <c r="O278" s="541"/>
      <c r="P278" s="541"/>
    </row>
    <row r="279" spans="1:16" s="557" customFormat="1" ht="15">
      <c r="A279" s="540"/>
      <c r="B279" s="540"/>
      <c r="C279" s="540"/>
      <c r="D279" s="541"/>
      <c r="E279" s="541"/>
      <c r="F279" s="541"/>
      <c r="G279" s="541"/>
      <c r="H279" s="541"/>
      <c r="I279" s="541"/>
      <c r="J279" s="541"/>
      <c r="K279" s="541"/>
      <c r="L279" s="541"/>
      <c r="M279" s="541"/>
      <c r="N279" s="541"/>
      <c r="O279" s="541"/>
      <c r="P279" s="541"/>
    </row>
    <row r="280" spans="1:16" s="557" customFormat="1" ht="15">
      <c r="A280" s="540"/>
      <c r="B280" s="540"/>
      <c r="C280" s="540"/>
      <c r="D280" s="541"/>
      <c r="E280" s="541"/>
      <c r="F280" s="541"/>
      <c r="G280" s="541"/>
      <c r="H280" s="541"/>
      <c r="I280" s="541"/>
      <c r="J280" s="541"/>
      <c r="K280" s="541"/>
      <c r="L280" s="541"/>
      <c r="M280" s="541"/>
      <c r="N280" s="541"/>
      <c r="O280" s="541"/>
      <c r="P280" s="541"/>
    </row>
    <row r="281" spans="1:16" s="557" customFormat="1" ht="15">
      <c r="A281" s="540"/>
      <c r="B281" s="540"/>
      <c r="C281" s="540"/>
      <c r="D281" s="541"/>
      <c r="E281" s="541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</row>
    <row r="282" spans="1:16" s="557" customFormat="1" ht="15">
      <c r="A282" s="540"/>
      <c r="B282" s="540"/>
      <c r="C282" s="540"/>
      <c r="D282" s="541"/>
      <c r="E282" s="541"/>
      <c r="F282" s="541"/>
      <c r="G282" s="541"/>
      <c r="H282" s="541"/>
      <c r="I282" s="541"/>
      <c r="J282" s="541"/>
      <c r="K282" s="541"/>
      <c r="L282" s="541"/>
      <c r="M282" s="541"/>
      <c r="N282" s="541"/>
      <c r="O282" s="541"/>
      <c r="P282" s="541"/>
    </row>
    <row r="283" spans="1:16" s="557" customFormat="1" ht="15">
      <c r="A283" s="540"/>
      <c r="B283" s="540"/>
      <c r="C283" s="540"/>
      <c r="D283" s="541"/>
      <c r="E283" s="541"/>
      <c r="F283" s="541"/>
      <c r="G283" s="541"/>
      <c r="H283" s="541"/>
      <c r="I283" s="541"/>
      <c r="J283" s="541"/>
      <c r="K283" s="541"/>
      <c r="L283" s="541"/>
      <c r="M283" s="541"/>
      <c r="N283" s="541"/>
      <c r="O283" s="541"/>
      <c r="P283" s="541"/>
    </row>
    <row r="284" spans="1:16" s="557" customFormat="1" ht="15">
      <c r="A284" s="540"/>
      <c r="B284" s="540"/>
      <c r="C284" s="540"/>
      <c r="D284" s="541"/>
      <c r="E284" s="541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</row>
    <row r="285" spans="1:16" s="557" customFormat="1" ht="15">
      <c r="A285" s="540"/>
      <c r="B285" s="540"/>
      <c r="C285" s="540"/>
      <c r="D285" s="541"/>
      <c r="E285" s="541"/>
      <c r="F285" s="541"/>
      <c r="G285" s="541"/>
      <c r="H285" s="541"/>
      <c r="I285" s="541"/>
      <c r="J285" s="541"/>
      <c r="K285" s="541"/>
      <c r="L285" s="541"/>
      <c r="M285" s="541"/>
      <c r="N285" s="541"/>
      <c r="O285" s="541"/>
      <c r="P285" s="541"/>
    </row>
    <row r="286" spans="1:16" s="557" customFormat="1" ht="15">
      <c r="A286" s="540"/>
      <c r="B286" s="540"/>
      <c r="C286" s="540"/>
      <c r="D286" s="541"/>
      <c r="E286" s="541"/>
      <c r="F286" s="541"/>
      <c r="G286" s="541"/>
      <c r="H286" s="541"/>
      <c r="I286" s="541"/>
      <c r="J286" s="541"/>
      <c r="K286" s="541"/>
      <c r="L286" s="541"/>
      <c r="M286" s="541"/>
      <c r="N286" s="541"/>
      <c r="O286" s="541"/>
      <c r="P286" s="541"/>
    </row>
    <row r="287" spans="1:16" s="557" customFormat="1" ht="15">
      <c r="A287" s="540"/>
      <c r="B287" s="540"/>
      <c r="C287" s="540"/>
      <c r="D287" s="541"/>
      <c r="E287" s="541"/>
      <c r="F287" s="541"/>
      <c r="G287" s="541"/>
      <c r="H287" s="541"/>
      <c r="I287" s="541"/>
      <c r="J287" s="541"/>
      <c r="K287" s="541"/>
      <c r="L287" s="541"/>
      <c r="M287" s="541"/>
      <c r="N287" s="541"/>
      <c r="O287" s="541"/>
      <c r="P287" s="541"/>
    </row>
    <row r="288" spans="1:16" s="557" customFormat="1" ht="15">
      <c r="A288" s="540"/>
      <c r="B288" s="540"/>
      <c r="C288" s="540"/>
      <c r="D288" s="541"/>
      <c r="E288" s="541"/>
      <c r="F288" s="541"/>
      <c r="G288" s="541"/>
      <c r="H288" s="541"/>
      <c r="I288" s="541"/>
      <c r="J288" s="541"/>
      <c r="K288" s="541"/>
      <c r="L288" s="541"/>
      <c r="M288" s="541"/>
      <c r="N288" s="541"/>
      <c r="O288" s="541"/>
      <c r="P288" s="541"/>
    </row>
    <row r="289" spans="1:16" s="557" customFormat="1" ht="15">
      <c r="A289" s="540"/>
      <c r="B289" s="540"/>
      <c r="C289" s="540"/>
      <c r="D289" s="541"/>
      <c r="E289" s="541"/>
      <c r="F289" s="541"/>
      <c r="G289" s="541"/>
      <c r="H289" s="541"/>
      <c r="I289" s="541"/>
      <c r="J289" s="541"/>
      <c r="K289" s="541"/>
      <c r="L289" s="541"/>
      <c r="M289" s="541"/>
      <c r="N289" s="541"/>
      <c r="O289" s="541"/>
      <c r="P289" s="541"/>
    </row>
    <row r="290" spans="1:16" s="557" customFormat="1" ht="15">
      <c r="A290" s="540"/>
      <c r="B290" s="540"/>
      <c r="C290" s="540"/>
      <c r="D290" s="541"/>
      <c r="E290" s="541"/>
      <c r="F290" s="541"/>
      <c r="G290" s="541"/>
      <c r="H290" s="541"/>
      <c r="I290" s="541"/>
      <c r="J290" s="541"/>
      <c r="K290" s="541"/>
      <c r="L290" s="541"/>
      <c r="M290" s="541"/>
      <c r="N290" s="541"/>
      <c r="O290" s="541"/>
      <c r="P290" s="541"/>
    </row>
    <row r="291" spans="1:16" s="557" customFormat="1" ht="15">
      <c r="A291" s="540"/>
      <c r="B291" s="540"/>
      <c r="C291" s="540"/>
      <c r="D291" s="541"/>
      <c r="E291" s="541"/>
      <c r="F291" s="541"/>
      <c r="G291" s="541"/>
      <c r="H291" s="541"/>
      <c r="I291" s="541"/>
      <c r="J291" s="541"/>
      <c r="K291" s="541"/>
      <c r="L291" s="541"/>
      <c r="M291" s="541"/>
      <c r="N291" s="541"/>
      <c r="O291" s="541"/>
      <c r="P291" s="541"/>
    </row>
    <row r="292" spans="1:16" s="557" customFormat="1" ht="15">
      <c r="A292" s="540"/>
      <c r="B292" s="540"/>
      <c r="C292" s="540"/>
      <c r="D292" s="541"/>
      <c r="E292" s="541"/>
      <c r="F292" s="541"/>
      <c r="G292" s="541"/>
      <c r="H292" s="541"/>
      <c r="I292" s="541"/>
      <c r="J292" s="541"/>
      <c r="K292" s="541"/>
      <c r="L292" s="541"/>
      <c r="M292" s="541"/>
      <c r="N292" s="541"/>
      <c r="O292" s="541"/>
      <c r="P292" s="541"/>
    </row>
    <row r="293" spans="1:16" s="557" customFormat="1" ht="15">
      <c r="A293" s="540"/>
      <c r="B293" s="540"/>
      <c r="C293" s="540"/>
      <c r="D293" s="541"/>
      <c r="E293" s="541"/>
      <c r="F293" s="541"/>
      <c r="G293" s="541"/>
      <c r="H293" s="541"/>
      <c r="I293" s="541"/>
      <c r="J293" s="541"/>
      <c r="K293" s="541"/>
      <c r="L293" s="541"/>
      <c r="M293" s="541"/>
      <c r="N293" s="541"/>
      <c r="O293" s="541"/>
      <c r="P293" s="541"/>
    </row>
    <row r="294" spans="1:16" s="557" customFormat="1" ht="15">
      <c r="A294" s="540"/>
      <c r="B294" s="540"/>
      <c r="C294" s="540"/>
      <c r="D294" s="541"/>
      <c r="E294" s="541"/>
      <c r="F294" s="541"/>
      <c r="G294" s="541"/>
      <c r="H294" s="541"/>
      <c r="I294" s="541"/>
      <c r="J294" s="541"/>
      <c r="K294" s="541"/>
      <c r="L294" s="541"/>
      <c r="M294" s="541"/>
      <c r="N294" s="541"/>
      <c r="O294" s="541"/>
      <c r="P294" s="541"/>
    </row>
    <row r="295" spans="1:16" s="557" customFormat="1" ht="15">
      <c r="A295" s="540"/>
      <c r="B295" s="540"/>
      <c r="C295" s="540"/>
      <c r="D295" s="541"/>
      <c r="E295" s="541"/>
      <c r="F295" s="541"/>
      <c r="G295" s="541"/>
      <c r="H295" s="541"/>
      <c r="I295" s="541"/>
      <c r="J295" s="541"/>
      <c r="K295" s="541"/>
      <c r="L295" s="541"/>
      <c r="M295" s="541"/>
      <c r="N295" s="541"/>
      <c r="O295" s="541"/>
      <c r="P295" s="541"/>
    </row>
    <row r="296" spans="1:16" s="557" customFormat="1" ht="15">
      <c r="A296" s="540"/>
      <c r="B296" s="540"/>
      <c r="C296" s="540"/>
      <c r="D296" s="541"/>
      <c r="E296" s="541"/>
      <c r="F296" s="541"/>
      <c r="G296" s="541"/>
      <c r="H296" s="541"/>
      <c r="I296" s="541"/>
      <c r="J296" s="541"/>
      <c r="K296" s="541"/>
      <c r="L296" s="541"/>
      <c r="M296" s="541"/>
      <c r="N296" s="541"/>
      <c r="O296" s="541"/>
      <c r="P296" s="541"/>
    </row>
    <row r="297" spans="1:16" s="557" customFormat="1" ht="15">
      <c r="A297" s="540"/>
      <c r="B297" s="540"/>
      <c r="C297" s="540"/>
      <c r="D297" s="541"/>
      <c r="E297" s="541"/>
      <c r="F297" s="541"/>
      <c r="G297" s="541"/>
      <c r="H297" s="541"/>
      <c r="I297" s="541"/>
      <c r="J297" s="541"/>
      <c r="K297" s="541"/>
      <c r="L297" s="541"/>
      <c r="M297" s="541"/>
      <c r="N297" s="541"/>
      <c r="O297" s="541"/>
      <c r="P297" s="541"/>
    </row>
    <row r="298" spans="1:16" s="557" customFormat="1" ht="15">
      <c r="A298" s="540"/>
      <c r="B298" s="540"/>
      <c r="C298" s="540"/>
      <c r="D298" s="541"/>
      <c r="E298" s="541"/>
      <c r="F298" s="541"/>
      <c r="G298" s="541"/>
      <c r="H298" s="541"/>
      <c r="I298" s="541"/>
      <c r="J298" s="541"/>
      <c r="K298" s="541"/>
      <c r="L298" s="541"/>
      <c r="M298" s="541"/>
      <c r="N298" s="541"/>
      <c r="O298" s="541"/>
      <c r="P298" s="541"/>
    </row>
    <row r="299" spans="1:16" s="557" customFormat="1" ht="15">
      <c r="A299" s="540"/>
      <c r="B299" s="540"/>
      <c r="C299" s="540"/>
      <c r="D299" s="541"/>
      <c r="E299" s="541"/>
      <c r="F299" s="541"/>
      <c r="G299" s="541"/>
      <c r="H299" s="541"/>
      <c r="I299" s="541"/>
      <c r="J299" s="541"/>
      <c r="K299" s="541"/>
      <c r="L299" s="541"/>
      <c r="M299" s="541"/>
      <c r="N299" s="541"/>
      <c r="O299" s="541"/>
      <c r="P299" s="541"/>
    </row>
    <row r="300" spans="1:16" s="557" customFormat="1" ht="15">
      <c r="A300" s="540"/>
      <c r="B300" s="540"/>
      <c r="C300" s="540"/>
      <c r="D300" s="541"/>
      <c r="E300" s="541"/>
      <c r="F300" s="541"/>
      <c r="G300" s="541"/>
      <c r="H300" s="541"/>
      <c r="I300" s="541"/>
      <c r="J300" s="541"/>
      <c r="K300" s="541"/>
      <c r="L300" s="541"/>
      <c r="M300" s="541"/>
      <c r="N300" s="541"/>
      <c r="O300" s="541"/>
      <c r="P300" s="541"/>
    </row>
    <row r="301" spans="1:16" s="557" customFormat="1" ht="15">
      <c r="A301" s="540"/>
      <c r="B301" s="540"/>
      <c r="C301" s="540"/>
      <c r="D301" s="541"/>
      <c r="E301" s="541"/>
      <c r="F301" s="541"/>
      <c r="G301" s="541"/>
      <c r="H301" s="541"/>
      <c r="I301" s="541"/>
      <c r="J301" s="541"/>
      <c r="K301" s="541"/>
      <c r="L301" s="541"/>
      <c r="M301" s="541"/>
      <c r="N301" s="541"/>
      <c r="O301" s="541"/>
      <c r="P301" s="541"/>
    </row>
    <row r="302" spans="1:16" s="557" customFormat="1" ht="15">
      <c r="A302" s="540"/>
      <c r="B302" s="540"/>
      <c r="C302" s="540"/>
      <c r="D302" s="541"/>
      <c r="E302" s="541"/>
      <c r="F302" s="541"/>
      <c r="G302" s="541"/>
      <c r="H302" s="541"/>
      <c r="I302" s="541"/>
      <c r="J302" s="541"/>
      <c r="K302" s="541"/>
      <c r="L302" s="541"/>
      <c r="M302" s="541"/>
      <c r="N302" s="541"/>
      <c r="O302" s="541"/>
      <c r="P302" s="541"/>
    </row>
    <row r="303" spans="1:16" s="557" customFormat="1" ht="15">
      <c r="A303" s="540"/>
      <c r="B303" s="540"/>
      <c r="C303" s="540"/>
      <c r="D303" s="541"/>
      <c r="E303" s="541"/>
      <c r="F303" s="541"/>
      <c r="G303" s="541"/>
      <c r="H303" s="541"/>
      <c r="I303" s="541"/>
      <c r="J303" s="541"/>
      <c r="K303" s="541"/>
      <c r="L303" s="541"/>
      <c r="M303" s="541"/>
      <c r="N303" s="541"/>
      <c r="O303" s="541"/>
      <c r="P303" s="541"/>
    </row>
    <row r="304" spans="1:16" s="557" customFormat="1" ht="15">
      <c r="A304" s="540"/>
      <c r="B304" s="540"/>
      <c r="C304" s="540"/>
      <c r="D304" s="541"/>
      <c r="E304" s="541"/>
      <c r="F304" s="541"/>
      <c r="G304" s="541"/>
      <c r="H304" s="541"/>
      <c r="I304" s="541"/>
      <c r="J304" s="541"/>
      <c r="K304" s="541"/>
      <c r="L304" s="541"/>
      <c r="M304" s="541"/>
      <c r="N304" s="541"/>
      <c r="O304" s="541"/>
      <c r="P304" s="541"/>
    </row>
    <row r="305" spans="1:16" s="557" customFormat="1" ht="15">
      <c r="A305" s="540"/>
      <c r="B305" s="540"/>
      <c r="C305" s="540"/>
      <c r="D305" s="541"/>
      <c r="E305" s="541"/>
      <c r="F305" s="541"/>
      <c r="G305" s="541"/>
      <c r="H305" s="541"/>
      <c r="I305" s="541"/>
      <c r="J305" s="541"/>
      <c r="K305" s="541"/>
      <c r="L305" s="541"/>
      <c r="M305" s="541"/>
      <c r="N305" s="541"/>
      <c r="O305" s="541"/>
      <c r="P305" s="541"/>
    </row>
    <row r="306" spans="1:16" s="557" customFormat="1" ht="15">
      <c r="A306" s="540"/>
      <c r="B306" s="540"/>
      <c r="C306" s="540"/>
      <c r="D306" s="541"/>
      <c r="E306" s="541"/>
      <c r="F306" s="541"/>
      <c r="G306" s="541"/>
      <c r="H306" s="541"/>
      <c r="I306" s="541"/>
      <c r="J306" s="541"/>
      <c r="K306" s="541"/>
      <c r="L306" s="541"/>
      <c r="M306" s="541"/>
      <c r="N306" s="541"/>
      <c r="O306" s="541"/>
      <c r="P306" s="541"/>
    </row>
    <row r="307" spans="1:16" s="557" customFormat="1" ht="15">
      <c r="A307" s="540"/>
      <c r="B307" s="540"/>
      <c r="C307" s="540"/>
      <c r="D307" s="541"/>
      <c r="E307" s="541"/>
      <c r="F307" s="541"/>
      <c r="G307" s="541"/>
      <c r="H307" s="541"/>
      <c r="I307" s="541"/>
      <c r="J307" s="541"/>
      <c r="K307" s="541"/>
      <c r="L307" s="541"/>
      <c r="M307" s="541"/>
      <c r="N307" s="541"/>
      <c r="O307" s="541"/>
      <c r="P307" s="541"/>
    </row>
    <row r="308" spans="1:16" s="557" customFormat="1" ht="15">
      <c r="A308" s="540"/>
      <c r="B308" s="540"/>
      <c r="C308" s="540"/>
      <c r="D308" s="541"/>
      <c r="E308" s="541"/>
      <c r="F308" s="541"/>
      <c r="G308" s="541"/>
      <c r="H308" s="541"/>
      <c r="I308" s="541"/>
      <c r="J308" s="541"/>
      <c r="K308" s="541"/>
      <c r="L308" s="541"/>
      <c r="M308" s="541"/>
      <c r="N308" s="541"/>
      <c r="O308" s="541"/>
      <c r="P308" s="541"/>
    </row>
    <row r="309" spans="1:16" s="557" customFormat="1" ht="15">
      <c r="A309" s="540"/>
      <c r="B309" s="540"/>
      <c r="C309" s="540"/>
      <c r="D309" s="541"/>
      <c r="E309" s="541"/>
      <c r="F309" s="541"/>
      <c r="G309" s="541"/>
      <c r="H309" s="541"/>
      <c r="I309" s="541"/>
      <c r="J309" s="541"/>
      <c r="K309" s="541"/>
      <c r="L309" s="541"/>
      <c r="M309" s="541"/>
      <c r="N309" s="541"/>
      <c r="O309" s="541"/>
      <c r="P309" s="541"/>
    </row>
    <row r="310" spans="1:16" s="557" customFormat="1" ht="15">
      <c r="A310" s="540"/>
      <c r="B310" s="540"/>
      <c r="C310" s="540"/>
      <c r="D310" s="541"/>
      <c r="E310" s="541"/>
      <c r="F310" s="541"/>
      <c r="G310" s="541"/>
      <c r="H310" s="541"/>
      <c r="I310" s="541"/>
      <c r="J310" s="541"/>
      <c r="K310" s="541"/>
      <c r="L310" s="541"/>
      <c r="M310" s="541"/>
      <c r="N310" s="541"/>
      <c r="O310" s="541"/>
      <c r="P310" s="541"/>
    </row>
    <row r="311" spans="1:16" s="557" customFormat="1" ht="15">
      <c r="A311" s="540"/>
      <c r="B311" s="540"/>
      <c r="C311" s="540"/>
      <c r="D311" s="541"/>
      <c r="E311" s="541"/>
      <c r="F311" s="541"/>
      <c r="G311" s="541"/>
      <c r="H311" s="541"/>
      <c r="I311" s="541"/>
      <c r="J311" s="541"/>
      <c r="K311" s="541"/>
      <c r="L311" s="541"/>
      <c r="M311" s="541"/>
      <c r="N311" s="541"/>
      <c r="O311" s="541"/>
      <c r="P311" s="541"/>
    </row>
    <row r="312" spans="1:16" s="557" customFormat="1" ht="15">
      <c r="A312" s="540"/>
      <c r="B312" s="540"/>
      <c r="C312" s="540"/>
      <c r="D312" s="541"/>
      <c r="E312" s="541"/>
      <c r="F312" s="541"/>
      <c r="G312" s="541"/>
      <c r="H312" s="541"/>
      <c r="I312" s="541"/>
      <c r="J312" s="541"/>
      <c r="K312" s="541"/>
      <c r="L312" s="541"/>
      <c r="M312" s="541"/>
      <c r="N312" s="541"/>
      <c r="O312" s="541"/>
      <c r="P312" s="541"/>
    </row>
    <row r="313" spans="1:16" s="557" customFormat="1" ht="15">
      <c r="A313" s="540"/>
      <c r="B313" s="540"/>
      <c r="C313" s="540"/>
      <c r="D313" s="541"/>
      <c r="E313" s="541"/>
      <c r="F313" s="541"/>
      <c r="G313" s="541"/>
      <c r="H313" s="541"/>
      <c r="I313" s="541"/>
      <c r="J313" s="541"/>
      <c r="K313" s="541"/>
      <c r="L313" s="541"/>
      <c r="M313" s="541"/>
      <c r="N313" s="541"/>
      <c r="O313" s="541"/>
      <c r="P313" s="541"/>
    </row>
    <row r="314" spans="1:16" s="557" customFormat="1" ht="15">
      <c r="A314" s="540"/>
      <c r="B314" s="540"/>
      <c r="C314" s="540"/>
      <c r="D314" s="541"/>
      <c r="E314" s="541"/>
      <c r="F314" s="541"/>
      <c r="G314" s="541"/>
      <c r="H314" s="541"/>
      <c r="I314" s="541"/>
      <c r="J314" s="541"/>
      <c r="K314" s="541"/>
      <c r="L314" s="541"/>
      <c r="M314" s="541"/>
      <c r="N314" s="541"/>
      <c r="O314" s="541"/>
      <c r="P314" s="541"/>
    </row>
  </sheetData>
  <mergeCells count="1">
    <mergeCell ref="D7:D8"/>
  </mergeCells>
  <printOptions horizontalCentered="1"/>
  <pageMargins left="0.2755905511811024" right="0.2755905511811024" top="0.5905511811023623" bottom="0.5905511811023623" header="0.5118110236220472" footer="0.5118110236220472"/>
  <pageSetup firstPageNumber="34" useFirstPageNumber="1" horizontalDpi="600" verticalDpi="600" orientation="landscape" paperSize="9" scale="58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R24"/>
  <sheetViews>
    <sheetView zoomScale="75" zoomScaleNormal="75" workbookViewId="0" topLeftCell="B1">
      <selection activeCell="J27" sqref="J27"/>
    </sheetView>
  </sheetViews>
  <sheetFormatPr defaultColWidth="9.00390625" defaultRowHeight="12.75"/>
  <cols>
    <col min="1" max="1" width="6.375" style="106" customWidth="1"/>
    <col min="2" max="2" width="7.625" style="106" customWidth="1"/>
    <col min="3" max="3" width="47.375" style="106" customWidth="1"/>
    <col min="4" max="4" width="19.25390625" style="106" customWidth="1"/>
    <col min="5" max="5" width="12.75390625" style="433" customWidth="1"/>
    <col min="6" max="8" width="12.75390625" style="106" customWidth="1"/>
    <col min="9" max="9" width="12.75390625" style="29" customWidth="1"/>
    <col min="10" max="16" width="12.75390625" style="106" customWidth="1"/>
    <col min="17" max="17" width="11.375" style="106" bestFit="1" customWidth="1"/>
    <col min="18" max="18" width="13.375" style="106" customWidth="1"/>
    <col min="19" max="16384" width="9.125" style="106" customWidth="1"/>
  </cols>
  <sheetData>
    <row r="1" spans="2:15" ht="18">
      <c r="B1" s="432"/>
      <c r="C1" s="433"/>
      <c r="E1" s="434"/>
      <c r="F1" s="109"/>
      <c r="H1" s="109"/>
      <c r="N1" s="435" t="s">
        <v>404</v>
      </c>
      <c r="O1" s="436"/>
    </row>
    <row r="2" spans="1:15" ht="18">
      <c r="A2" s="437"/>
      <c r="B2" s="438"/>
      <c r="C2" s="439" t="s">
        <v>397</v>
      </c>
      <c r="D2" s="437"/>
      <c r="F2" s="109"/>
      <c r="H2" s="440"/>
      <c r="M2" s="199"/>
      <c r="N2" s="435" t="s">
        <v>458</v>
      </c>
      <c r="O2" s="436"/>
    </row>
    <row r="3" spans="1:15" ht="18">
      <c r="A3" s="437"/>
      <c r="B3" s="438"/>
      <c r="C3" s="439" t="s">
        <v>398</v>
      </c>
      <c r="D3" s="437"/>
      <c r="F3" s="440"/>
      <c r="G3" s="109"/>
      <c r="H3" s="109"/>
      <c r="M3" s="441"/>
      <c r="N3" s="435" t="s">
        <v>189</v>
      </c>
      <c r="O3" s="436"/>
    </row>
    <row r="4" spans="1:15" ht="18">
      <c r="A4" s="437"/>
      <c r="B4" s="438"/>
      <c r="C4" s="437"/>
      <c r="D4" s="437"/>
      <c r="F4" s="109"/>
      <c r="G4" s="109"/>
      <c r="H4" s="109"/>
      <c r="N4" s="435" t="s">
        <v>459</v>
      </c>
      <c r="O4" s="436"/>
    </row>
    <row r="5" spans="1:8" ht="15" customHeight="1">
      <c r="A5" s="442"/>
      <c r="B5" s="443"/>
      <c r="C5" s="443"/>
      <c r="D5" s="443"/>
      <c r="E5" s="443"/>
      <c r="F5" s="444"/>
      <c r="G5" s="444"/>
      <c r="H5" s="444"/>
    </row>
    <row r="6" spans="1:16" ht="13.5" thickBot="1">
      <c r="A6" s="445"/>
      <c r="B6" s="445"/>
      <c r="C6" s="446"/>
      <c r="D6" s="447"/>
      <c r="E6" s="448"/>
      <c r="F6" s="448"/>
      <c r="G6" s="448"/>
      <c r="H6" s="449"/>
      <c r="P6" s="449" t="s">
        <v>46</v>
      </c>
    </row>
    <row r="7" spans="1:16" s="453" customFormat="1" ht="23.25" customHeight="1" thickTop="1">
      <c r="A7" s="450"/>
      <c r="B7" s="451"/>
      <c r="C7" s="451" t="s">
        <v>399</v>
      </c>
      <c r="D7" s="452" t="s">
        <v>48</v>
      </c>
      <c r="E7" s="846" t="s">
        <v>400</v>
      </c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8"/>
    </row>
    <row r="8" spans="1:16" s="453" customFormat="1" ht="27.75" customHeight="1" thickBot="1">
      <c r="A8" s="454" t="s">
        <v>41</v>
      </c>
      <c r="B8" s="455" t="s">
        <v>401</v>
      </c>
      <c r="C8" s="455" t="s">
        <v>0</v>
      </c>
      <c r="D8" s="456"/>
      <c r="E8" s="457" t="s">
        <v>1</v>
      </c>
      <c r="F8" s="458" t="s">
        <v>2</v>
      </c>
      <c r="G8" s="458" t="s">
        <v>3</v>
      </c>
      <c r="H8" s="458" t="s">
        <v>4</v>
      </c>
      <c r="I8" s="458" t="s">
        <v>5</v>
      </c>
      <c r="J8" s="458" t="s">
        <v>6</v>
      </c>
      <c r="K8" s="458" t="s">
        <v>7</v>
      </c>
      <c r="L8" s="458" t="s">
        <v>8</v>
      </c>
      <c r="M8" s="458" t="s">
        <v>9</v>
      </c>
      <c r="N8" s="458" t="s">
        <v>10</v>
      </c>
      <c r="O8" s="458" t="s">
        <v>11</v>
      </c>
      <c r="P8" s="458" t="s">
        <v>12</v>
      </c>
    </row>
    <row r="9" spans="1:16" s="460" customFormat="1" ht="14.25" customHeight="1" thickBot="1" thickTop="1">
      <c r="A9" s="1">
        <v>1</v>
      </c>
      <c r="B9" s="1">
        <v>2</v>
      </c>
      <c r="C9" s="1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</row>
    <row r="10" spans="1:18" s="453" customFormat="1" ht="33.75" customHeight="1" thickTop="1">
      <c r="A10" s="461"/>
      <c r="B10" s="461"/>
      <c r="C10" s="462" t="s">
        <v>13</v>
      </c>
      <c r="D10" s="463">
        <f aca="true" t="shared" si="0" ref="D10:D18">SUM(E10:P10)</f>
        <v>60000</v>
      </c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>
        <f>P12</f>
        <v>60000</v>
      </c>
      <c r="Q10" s="464"/>
      <c r="R10" s="464"/>
    </row>
    <row r="11" spans="1:16" s="453" customFormat="1" ht="19.5" customHeight="1" thickBot="1">
      <c r="A11" s="465"/>
      <c r="B11" s="465"/>
      <c r="C11" s="466" t="s">
        <v>82</v>
      </c>
      <c r="D11" s="467">
        <f t="shared" si="0"/>
        <v>60000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>
        <f>SUM(P12)</f>
        <v>60000</v>
      </c>
    </row>
    <row r="12" spans="1:16" s="453" customFormat="1" ht="38.25" customHeight="1" thickBot="1" thickTop="1">
      <c r="A12" s="468">
        <v>900</v>
      </c>
      <c r="B12" s="469"/>
      <c r="C12" s="470" t="s">
        <v>83</v>
      </c>
      <c r="D12" s="471">
        <f t="shared" si="0"/>
        <v>60000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>
        <f>SUM(P13)</f>
        <v>60000</v>
      </c>
    </row>
    <row r="13" spans="1:16" s="453" customFormat="1" ht="30.75" customHeight="1">
      <c r="A13" s="472"/>
      <c r="B13" s="473">
        <v>90011</v>
      </c>
      <c r="C13" s="474" t="s">
        <v>84</v>
      </c>
      <c r="D13" s="475">
        <f t="shared" si="0"/>
        <v>60000</v>
      </c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>
        <v>60000</v>
      </c>
    </row>
    <row r="14" spans="1:16" s="453" customFormat="1" ht="24.75" customHeight="1" thickBot="1">
      <c r="A14" s="472"/>
      <c r="B14" s="472"/>
      <c r="C14" s="477" t="s">
        <v>14</v>
      </c>
      <c r="D14" s="478">
        <f t="shared" si="0"/>
        <v>60000</v>
      </c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>
        <f>P15</f>
        <v>60000</v>
      </c>
    </row>
    <row r="15" spans="1:16" s="453" customFormat="1" ht="21.75" customHeight="1" thickTop="1">
      <c r="A15" s="472"/>
      <c r="B15" s="472"/>
      <c r="C15" s="480" t="s">
        <v>196</v>
      </c>
      <c r="D15" s="481">
        <f t="shared" si="0"/>
        <v>60000</v>
      </c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>
        <f>P16</f>
        <v>60000</v>
      </c>
    </row>
    <row r="16" spans="1:16" s="453" customFormat="1" ht="23.25" customHeight="1">
      <c r="A16" s="473"/>
      <c r="B16" s="473"/>
      <c r="C16" s="482" t="s">
        <v>395</v>
      </c>
      <c r="D16" s="483">
        <f t="shared" si="0"/>
        <v>60000</v>
      </c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>
        <f>P17</f>
        <v>60000</v>
      </c>
    </row>
    <row r="17" spans="1:16" s="453" customFormat="1" ht="33.75" customHeight="1" thickBot="1">
      <c r="A17" s="484">
        <v>900</v>
      </c>
      <c r="B17" s="485"/>
      <c r="C17" s="486" t="s">
        <v>83</v>
      </c>
      <c r="D17" s="487">
        <f t="shared" si="0"/>
        <v>60000</v>
      </c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>
        <f>P18</f>
        <v>60000</v>
      </c>
    </row>
    <row r="18" spans="1:18" s="453" customFormat="1" ht="31.5" customHeight="1">
      <c r="A18" s="488"/>
      <c r="B18" s="488">
        <v>90011</v>
      </c>
      <c r="C18" s="489" t="s">
        <v>84</v>
      </c>
      <c r="D18" s="490">
        <f t="shared" si="0"/>
        <v>60000</v>
      </c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>
        <v>60000</v>
      </c>
      <c r="Q18" s="464"/>
      <c r="R18" s="464"/>
    </row>
    <row r="21" spans="3:13" ht="21" customHeight="1">
      <c r="C21" s="853" t="s">
        <v>452</v>
      </c>
      <c r="M21" s="852" t="s">
        <v>456</v>
      </c>
    </row>
    <row r="22" spans="3:13" ht="21" customHeight="1">
      <c r="C22" s="854" t="s">
        <v>453</v>
      </c>
      <c r="M22" s="852" t="s">
        <v>457</v>
      </c>
    </row>
    <row r="23" ht="21" customHeight="1">
      <c r="C23" s="853" t="s">
        <v>454</v>
      </c>
    </row>
    <row r="24" ht="21" customHeight="1">
      <c r="C24" s="853" t="s">
        <v>455</v>
      </c>
    </row>
  </sheetData>
  <mergeCells count="1">
    <mergeCell ref="E7:P7"/>
  </mergeCells>
  <printOptions horizontalCentered="1"/>
  <pageMargins left="0.2755905511811024" right="0.2755905511811024" top="0.7874015748031497" bottom="0.7874015748031497" header="0.5118110236220472" footer="0.5118110236220472"/>
  <pageSetup firstPageNumber="36" useFirstPageNumber="1" horizontalDpi="600" verticalDpi="600" orientation="landscape" paperSize="9" scale="5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23"/>
  <sheetViews>
    <sheetView workbookViewId="0" topLeftCell="A1">
      <selection activeCell="D25" sqref="D25"/>
    </sheetView>
  </sheetViews>
  <sheetFormatPr defaultColWidth="9.00390625" defaultRowHeight="12.75"/>
  <cols>
    <col min="1" max="1" width="6.75390625" style="537" customWidth="1"/>
    <col min="2" max="2" width="8.375" style="537" customWidth="1"/>
    <col min="3" max="3" width="69.375" style="537" customWidth="1"/>
    <col min="4" max="4" width="19.125" style="537" customWidth="1"/>
    <col min="5" max="5" width="18.125" style="537" customWidth="1"/>
    <col min="6" max="6" width="11.75390625" style="537" customWidth="1"/>
    <col min="7" max="7" width="18.125" style="537" customWidth="1"/>
    <col min="8" max="16384" width="9.125" style="537" customWidth="1"/>
  </cols>
  <sheetData>
    <row r="1" spans="3:6" s="3" customFormat="1" ht="18" customHeight="1">
      <c r="C1" s="729"/>
      <c r="D1" s="729"/>
      <c r="F1" s="3" t="s">
        <v>107</v>
      </c>
    </row>
    <row r="2" spans="1:6" s="3" customFormat="1" ht="18" customHeight="1">
      <c r="A2" s="730" t="s">
        <v>405</v>
      </c>
      <c r="B2" s="731"/>
      <c r="C2" s="731"/>
      <c r="D2" s="731"/>
      <c r="F2" s="3" t="s">
        <v>458</v>
      </c>
    </row>
    <row r="3" spans="1:6" s="3" customFormat="1" ht="18" customHeight="1">
      <c r="A3" s="730" t="s">
        <v>406</v>
      </c>
      <c r="B3" s="731"/>
      <c r="C3" s="731"/>
      <c r="D3" s="731"/>
      <c r="F3" s="3" t="s">
        <v>189</v>
      </c>
    </row>
    <row r="4" spans="1:6" s="3" customFormat="1" ht="18" customHeight="1">
      <c r="A4" s="730" t="s">
        <v>407</v>
      </c>
      <c r="B4" s="731"/>
      <c r="C4" s="731"/>
      <c r="D4" s="731"/>
      <c r="F4" s="3" t="s">
        <v>459</v>
      </c>
    </row>
    <row r="5" spans="5:7" s="3" customFormat="1" ht="22.5" customHeight="1" thickBot="1">
      <c r="E5" s="732"/>
      <c r="F5" s="732"/>
      <c r="G5" s="11" t="s">
        <v>46</v>
      </c>
    </row>
    <row r="6" spans="1:7" s="2" customFormat="1" ht="15" customHeight="1" thickTop="1">
      <c r="A6" s="733"/>
      <c r="B6" s="733"/>
      <c r="C6" s="734"/>
      <c r="D6" s="849" t="s">
        <v>408</v>
      </c>
      <c r="E6" s="849" t="s">
        <v>409</v>
      </c>
      <c r="F6" s="849" t="s">
        <v>48</v>
      </c>
      <c r="G6" s="849" t="s">
        <v>410</v>
      </c>
    </row>
    <row r="7" spans="1:7" s="2" customFormat="1" ht="15" customHeight="1">
      <c r="A7" s="735" t="s">
        <v>41</v>
      </c>
      <c r="B7" s="736" t="s">
        <v>411</v>
      </c>
      <c r="C7" s="737" t="s">
        <v>412</v>
      </c>
      <c r="D7" s="850"/>
      <c r="E7" s="850"/>
      <c r="F7" s="850"/>
      <c r="G7" s="850"/>
    </row>
    <row r="8" spans="1:7" s="2" customFormat="1" ht="52.5" customHeight="1" thickBot="1">
      <c r="A8" s="738"/>
      <c r="B8" s="739" t="s">
        <v>181</v>
      </c>
      <c r="C8" s="740" t="s">
        <v>413</v>
      </c>
      <c r="D8" s="851"/>
      <c r="E8" s="851"/>
      <c r="F8" s="851"/>
      <c r="G8" s="851"/>
    </row>
    <row r="9" spans="1:7" s="3" customFormat="1" ht="14.25" customHeight="1" thickBot="1" thickTop="1">
      <c r="A9" s="741">
        <v>1</v>
      </c>
      <c r="B9" s="741">
        <v>2</v>
      </c>
      <c r="C9" s="741">
        <v>3</v>
      </c>
      <c r="D9" s="741">
        <v>4</v>
      </c>
      <c r="E9" s="741">
        <v>5</v>
      </c>
      <c r="F9" s="741">
        <v>6</v>
      </c>
      <c r="G9" s="741">
        <v>7</v>
      </c>
    </row>
    <row r="10" spans="1:7" s="3" customFormat="1" ht="22.5" customHeight="1" thickBot="1" thickTop="1">
      <c r="A10" s="5"/>
      <c r="B10" s="5"/>
      <c r="C10" s="742" t="s">
        <v>414</v>
      </c>
      <c r="D10" s="743">
        <v>122469853</v>
      </c>
      <c r="E10" s="744">
        <v>113245601</v>
      </c>
      <c r="F10" s="744">
        <f>F12</f>
        <v>0</v>
      </c>
      <c r="G10" s="744">
        <f>E10</f>
        <v>113245601</v>
      </c>
    </row>
    <row r="11" spans="1:7" s="3" customFormat="1" ht="13.5" customHeight="1">
      <c r="A11" s="4"/>
      <c r="B11" s="4"/>
      <c r="C11" s="745" t="s">
        <v>61</v>
      </c>
      <c r="D11" s="746"/>
      <c r="E11" s="747"/>
      <c r="F11" s="747"/>
      <c r="G11" s="747"/>
    </row>
    <row r="12" spans="1:7" s="3" customFormat="1" ht="18.75" customHeight="1" thickBot="1">
      <c r="A12" s="748"/>
      <c r="B12" s="748"/>
      <c r="C12" s="749" t="s">
        <v>415</v>
      </c>
      <c r="D12" s="750">
        <v>89042027</v>
      </c>
      <c r="E12" s="751">
        <v>87278775</v>
      </c>
      <c r="F12" s="751">
        <f>F13</f>
        <v>0</v>
      </c>
      <c r="G12" s="751">
        <f>E12</f>
        <v>87278775</v>
      </c>
    </row>
    <row r="13" spans="1:7" s="67" customFormat="1" ht="19.5" customHeight="1" thickBot="1" thickTop="1">
      <c r="A13" s="752">
        <v>852</v>
      </c>
      <c r="B13" s="753"/>
      <c r="C13" s="698" t="s">
        <v>75</v>
      </c>
      <c r="D13" s="754">
        <v>84995020</v>
      </c>
      <c r="E13" s="755">
        <v>84880020</v>
      </c>
      <c r="F13" s="755">
        <f>F14</f>
        <v>0</v>
      </c>
      <c r="G13" s="755">
        <f>E13</f>
        <v>84880020</v>
      </c>
    </row>
    <row r="14" spans="1:7" s="762" customFormat="1" ht="26.25" customHeight="1">
      <c r="A14" s="761"/>
      <c r="B14" s="766">
        <v>85228</v>
      </c>
      <c r="C14" s="309" t="s">
        <v>162</v>
      </c>
      <c r="D14" s="764">
        <v>1538000</v>
      </c>
      <c r="E14" s="765">
        <v>1458000</v>
      </c>
      <c r="F14" s="765">
        <f>F15</f>
        <v>0</v>
      </c>
      <c r="G14" s="765">
        <f>E14</f>
        <v>1458000</v>
      </c>
    </row>
    <row r="15" spans="1:7" s="72" customFormat="1" ht="18" customHeight="1">
      <c r="A15" s="168"/>
      <c r="B15" s="767"/>
      <c r="C15" s="691" t="s">
        <v>163</v>
      </c>
      <c r="D15" s="760"/>
      <c r="E15" s="760">
        <v>1458000</v>
      </c>
      <c r="F15" s="768">
        <f>SUM(F16:F17)</f>
        <v>0</v>
      </c>
      <c r="G15" s="760">
        <f>E15</f>
        <v>1458000</v>
      </c>
    </row>
    <row r="16" spans="1:7" s="165" customFormat="1" ht="30" customHeight="1">
      <c r="A16" s="759"/>
      <c r="B16" s="285">
        <v>2820</v>
      </c>
      <c r="C16" s="227" t="s">
        <v>221</v>
      </c>
      <c r="D16" s="757"/>
      <c r="E16" s="756">
        <v>1098000</v>
      </c>
      <c r="F16" s="756">
        <v>23127</v>
      </c>
      <c r="G16" s="756">
        <f>E16+F16</f>
        <v>1121127</v>
      </c>
    </row>
    <row r="17" spans="1:7" s="165" customFormat="1" ht="21" customHeight="1">
      <c r="A17" s="214"/>
      <c r="B17" s="214">
        <v>4300</v>
      </c>
      <c r="C17" s="327" t="s">
        <v>88</v>
      </c>
      <c r="D17" s="757"/>
      <c r="E17" s="756">
        <v>360000</v>
      </c>
      <c r="F17" s="763">
        <v>-23127</v>
      </c>
      <c r="G17" s="756">
        <f>E17+F17</f>
        <v>336873</v>
      </c>
    </row>
    <row r="18" spans="1:4" ht="12.75">
      <c r="A18" s="758"/>
      <c r="B18" s="758"/>
      <c r="C18" s="758"/>
      <c r="D18" s="758"/>
    </row>
    <row r="20" spans="2:5" ht="15">
      <c r="B20" s="853" t="s">
        <v>452</v>
      </c>
      <c r="E20" s="852" t="s">
        <v>456</v>
      </c>
    </row>
    <row r="21" spans="2:5" ht="15">
      <c r="B21" s="854" t="s">
        <v>453</v>
      </c>
      <c r="E21" s="852" t="s">
        <v>457</v>
      </c>
    </row>
    <row r="22" ht="15">
      <c r="B22" s="853" t="s">
        <v>454</v>
      </c>
    </row>
    <row r="23" ht="15">
      <c r="B23" s="853" t="s">
        <v>455</v>
      </c>
    </row>
  </sheetData>
  <mergeCells count="4">
    <mergeCell ref="F6:F8"/>
    <mergeCell ref="G6:G8"/>
    <mergeCell ref="E6:E8"/>
    <mergeCell ref="D6:D8"/>
  </mergeCells>
  <printOptions horizontalCentered="1"/>
  <pageMargins left="0.3937007874015748" right="0.3937007874015748" top="0.984251968503937" bottom="0.984251968503937" header="0.5118110236220472" footer="0.5118110236220472"/>
  <pageSetup firstPageNumber="37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spysznia</cp:lastModifiedBy>
  <cp:lastPrinted>2007-12-24T11:17:35Z</cp:lastPrinted>
  <dcterms:created xsi:type="dcterms:W3CDTF">2005-02-11T08:38:29Z</dcterms:created>
  <dcterms:modified xsi:type="dcterms:W3CDTF">2008-01-28T09:55:13Z</dcterms:modified>
  <cp:category/>
  <cp:version/>
  <cp:contentType/>
  <cp:contentStatus/>
</cp:coreProperties>
</file>