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598" activeTab="0"/>
  </bookViews>
  <sheets>
    <sheet name="UE" sheetId="1" r:id="rId1"/>
  </sheets>
  <definedNames>
    <definedName name="_xlnm.Print_Titles" localSheetId="0">'UE'!$7:$9</definedName>
  </definedNames>
  <calcPr fullCalcOnLoad="1"/>
</workbook>
</file>

<file path=xl/sharedStrings.xml><?xml version="1.0" encoding="utf-8"?>
<sst xmlns="http://schemas.openxmlformats.org/spreadsheetml/2006/main" count="152" uniqueCount="115">
  <si>
    <t>w złotych</t>
  </si>
  <si>
    <t xml:space="preserve">Rozdz.                          </t>
  </si>
  <si>
    <t>Dział</t>
  </si>
  <si>
    <t xml:space="preserve"> organizacyjna realizująca program lub koordynująca jego wykonanie</t>
  </si>
  <si>
    <t>Jednostka</t>
  </si>
  <si>
    <t>Okres realizacji programu</t>
  </si>
  <si>
    <t>Kultura i ochrona dziedzictwa narodowego</t>
  </si>
  <si>
    <t>Biblioteki</t>
  </si>
  <si>
    <t>Miejska Biblioteka Publiczna</t>
  </si>
  <si>
    <t>Wydatki na 2007 rok</t>
  </si>
  <si>
    <t>Lokalny transport zbiorowy</t>
  </si>
  <si>
    <t>Drogi publiczne w miastach na prawach powiatu</t>
  </si>
  <si>
    <t>Drogi publiczne gminne</t>
  </si>
  <si>
    <t>Kultura fizyczna i sport</t>
  </si>
  <si>
    <t>Instytucje kultury fizycznej</t>
  </si>
  <si>
    <t>własnych 
i innych zwrotnych</t>
  </si>
  <si>
    <t>Unii Europejskiej</t>
  </si>
  <si>
    <t>budżetu państwa 
i innych bezzwrotnych</t>
  </si>
  <si>
    <t>2004-2007</t>
  </si>
  <si>
    <t>Urząd Miasta Lublin</t>
  </si>
  <si>
    <t>Transport i łączność</t>
  </si>
  <si>
    <t xml:space="preserve">Ogółem </t>
  </si>
  <si>
    <t>budowa odcinka ulicy o dł. ok.  2,4 km wraz 
z włączeniem do al. Kraśnickiej</t>
  </si>
  <si>
    <t>informatyzacja MBP, w tym zakup sprzętu komputerowego, budowa instalacji alarmowych i sieci strukturalnych, uruchomienie PIAP-ów oraz wdrożenie systemu elektronicznej ewidencji wypożyczeń księgozbioru</t>
  </si>
  <si>
    <t>modernizacja Stadionu Miejskiego 
przy Al. Zygmuntowskich 5 w Lublinie</t>
  </si>
  <si>
    <t>do uchwały nr</t>
  </si>
  <si>
    <t>Rady Miasta Lublin</t>
  </si>
  <si>
    <t xml:space="preserve">z dnia </t>
  </si>
  <si>
    <t>Załącznik nr 6</t>
  </si>
  <si>
    <t>przedłużenie ul. Mełgiewskiej wraz z budową wiaduktu nad linią kolejową oraz przebudowa ulicy w celu połączenia z węzłem drogowym obwodnicy "Mełgiew"</t>
  </si>
  <si>
    <t>2007-2010</t>
  </si>
  <si>
    <t>europejskich w latach 2007-2009</t>
  </si>
  <si>
    <t>2006-2010</t>
  </si>
  <si>
    <t>przedłużenie ul. Krańcowej od ul. Długiej 
do ul. Kunickiego wraz z mostem na rzece Czerniejówce</t>
  </si>
  <si>
    <t>rozbudowa infrastruktury technicznej w os. Hajdów i Zabębie w celu aktywizacji gospodarczej</t>
  </si>
  <si>
    <t>2007-2009</t>
  </si>
  <si>
    <t>budowa ul. Poligonowej do granic miasta</t>
  </si>
  <si>
    <t>przebudowa ulic: 3-go Maja i Radziwiłłowskiej wraz ze skrzyżowaniami</t>
  </si>
  <si>
    <t>2006-2009</t>
  </si>
  <si>
    <t>zintegrowany system miejskiego transportu publicznego</t>
  </si>
  <si>
    <t>budowa "Zintegrowanego systemu zarządzania ruchem i komunikacją w Lublinie"</t>
  </si>
  <si>
    <t>2007-2013</t>
  </si>
  <si>
    <t>przebudowa dróg wojewódzkich na terenie miasta Lublin</t>
  </si>
  <si>
    <t xml:space="preserve">budowa bezpiecznego systemu ścieżek rowerowych </t>
  </si>
  <si>
    <t>Gospodarka komunalna i ochrona środowiska</t>
  </si>
  <si>
    <t xml:space="preserve">Gospodarka ściekowa i ochrona wód </t>
  </si>
  <si>
    <t xml:space="preserve">kanalizacja sanitarna i deszczowa NF w kierunku os. Felin i w os. Felin </t>
  </si>
  <si>
    <t>Pozostała działalność</t>
  </si>
  <si>
    <t>przebudowa al. Kraśnickiej (odcinek od ul. Roztocze do granic miasta)</t>
  </si>
  <si>
    <t>Centra kultury i sztuki</t>
  </si>
  <si>
    <t>adaptacja klasztoru powizytkowskiego na wielofunkcyjne Centrum Kultury</t>
  </si>
  <si>
    <t>Obiekty sportowe</t>
  </si>
  <si>
    <t>budowa krytej pływalni</t>
  </si>
  <si>
    <t>budowa dworca przesiadkowego komunikacji miejskiej w centrum miasta, zakup 100 nowych autobusów zasilanych gazem ziemnym CNG, modernizacja zajezdni autobusowej przy ul. Grygowej</t>
  </si>
  <si>
    <t>rozbudowa miejskiego systemu transportu zbiorowego - korytarz ekologiczny</t>
  </si>
  <si>
    <t>2005-2010</t>
  </si>
  <si>
    <t>2003-2009</t>
  </si>
  <si>
    <t>2002-2010</t>
  </si>
  <si>
    <t>2005-2008</t>
  </si>
  <si>
    <t>1999-2009</t>
  </si>
  <si>
    <t>2006-2008</t>
  </si>
  <si>
    <t>2005-2009</t>
  </si>
  <si>
    <t>2004-2011</t>
  </si>
  <si>
    <t>Miejski Ośrodek Sportu i Rekreacji "Bystrzyca"</t>
  </si>
  <si>
    <t>Infrastruktura telekomunikacyjna</t>
  </si>
  <si>
    <t>Łączne nakłady finansowe</t>
  </si>
  <si>
    <t>Zrealizowane nakłady finansowe</t>
  </si>
  <si>
    <t>zapewnienie optymalnego przepływu osób i towarów poprzez poprawę stanu infrastruktury technicznej</t>
  </si>
  <si>
    <t>przebudowa ulicy na odcinku o dł. 0,85 km w zakresie dostosowania do obciążenia 100 kN/oś</t>
  </si>
  <si>
    <t>budowa odcinka o łącznej dł. ok. 1,8 km w celu poprawy dostępności rejonu dworca PKP</t>
  </si>
  <si>
    <t>usprawnienie systemu komunikacyjnego poprzez przebudowę i modernizację trzech dróg wojewódzkich na obszarze miasta (drogi nr: W835L, W830L, W809L)</t>
  </si>
  <si>
    <t>budowa ścieżek rowerowych o łącznej dł. 75 km</t>
  </si>
  <si>
    <t>odtworzenie historycznej bryły dawnego kościoła (z przeznaczeniem na salę wielofunkcyjną) odtworzenie kompozycji dawnego ogrodu klasztornego</t>
  </si>
  <si>
    <t>budowa kanalizacji sanitarnej i deszczowej przy ul. Droga Męczenników Majdanka-Doświadczalna oraz ul. Witosa do ul. Wyzwolenie, oczyszczalnie wód opadowych, budowa zbiornika retencyjnego</t>
  </si>
  <si>
    <t xml:space="preserve">budowa krytej pływalni 50 m </t>
  </si>
  <si>
    <t>przebudowa budynku szatniowego, przebudowa trybun, modernizacja płyty boiska, nagłośnienie</t>
  </si>
  <si>
    <t>Wydatki na wieloletnie programy i projekty inwestycyjne przewidziane do współfinansowania ze środków</t>
  </si>
  <si>
    <t>Nazwa: działu, rozdziału, zadania inwestycyjnego</t>
  </si>
  <si>
    <t>Cel zadania inwestycyjnego</t>
  </si>
  <si>
    <t>2006-2013</t>
  </si>
  <si>
    <t xml:space="preserve">przedłużenie ul. Jana Pawła II do 
al. Kraśnickiej wraz z odwodnieniem 
i oświetleniem </t>
  </si>
  <si>
    <t>Lubelski Lipiec '80 (trasa zielona) - II etap
(w rejonie dworca PKP) od ul. Muzycznej 
do ul. Krochmalnej wraz z mostem na rzece Bystrzycy</t>
  </si>
  <si>
    <t>2002-2009</t>
  </si>
  <si>
    <t>usprawnienie komunikacji lokalnej poprzez przebudowę ulic i skrzyżowań wraz z przebudową uzbrojenia</t>
  </si>
  <si>
    <t>przebudowa odcinka od ul. Roztocze do granic miasta - usprawnienie systemu komunikacyjnego miasta w kierunku południowym</t>
  </si>
  <si>
    <t>budowa miejskiej szerokopasmowej sieci szkieletowej - rozbudowa systemu monitoringu elektronicznego</t>
  </si>
  <si>
    <t>budowa dworca autobusowego</t>
  </si>
  <si>
    <t>budowa głównego dworca autobusowego, zintegrowanego ze strefą obsługi dworca kolejowego, jako zasadniczego elementu węzła komunikacji zbiorowej</t>
  </si>
  <si>
    <t>Lubelski Lipiec '80 (trasa zielona) - III etap</t>
  </si>
  <si>
    <t>2007-2015</t>
  </si>
  <si>
    <t>budowa odcinka o dł. ok. 1,2 km wraz z rekultywacją prawej części doliny Bystrzycy jako poprawa połączenia rejonu dworca z południowymi dzielnicami miasta i trasami komunikacyjnymi</t>
  </si>
  <si>
    <t>budowa parkingu strategicznego wraz 
z parkingiem dla rowerów i urządzeniami wypożyczalni rowerów</t>
  </si>
  <si>
    <t>2007-2012</t>
  </si>
  <si>
    <t>budowa i rozbudowa trakcji trolejbusowej 
w Lublinie</t>
  </si>
  <si>
    <t>modernizacja  trakcji trolejbusowych w  ulicach: skrzyżowanie ul. Narutowicza, Lipowej, Piłsudskiego, na ul. Lubartowskiej, Al. Racławickich, ul. Droga Męczenników Majdanka od ul. Wolskiej do Majdanka, Kunickiego i Abramowickiej do ul. Głuskiej, Al.Kraśnicka, Łęczyńska,Gospodarcza, Hutnicza, Mełgiewska, 
ul. Głęboka; budowa zajezdni trolejbusowej wraz 
z dojazdami i infrastrukturą; zakup taboru trolejbusowego; przebudowa i rozbudowa układu zasilania sieci trolejbusowej;</t>
  </si>
  <si>
    <t>2007-2011</t>
  </si>
  <si>
    <t>przebudowa ul. Mełgiewskiej od skrzyżowania 
z ul. Gospodarczą do końca odcinka dwujezdniowego</t>
  </si>
  <si>
    <t xml:space="preserve">przebudowa ul. Mełgiewskiej z jednojezdniowej na dwujezdniową na odcinku od istniejącej pętli nawrotowej trolejbusów do skrzyżowania z ul. Grygowej 
i ul. Metalurgicznej od skrzyżowania z ul. Grygowej do granic miasta </t>
  </si>
  <si>
    <t>przedłużenie drogi głównej o dł. ok. 1 km, budowa mostu na rzece Czerniejówce wraz z infrastrukturą, budowa 
i modernizacja ulic towarzyszących, budowa ścieżki rowerowej</t>
  </si>
  <si>
    <t>budowa sieci wodociągowej, kanalizacji sanitarnej 
i deszczowej oraz budowa dróg</t>
  </si>
  <si>
    <t>budowa parkingu strategicznego oraz parkingów naziemnych w pobliżu pętli nawrotowych linii transportu zbiorowego na głównych kierunkach wjazdu do miasta</t>
  </si>
  <si>
    <t>budowa ponadregionalnej szerokopasmowej sieci szkieletowej etap I - miejska szerokopasmowa sieć szkieletowa</t>
  </si>
  <si>
    <t>Wydatki na 2007 rok,
z tego ze środków:</t>
  </si>
  <si>
    <t>Wydatki na 2008 rok,
z tego ze środków:</t>
  </si>
  <si>
    <t>Wydatki na 2009 rok,
z tego ze środków:</t>
  </si>
  <si>
    <t xml:space="preserve">przebudowa ul. Poniatowskiego od skrzyżowania 
z ul. ks. J.Popiełuszki do skrzyżowania z Al. Racławickimi, włącznie ze skrzyżowaniami oraz przebudowa ul. Sowińskiego od skrzyżowania z Al. Racławickimi do skrzyżowania z ul. Głęboką oraz węzłem drogowym 
w rejonie ul. Filaretów wraz z tunelem  umożliwiającym przejazd pod Al. Racławickimi </t>
  </si>
  <si>
    <t>budowa odcinka o łącznej dł. ok. 2,8 km w celu zwiększenia wydajności i płynności lokalnego i regionalnego układu komunikacyjnego</t>
  </si>
  <si>
    <t>infrastruktura dla aktywizacji gospodarczej 
w dzielnicy Bursaki</t>
  </si>
  <si>
    <t xml:space="preserve">Informatyzacja Miejskiej Biblioteki Publicznej 
w Lublinie i utworzenie PIAP-ów w w filiach MBP 
- II etap </t>
  </si>
  <si>
    <t>Urzędy miast i miast na prawach powiatu</t>
  </si>
  <si>
    <t>Administracja publiczna</t>
  </si>
  <si>
    <t>scalenie sieci informatycznych wydziałów UM i wybranych jednostek organizacyjnych, zakup i wymiana kluczowych elementów sieci</t>
  </si>
  <si>
    <t>wyposażenie w sprzęt komputerowy 110 stanowisk pracy oraz wdrożenie elektronicznego systemu obiegu dokumentów na 574 stanowiskach pracy</t>
  </si>
  <si>
    <t>Integracja zasobów teleinformatycznych 
w Urzędzie Miasta Lublin i jednostkach organizacyjnych - II etap</t>
  </si>
  <si>
    <t>Wprowadzenie Elektronicznego Systemu Obiegu Dokumentów i informatyzacja Biura Obsługi Mieszkańców - II etap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</si>
</sst>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\ &quot;zł&quot;"/>
  </numFmts>
  <fonts count="16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b/>
      <sz val="13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sz val="14"/>
      <name val="Arial CE"/>
      <family val="2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thin"/>
      <right style="thin"/>
      <top style="dotted"/>
      <bottom style="thin"/>
    </border>
    <border>
      <left style="double"/>
      <right style="double"/>
      <top style="double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" fontId="2" fillId="0" borderId="4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2" borderId="7" xfId="0" applyFont="1" applyFill="1" applyBorder="1" applyAlignment="1">
      <alignment wrapText="1"/>
    </xf>
    <xf numFmtId="3" fontId="3" fillId="2" borderId="7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1" fillId="2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2" fillId="0" borderId="9" xfId="0" applyNumberFormat="1" applyFont="1" applyBorder="1" applyAlignment="1">
      <alignment horizontal="right" wrapText="1"/>
    </xf>
    <xf numFmtId="3" fontId="0" fillId="0" borderId="9" xfId="0" applyNumberFormat="1" applyFont="1" applyBorder="1" applyAlignment="1">
      <alignment horizontal="center" wrapText="1"/>
    </xf>
    <xf numFmtId="1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1" fontId="2" fillId="0" borderId="3" xfId="0" applyNumberFormat="1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3" fillId="2" borderId="7" xfId="0" applyFont="1" applyFill="1" applyBorder="1" applyAlignment="1">
      <alignment horizontal="righ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3" fontId="2" fillId="0" borderId="6" xfId="0" applyNumberFormat="1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10" fillId="0" borderId="11" xfId="0" applyNumberFormat="1" applyFont="1" applyBorder="1" applyAlignment="1">
      <alignment horizontal="center" wrapText="1"/>
    </xf>
    <xf numFmtId="3" fontId="2" fillId="0" borderId="15" xfId="0" applyNumberFormat="1" applyFont="1" applyFill="1" applyBorder="1" applyAlignment="1">
      <alignment wrapText="1"/>
    </xf>
    <xf numFmtId="0" fontId="5" fillId="0" borderId="3" xfId="0" applyFont="1" applyBorder="1" applyAlignment="1">
      <alignment/>
    </xf>
    <xf numFmtId="3" fontId="2" fillId="0" borderId="14" xfId="0" applyNumberFormat="1" applyFont="1" applyFill="1" applyBorder="1" applyAlignment="1">
      <alignment wrapText="1"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3" fontId="2" fillId="0" borderId="9" xfId="0" applyNumberFormat="1" applyFont="1" applyFill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10" fillId="0" borderId="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3" fontId="10" fillId="0" borderId="9" xfId="0" applyNumberFormat="1" applyFont="1" applyBorder="1" applyAlignment="1">
      <alignment horizontal="center" wrapText="1"/>
    </xf>
    <xf numFmtId="3" fontId="10" fillId="0" borderId="11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3" fontId="2" fillId="0" borderId="16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horizontal="right" wrapText="1"/>
    </xf>
    <xf numFmtId="0" fontId="3" fillId="3" borderId="17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right"/>
    </xf>
    <xf numFmtId="1" fontId="2" fillId="3" borderId="17" xfId="0" applyNumberFormat="1" applyFont="1" applyFill="1" applyBorder="1" applyAlignment="1">
      <alignment/>
    </xf>
    <xf numFmtId="3" fontId="3" fillId="3" borderId="17" xfId="0" applyNumberFormat="1" applyFont="1" applyFill="1" applyBorder="1" applyAlignment="1">
      <alignment wrapText="1"/>
    </xf>
    <xf numFmtId="3" fontId="3" fillId="3" borderId="17" xfId="0" applyNumberFormat="1" applyFont="1" applyFill="1" applyBorder="1" applyAlignment="1">
      <alignment horizontal="center" wrapText="1"/>
    </xf>
    <xf numFmtId="3" fontId="3" fillId="3" borderId="17" xfId="0" applyNumberFormat="1" applyFont="1" applyFill="1" applyBorder="1" applyAlignment="1">
      <alignment/>
    </xf>
    <xf numFmtId="0" fontId="3" fillId="3" borderId="7" xfId="0" applyFont="1" applyFill="1" applyBorder="1" applyAlignment="1">
      <alignment/>
    </xf>
    <xf numFmtId="1" fontId="2" fillId="3" borderId="7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/>
    </xf>
    <xf numFmtId="3" fontId="10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 wrapText="1"/>
    </xf>
    <xf numFmtId="3" fontId="3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2" fillId="0" borderId="18" xfId="0" applyNumberFormat="1" applyFont="1" applyBorder="1" applyAlignment="1">
      <alignment/>
    </xf>
    <xf numFmtId="3" fontId="2" fillId="0" borderId="3" xfId="0" applyNumberFormat="1" applyFont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75" zoomScaleNormal="75" workbookViewId="0" topLeftCell="A1">
      <pane ySplit="2505" topLeftCell="BM1" activePane="bottomLeft" state="split"/>
      <selection pane="topLeft" activeCell="T8" sqref="T1:T16384"/>
      <selection pane="bottomLeft" activeCell="C5" sqref="C5"/>
    </sheetView>
  </sheetViews>
  <sheetFormatPr defaultColWidth="9.00390625" defaultRowHeight="12.75"/>
  <cols>
    <col min="1" max="1" width="5.75390625" style="0" customWidth="1"/>
    <col min="2" max="2" width="6.875" style="0" customWidth="1"/>
    <col min="3" max="3" width="43.75390625" style="10" customWidth="1"/>
    <col min="4" max="4" width="41.625" style="10" customWidth="1"/>
    <col min="5" max="5" width="14.75390625" style="10" customWidth="1"/>
    <col min="6" max="6" width="11.75390625" style="33" customWidth="1"/>
    <col min="7" max="7" width="14.125" style="33" customWidth="1"/>
    <col min="8" max="8" width="13.00390625" style="33" customWidth="1"/>
    <col min="9" max="9" width="12.875" style="0" customWidth="1"/>
    <col min="10" max="10" width="11.75390625" style="0" customWidth="1"/>
    <col min="11" max="11" width="12.25390625" style="0" customWidth="1"/>
    <col min="12" max="12" width="13.25390625" style="0" customWidth="1"/>
    <col min="13" max="13" width="11.75390625" style="0" customWidth="1"/>
    <col min="14" max="14" width="12.25390625" style="0" customWidth="1"/>
    <col min="15" max="15" width="13.25390625" style="0" customWidth="1"/>
    <col min="16" max="16" width="11.75390625" style="0" customWidth="1"/>
    <col min="17" max="17" width="12.25390625" style="0" customWidth="1"/>
    <col min="18" max="18" width="13.25390625" style="0" customWidth="1"/>
    <col min="19" max="19" width="11.625" style="0" bestFit="1" customWidth="1"/>
  </cols>
  <sheetData>
    <row r="1" spans="3:16" s="1" customFormat="1" ht="21" customHeight="1">
      <c r="C1" s="11"/>
      <c r="D1" s="11"/>
      <c r="E1" s="11"/>
      <c r="F1" s="28"/>
      <c r="G1" s="28"/>
      <c r="H1" s="28"/>
      <c r="J1" s="60"/>
      <c r="K1" s="60"/>
      <c r="L1" s="57"/>
      <c r="M1" s="60"/>
      <c r="O1" s="60"/>
      <c r="P1" s="60" t="s">
        <v>28</v>
      </c>
    </row>
    <row r="2" spans="7:16" s="1" customFormat="1" ht="21" customHeight="1">
      <c r="G2" s="24"/>
      <c r="H2" s="24"/>
      <c r="J2" s="60"/>
      <c r="K2" s="60"/>
      <c r="L2" s="57"/>
      <c r="M2" s="60"/>
      <c r="O2" s="60"/>
      <c r="P2" s="60" t="s">
        <v>25</v>
      </c>
    </row>
    <row r="3" spans="3:16" s="1" customFormat="1" ht="21" customHeight="1">
      <c r="C3" s="128" t="s">
        <v>76</v>
      </c>
      <c r="D3" s="128"/>
      <c r="E3" s="128"/>
      <c r="F3" s="128"/>
      <c r="G3" s="128"/>
      <c r="H3" s="128"/>
      <c r="I3" s="128"/>
      <c r="J3" s="128"/>
      <c r="K3" s="60"/>
      <c r="L3" s="57"/>
      <c r="M3" s="60"/>
      <c r="O3" s="60"/>
      <c r="P3" s="60" t="s">
        <v>26</v>
      </c>
    </row>
    <row r="4" spans="3:16" s="1" customFormat="1" ht="21" customHeight="1">
      <c r="C4" s="128" t="s">
        <v>31</v>
      </c>
      <c r="D4" s="128"/>
      <c r="E4" s="128"/>
      <c r="F4" s="128"/>
      <c r="G4" s="128"/>
      <c r="H4" s="56"/>
      <c r="J4" s="60"/>
      <c r="K4" s="60"/>
      <c r="L4" s="57"/>
      <c r="M4" s="60"/>
      <c r="O4" s="60"/>
      <c r="P4" s="60" t="s">
        <v>27</v>
      </c>
    </row>
    <row r="5" spans="3:12" s="1" customFormat="1" ht="21" customHeight="1">
      <c r="C5" s="55"/>
      <c r="D5" s="55"/>
      <c r="E5" s="55"/>
      <c r="F5" s="55"/>
      <c r="G5" s="55"/>
      <c r="H5" s="56"/>
      <c r="L5" s="38"/>
    </row>
    <row r="6" spans="2:18" s="1" customFormat="1" ht="21" customHeight="1" thickBot="1">
      <c r="B6" s="2"/>
      <c r="C6" s="11"/>
      <c r="D6" s="11"/>
      <c r="E6" s="11"/>
      <c r="F6" s="28"/>
      <c r="G6" s="28"/>
      <c r="H6" s="28"/>
      <c r="I6" s="4"/>
      <c r="O6" s="53"/>
      <c r="R6" s="53" t="s">
        <v>0</v>
      </c>
    </row>
    <row r="7" spans="1:18" s="1" customFormat="1" ht="30" customHeight="1" thickBot="1" thickTop="1">
      <c r="A7" s="5"/>
      <c r="B7" s="5"/>
      <c r="C7" s="12"/>
      <c r="D7" s="12"/>
      <c r="E7" s="6" t="s">
        <v>4</v>
      </c>
      <c r="F7" s="6"/>
      <c r="G7" s="6"/>
      <c r="H7" s="6"/>
      <c r="I7" s="6"/>
      <c r="J7" s="125" t="s">
        <v>102</v>
      </c>
      <c r="K7" s="126"/>
      <c r="L7" s="127"/>
      <c r="M7" s="125" t="s">
        <v>103</v>
      </c>
      <c r="N7" s="126"/>
      <c r="O7" s="127"/>
      <c r="P7" s="125" t="s">
        <v>104</v>
      </c>
      <c r="Q7" s="126"/>
      <c r="R7" s="127"/>
    </row>
    <row r="8" spans="1:18" s="1" customFormat="1" ht="55.5" customHeight="1" thickBot="1" thickTop="1">
      <c r="A8" s="23" t="s">
        <v>2</v>
      </c>
      <c r="B8" s="7" t="s">
        <v>1</v>
      </c>
      <c r="C8" s="7" t="s">
        <v>77</v>
      </c>
      <c r="D8" s="7" t="s">
        <v>78</v>
      </c>
      <c r="E8" s="7" t="s">
        <v>3</v>
      </c>
      <c r="F8" s="7" t="s">
        <v>5</v>
      </c>
      <c r="G8" s="7" t="s">
        <v>65</v>
      </c>
      <c r="H8" s="7" t="s">
        <v>66</v>
      </c>
      <c r="I8" s="7" t="s">
        <v>9</v>
      </c>
      <c r="J8" s="39" t="s">
        <v>15</v>
      </c>
      <c r="K8" s="39" t="s">
        <v>16</v>
      </c>
      <c r="L8" s="39" t="s">
        <v>17</v>
      </c>
      <c r="M8" s="39" t="s">
        <v>15</v>
      </c>
      <c r="N8" s="39" t="s">
        <v>16</v>
      </c>
      <c r="O8" s="39" t="s">
        <v>17</v>
      </c>
      <c r="P8" s="39" t="s">
        <v>15</v>
      </c>
      <c r="Q8" s="39" t="s">
        <v>16</v>
      </c>
      <c r="R8" s="39" t="s">
        <v>17</v>
      </c>
    </row>
    <row r="9" spans="1:18" s="41" customFormat="1" ht="23.25" customHeight="1" thickBot="1" thickTop="1">
      <c r="A9" s="40">
        <v>1</v>
      </c>
      <c r="B9" s="40">
        <v>2</v>
      </c>
      <c r="C9" s="1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  <c r="Q9" s="40">
        <v>17</v>
      </c>
      <c r="R9" s="40">
        <v>18</v>
      </c>
    </row>
    <row r="10" spans="1:18" s="3" customFormat="1" ht="26.25" customHeight="1" thickBot="1" thickTop="1">
      <c r="A10" s="8"/>
      <c r="B10" s="8"/>
      <c r="C10" s="54" t="s">
        <v>21</v>
      </c>
      <c r="D10" s="19"/>
      <c r="E10" s="19"/>
      <c r="F10" s="29"/>
      <c r="G10" s="20">
        <f>G11+G44+G50+G39+G35</f>
        <v>1747398172</v>
      </c>
      <c r="H10" s="20">
        <f>H11+H44+H50+H39</f>
        <v>30854339</v>
      </c>
      <c r="I10" s="20">
        <f>I11+I44+I50+I39+I35</f>
        <v>92337773</v>
      </c>
      <c r="J10" s="20">
        <f>J11+J44+J50+J39+J35</f>
        <v>14206484</v>
      </c>
      <c r="K10" s="20">
        <f>K11+K44+K50+K39+K35</f>
        <v>78131289</v>
      </c>
      <c r="L10" s="20"/>
      <c r="M10" s="20">
        <f>M11+M44+M50+M39</f>
        <v>46484962</v>
      </c>
      <c r="N10" s="20">
        <f>N11+N44+N50+N39</f>
        <v>263404019</v>
      </c>
      <c r="O10" s="20"/>
      <c r="P10" s="20">
        <f>P11+P44+P50+P39</f>
        <v>76372820</v>
      </c>
      <c r="Q10" s="20">
        <f>Q11+Q44+Q50+Q39</f>
        <v>432779321</v>
      </c>
      <c r="R10" s="20"/>
    </row>
    <row r="11" spans="1:18" ht="23.25" customHeight="1" thickBot="1">
      <c r="A11" s="101">
        <v>600</v>
      </c>
      <c r="B11" s="101"/>
      <c r="C11" s="102" t="s">
        <v>20</v>
      </c>
      <c r="D11" s="102"/>
      <c r="E11" s="102"/>
      <c r="F11" s="103"/>
      <c r="G11" s="104">
        <f aca="true" t="shared" si="0" ref="G11:Q11">G17+G12+G31+G33</f>
        <v>1544234998</v>
      </c>
      <c r="H11" s="104">
        <f t="shared" si="0"/>
        <v>27898498</v>
      </c>
      <c r="I11" s="104">
        <f t="shared" si="0"/>
        <v>80719595</v>
      </c>
      <c r="J11" s="104">
        <f t="shared" si="0"/>
        <v>12107939</v>
      </c>
      <c r="K11" s="104">
        <f t="shared" si="0"/>
        <v>68611656</v>
      </c>
      <c r="L11" s="104"/>
      <c r="M11" s="104">
        <f t="shared" si="0"/>
        <v>35669424</v>
      </c>
      <c r="N11" s="104">
        <f t="shared" si="0"/>
        <v>202115968</v>
      </c>
      <c r="O11" s="104"/>
      <c r="P11" s="104">
        <f t="shared" si="0"/>
        <v>64512277</v>
      </c>
      <c r="Q11" s="104">
        <f t="shared" si="0"/>
        <v>365569576</v>
      </c>
      <c r="R11" s="104"/>
    </row>
    <row r="12" spans="1:18" s="2" customFormat="1" ht="27" customHeight="1">
      <c r="A12" s="13"/>
      <c r="B12" s="97">
        <v>60004</v>
      </c>
      <c r="C12" s="98" t="s">
        <v>10</v>
      </c>
      <c r="D12" s="99"/>
      <c r="E12" s="15"/>
      <c r="F12" s="30"/>
      <c r="G12" s="100">
        <f>G13+G14+G15+G16</f>
        <v>440796000</v>
      </c>
      <c r="H12" s="100">
        <f aca="true" t="shared" si="1" ref="H12:Q12">H13+H14+H15+H16</f>
        <v>5546000</v>
      </c>
      <c r="I12" s="100">
        <f t="shared" si="1"/>
        <v>30100000</v>
      </c>
      <c r="J12" s="100">
        <f t="shared" si="1"/>
        <v>4515000</v>
      </c>
      <c r="K12" s="100">
        <f t="shared" si="1"/>
        <v>25585000</v>
      </c>
      <c r="L12" s="100"/>
      <c r="M12" s="100">
        <f t="shared" si="1"/>
        <v>9120000</v>
      </c>
      <c r="N12" s="100">
        <f t="shared" si="1"/>
        <v>51680000</v>
      </c>
      <c r="O12" s="100"/>
      <c r="P12" s="100">
        <f t="shared" si="1"/>
        <v>13627500</v>
      </c>
      <c r="Q12" s="100">
        <f t="shared" si="1"/>
        <v>77222500</v>
      </c>
      <c r="R12" s="100"/>
    </row>
    <row r="13" spans="1:18" s="2" customFormat="1" ht="134.25" customHeight="1">
      <c r="A13" s="13"/>
      <c r="B13" s="45"/>
      <c r="C13" s="64" t="s">
        <v>93</v>
      </c>
      <c r="D13" s="65" t="s">
        <v>94</v>
      </c>
      <c r="E13" s="50" t="s">
        <v>19</v>
      </c>
      <c r="F13" s="51" t="s">
        <v>79</v>
      </c>
      <c r="G13" s="52">
        <f>195000000+5546000</f>
        <v>200546000</v>
      </c>
      <c r="H13" s="52">
        <v>5546000</v>
      </c>
      <c r="I13" s="61">
        <f>J13+K13+L13</f>
        <v>15000000</v>
      </c>
      <c r="J13" s="61">
        <v>2250000</v>
      </c>
      <c r="K13" s="61">
        <v>12750000</v>
      </c>
      <c r="L13" s="59"/>
      <c r="M13" s="59">
        <v>4380000</v>
      </c>
      <c r="N13" s="59">
        <v>24820000</v>
      </c>
      <c r="O13" s="59"/>
      <c r="P13" s="59">
        <v>5655000</v>
      </c>
      <c r="Q13" s="59">
        <v>32045000</v>
      </c>
      <c r="R13" s="59"/>
    </row>
    <row r="14" spans="1:18" s="2" customFormat="1" ht="62.25" customHeight="1">
      <c r="A14" s="13"/>
      <c r="B14" s="45"/>
      <c r="C14" s="64" t="s">
        <v>39</v>
      </c>
      <c r="D14" s="65" t="s">
        <v>53</v>
      </c>
      <c r="E14" s="50" t="s">
        <v>19</v>
      </c>
      <c r="F14" s="51" t="s">
        <v>41</v>
      </c>
      <c r="G14" s="52">
        <v>120000000</v>
      </c>
      <c r="H14" s="52"/>
      <c r="I14" s="61">
        <f>J14+K14+L14</f>
        <v>14000000</v>
      </c>
      <c r="J14" s="61">
        <v>2100000</v>
      </c>
      <c r="K14" s="61">
        <v>11900000</v>
      </c>
      <c r="L14" s="59"/>
      <c r="M14" s="59">
        <v>3390000</v>
      </c>
      <c r="N14" s="59">
        <v>19210000</v>
      </c>
      <c r="O14" s="59"/>
      <c r="P14" s="59">
        <v>3450000</v>
      </c>
      <c r="Q14" s="59">
        <v>19550000</v>
      </c>
      <c r="R14" s="59"/>
    </row>
    <row r="15" spans="1:18" s="2" customFormat="1" ht="45" customHeight="1">
      <c r="A15" s="13"/>
      <c r="B15" s="45"/>
      <c r="C15" s="64" t="s">
        <v>40</v>
      </c>
      <c r="D15" s="46" t="s">
        <v>67</v>
      </c>
      <c r="E15" s="50" t="s">
        <v>19</v>
      </c>
      <c r="F15" s="51" t="s">
        <v>41</v>
      </c>
      <c r="G15" s="52">
        <v>100000000</v>
      </c>
      <c r="H15" s="52"/>
      <c r="I15" s="61">
        <f>J15+K15+L15</f>
        <v>1000000</v>
      </c>
      <c r="J15" s="61">
        <v>150000</v>
      </c>
      <c r="K15" s="61">
        <v>850000</v>
      </c>
      <c r="L15" s="59"/>
      <c r="M15" s="59">
        <v>1350000</v>
      </c>
      <c r="N15" s="59">
        <v>7650000</v>
      </c>
      <c r="O15" s="59"/>
      <c r="P15" s="59">
        <v>4500000</v>
      </c>
      <c r="Q15" s="59">
        <v>25500000</v>
      </c>
      <c r="R15" s="59"/>
    </row>
    <row r="16" spans="1:18" s="2" customFormat="1" ht="47.25" customHeight="1">
      <c r="A16" s="13"/>
      <c r="B16" s="45"/>
      <c r="C16" s="64" t="s">
        <v>86</v>
      </c>
      <c r="D16" s="46" t="s">
        <v>87</v>
      </c>
      <c r="E16" s="50" t="s">
        <v>19</v>
      </c>
      <c r="F16" s="51" t="s">
        <v>95</v>
      </c>
      <c r="G16" s="52">
        <v>20250000</v>
      </c>
      <c r="H16" s="52"/>
      <c r="I16" s="61">
        <f>J16+K16+L16</f>
        <v>100000</v>
      </c>
      <c r="J16" s="61">
        <v>15000</v>
      </c>
      <c r="K16" s="61">
        <v>85000</v>
      </c>
      <c r="L16" s="59"/>
      <c r="M16" s="59"/>
      <c r="N16" s="59"/>
      <c r="O16" s="59"/>
      <c r="P16" s="59">
        <v>22500</v>
      </c>
      <c r="Q16" s="59">
        <v>127500</v>
      </c>
      <c r="R16" s="59"/>
    </row>
    <row r="17" spans="1:18" s="2" customFormat="1" ht="33" customHeight="1">
      <c r="A17" s="13"/>
      <c r="B17" s="42">
        <v>60015</v>
      </c>
      <c r="C17" s="43" t="s">
        <v>11</v>
      </c>
      <c r="D17" s="44"/>
      <c r="E17" s="47"/>
      <c r="F17" s="48"/>
      <c r="G17" s="49">
        <f>SUM(G18:G30)</f>
        <v>835741298</v>
      </c>
      <c r="H17" s="49">
        <f aca="true" t="shared" si="2" ref="H17:Q17">SUM(H18:H30)</f>
        <v>22202498</v>
      </c>
      <c r="I17" s="49">
        <f t="shared" si="2"/>
        <v>44811895</v>
      </c>
      <c r="J17" s="49">
        <f t="shared" si="2"/>
        <v>6721784</v>
      </c>
      <c r="K17" s="49">
        <f t="shared" si="2"/>
        <v>38090111</v>
      </c>
      <c r="L17" s="49"/>
      <c r="M17" s="49">
        <f t="shared" si="2"/>
        <v>23692350</v>
      </c>
      <c r="N17" s="49">
        <f t="shared" si="2"/>
        <v>134245883</v>
      </c>
      <c r="O17" s="49"/>
      <c r="P17" s="49">
        <f t="shared" si="2"/>
        <v>45102622</v>
      </c>
      <c r="Q17" s="49">
        <f t="shared" si="2"/>
        <v>255581531</v>
      </c>
      <c r="R17" s="49"/>
    </row>
    <row r="18" spans="1:19" s="2" customFormat="1" ht="45.75" customHeight="1">
      <c r="A18" s="13"/>
      <c r="B18" s="45"/>
      <c r="C18" s="58" t="s">
        <v>80</v>
      </c>
      <c r="D18" s="46" t="s">
        <v>22</v>
      </c>
      <c r="E18" s="50" t="s">
        <v>19</v>
      </c>
      <c r="F18" s="51" t="s">
        <v>56</v>
      </c>
      <c r="G18" s="52">
        <v>38254000</v>
      </c>
      <c r="H18" s="52">
        <f>8265208+140000</f>
        <v>8405208</v>
      </c>
      <c r="I18" s="61">
        <f aca="true" t="shared" si="3" ref="I18:I32">J18+K18+L18</f>
        <v>5000000</v>
      </c>
      <c r="J18" s="61">
        <v>750000</v>
      </c>
      <c r="K18" s="61">
        <v>4250000</v>
      </c>
      <c r="L18" s="59"/>
      <c r="M18" s="59">
        <v>2055000</v>
      </c>
      <c r="N18" s="59">
        <v>11645000</v>
      </c>
      <c r="O18" s="59"/>
      <c r="P18" s="59">
        <v>1672319</v>
      </c>
      <c r="Q18" s="59">
        <v>9476473</v>
      </c>
      <c r="R18" s="59"/>
      <c r="S18" s="69"/>
    </row>
    <row r="19" spans="1:18" s="2" customFormat="1" ht="61.5" customHeight="1">
      <c r="A19" s="13"/>
      <c r="B19" s="45"/>
      <c r="C19" s="58" t="s">
        <v>29</v>
      </c>
      <c r="D19" s="46" t="s">
        <v>97</v>
      </c>
      <c r="E19" s="50" t="s">
        <v>19</v>
      </c>
      <c r="F19" s="51" t="s">
        <v>30</v>
      </c>
      <c r="G19" s="52">
        <v>65000000</v>
      </c>
      <c r="H19" s="52"/>
      <c r="I19" s="61">
        <f t="shared" si="3"/>
        <v>500000</v>
      </c>
      <c r="J19" s="61">
        <v>75000</v>
      </c>
      <c r="K19" s="61">
        <v>425000</v>
      </c>
      <c r="L19" s="59"/>
      <c r="M19" s="59">
        <v>2205000</v>
      </c>
      <c r="N19" s="59">
        <v>12495000</v>
      </c>
      <c r="O19" s="59"/>
      <c r="P19" s="59">
        <v>3750000</v>
      </c>
      <c r="Q19" s="59">
        <v>21250000</v>
      </c>
      <c r="R19" s="59"/>
    </row>
    <row r="20" spans="1:18" s="2" customFormat="1" ht="45.75" customHeight="1">
      <c r="A20" s="13"/>
      <c r="B20" s="45"/>
      <c r="C20" s="58" t="s">
        <v>96</v>
      </c>
      <c r="D20" s="85" t="s">
        <v>68</v>
      </c>
      <c r="E20" s="50" t="s">
        <v>19</v>
      </c>
      <c r="F20" s="51" t="s">
        <v>58</v>
      </c>
      <c r="G20" s="52">
        <v>4974000</v>
      </c>
      <c r="H20" s="52">
        <v>82106</v>
      </c>
      <c r="I20" s="61">
        <f t="shared" si="3"/>
        <v>2239735</v>
      </c>
      <c r="J20" s="61">
        <v>335960</v>
      </c>
      <c r="K20" s="61">
        <v>1903775</v>
      </c>
      <c r="L20" s="59"/>
      <c r="M20" s="59">
        <v>399439</v>
      </c>
      <c r="N20" s="59">
        <v>2252720</v>
      </c>
      <c r="O20" s="59"/>
      <c r="P20" s="59"/>
      <c r="Q20" s="59"/>
      <c r="R20" s="59"/>
    </row>
    <row r="21" spans="1:18" s="2" customFormat="1" ht="57">
      <c r="A21" s="13"/>
      <c r="B21" s="45"/>
      <c r="C21" s="68" t="s">
        <v>81</v>
      </c>
      <c r="D21" s="84" t="s">
        <v>69</v>
      </c>
      <c r="E21" s="50" t="s">
        <v>19</v>
      </c>
      <c r="F21" s="51" t="s">
        <v>32</v>
      </c>
      <c r="G21" s="52">
        <v>78200000</v>
      </c>
      <c r="H21" s="52">
        <v>250000</v>
      </c>
      <c r="I21" s="61">
        <f t="shared" si="3"/>
        <v>7800000</v>
      </c>
      <c r="J21" s="61">
        <v>1170000</v>
      </c>
      <c r="K21" s="61">
        <v>6630000</v>
      </c>
      <c r="L21" s="59"/>
      <c r="M21" s="59">
        <v>3450000</v>
      </c>
      <c r="N21" s="59">
        <v>19550000</v>
      </c>
      <c r="O21" s="59"/>
      <c r="P21" s="59">
        <v>4530000</v>
      </c>
      <c r="Q21" s="59">
        <v>25670000</v>
      </c>
      <c r="R21" s="59"/>
    </row>
    <row r="22" spans="1:19" s="2" customFormat="1" ht="48.75" customHeight="1">
      <c r="A22" s="13"/>
      <c r="B22" s="45"/>
      <c r="C22" s="68" t="s">
        <v>33</v>
      </c>
      <c r="D22" s="46" t="s">
        <v>98</v>
      </c>
      <c r="E22" s="50" t="s">
        <v>19</v>
      </c>
      <c r="F22" s="51" t="s">
        <v>82</v>
      </c>
      <c r="G22" s="52">
        <f>32212726+3400000</f>
        <v>35612726</v>
      </c>
      <c r="H22" s="52">
        <f>2072641+3400000</f>
        <v>5472641</v>
      </c>
      <c r="I22" s="59">
        <f t="shared" si="3"/>
        <v>4217160</v>
      </c>
      <c r="J22" s="59">
        <v>632574</v>
      </c>
      <c r="K22" s="59">
        <v>3584586</v>
      </c>
      <c r="L22" s="59"/>
      <c r="M22" s="59">
        <v>2250000</v>
      </c>
      <c r="N22" s="59">
        <v>12750000</v>
      </c>
      <c r="O22" s="59"/>
      <c r="P22" s="59">
        <v>1638439</v>
      </c>
      <c r="Q22" s="59">
        <v>9284486</v>
      </c>
      <c r="R22" s="59"/>
      <c r="S22" s="69"/>
    </row>
    <row r="23" spans="1:18" s="2" customFormat="1" ht="45" customHeight="1">
      <c r="A23" s="70"/>
      <c r="B23" s="16"/>
      <c r="C23" s="71" t="s">
        <v>34</v>
      </c>
      <c r="D23" s="72" t="s">
        <v>99</v>
      </c>
      <c r="E23" s="73" t="s">
        <v>19</v>
      </c>
      <c r="F23" s="74" t="s">
        <v>35</v>
      </c>
      <c r="G23" s="34">
        <v>60000000</v>
      </c>
      <c r="H23" s="34"/>
      <c r="I23" s="27">
        <f t="shared" si="3"/>
        <v>1500000</v>
      </c>
      <c r="J23" s="27">
        <v>225000</v>
      </c>
      <c r="K23" s="27">
        <v>1275000</v>
      </c>
      <c r="L23" s="27"/>
      <c r="M23" s="27">
        <v>3750000</v>
      </c>
      <c r="N23" s="27">
        <v>21250000</v>
      </c>
      <c r="O23" s="27"/>
      <c r="P23" s="27">
        <v>5025000</v>
      </c>
      <c r="Q23" s="27">
        <v>28475000</v>
      </c>
      <c r="R23" s="27"/>
    </row>
    <row r="24" spans="1:18" s="2" customFormat="1" ht="90.75" customHeight="1">
      <c r="A24" s="75"/>
      <c r="B24" s="76"/>
      <c r="C24" s="95" t="s">
        <v>54</v>
      </c>
      <c r="D24" s="77" t="s">
        <v>105</v>
      </c>
      <c r="E24" s="78" t="s">
        <v>19</v>
      </c>
      <c r="F24" s="79" t="s">
        <v>57</v>
      </c>
      <c r="G24" s="80">
        <v>274759995</v>
      </c>
      <c r="H24" s="80">
        <f>4409665+200000</f>
        <v>4609665</v>
      </c>
      <c r="I24" s="96">
        <f t="shared" si="3"/>
        <v>500000</v>
      </c>
      <c r="J24" s="96">
        <v>75000</v>
      </c>
      <c r="K24" s="96">
        <v>425000</v>
      </c>
      <c r="L24" s="96"/>
      <c r="M24" s="96">
        <v>2514161</v>
      </c>
      <c r="N24" s="96">
        <v>14246913</v>
      </c>
      <c r="O24" s="96"/>
      <c r="P24" s="96">
        <v>17897614</v>
      </c>
      <c r="Q24" s="96">
        <v>101419822</v>
      </c>
      <c r="R24" s="96"/>
    </row>
    <row r="25" spans="1:18" s="2" customFormat="1" ht="37.5" customHeight="1">
      <c r="A25" s="13"/>
      <c r="B25" s="45"/>
      <c r="C25" s="68" t="s">
        <v>36</v>
      </c>
      <c r="D25" s="92" t="s">
        <v>106</v>
      </c>
      <c r="E25" s="86" t="s">
        <v>19</v>
      </c>
      <c r="F25" s="87" t="s">
        <v>30</v>
      </c>
      <c r="G25" s="93">
        <v>40000000</v>
      </c>
      <c r="H25" s="93"/>
      <c r="I25" s="88">
        <f t="shared" si="3"/>
        <v>8000000</v>
      </c>
      <c r="J25" s="88">
        <v>1200000</v>
      </c>
      <c r="K25" s="88">
        <v>6800000</v>
      </c>
      <c r="L25" s="88"/>
      <c r="M25" s="88">
        <v>1395000</v>
      </c>
      <c r="N25" s="88">
        <v>7905000</v>
      </c>
      <c r="O25" s="88"/>
      <c r="P25" s="88">
        <v>2250000</v>
      </c>
      <c r="Q25" s="88">
        <v>12750000</v>
      </c>
      <c r="R25" s="88"/>
    </row>
    <row r="26" spans="1:18" s="2" customFormat="1" ht="32.25" customHeight="1">
      <c r="A26" s="13"/>
      <c r="B26" s="45"/>
      <c r="C26" s="68" t="s">
        <v>37</v>
      </c>
      <c r="D26" s="46" t="s">
        <v>83</v>
      </c>
      <c r="E26" s="50" t="s">
        <v>19</v>
      </c>
      <c r="F26" s="51" t="s">
        <v>59</v>
      </c>
      <c r="G26" s="52">
        <f>8420000+515577+80000</f>
        <v>9015577</v>
      </c>
      <c r="H26" s="52">
        <f>515577+80000</f>
        <v>595577</v>
      </c>
      <c r="I26" s="59">
        <f t="shared" si="3"/>
        <v>3000000</v>
      </c>
      <c r="J26" s="59">
        <v>450000</v>
      </c>
      <c r="K26" s="59">
        <v>2550000</v>
      </c>
      <c r="L26" s="59"/>
      <c r="M26" s="59">
        <v>450000</v>
      </c>
      <c r="N26" s="59">
        <v>2550000</v>
      </c>
      <c r="O26" s="59"/>
      <c r="P26" s="59">
        <v>363000</v>
      </c>
      <c r="Q26" s="59">
        <v>2057000</v>
      </c>
      <c r="R26" s="59"/>
    </row>
    <row r="27" spans="1:18" s="2" customFormat="1" ht="37.5" customHeight="1">
      <c r="A27" s="13"/>
      <c r="B27" s="45"/>
      <c r="C27" s="68" t="s">
        <v>48</v>
      </c>
      <c r="D27" s="92" t="s">
        <v>84</v>
      </c>
      <c r="E27" s="86" t="s">
        <v>19</v>
      </c>
      <c r="F27" s="87" t="s">
        <v>55</v>
      </c>
      <c r="G27" s="93">
        <f>50000000+1900000</f>
        <v>51900000</v>
      </c>
      <c r="H27" s="93">
        <f>887301+1900000</f>
        <v>2787301</v>
      </c>
      <c r="I27" s="88">
        <f t="shared" si="3"/>
        <v>2000000</v>
      </c>
      <c r="J27" s="88">
        <v>300000</v>
      </c>
      <c r="K27" s="88">
        <v>1700000</v>
      </c>
      <c r="L27" s="88"/>
      <c r="M27" s="88">
        <v>1500000</v>
      </c>
      <c r="N27" s="88">
        <v>8500000</v>
      </c>
      <c r="O27" s="88"/>
      <c r="P27" s="88">
        <v>2250000</v>
      </c>
      <c r="Q27" s="88">
        <v>12750000</v>
      </c>
      <c r="R27" s="88"/>
    </row>
    <row r="28" spans="1:18" s="2" customFormat="1" ht="48.75" customHeight="1">
      <c r="A28" s="13"/>
      <c r="B28" s="45"/>
      <c r="C28" s="94" t="s">
        <v>42</v>
      </c>
      <c r="D28" s="46" t="s">
        <v>70</v>
      </c>
      <c r="E28" s="50" t="s">
        <v>19</v>
      </c>
      <c r="F28" s="51" t="s">
        <v>30</v>
      </c>
      <c r="G28" s="52">
        <f>73794000+4031000+3500000</f>
        <v>81325000</v>
      </c>
      <c r="H28" s="52"/>
      <c r="I28" s="83">
        <f t="shared" si="3"/>
        <v>10000000</v>
      </c>
      <c r="J28" s="83">
        <v>1500000</v>
      </c>
      <c r="K28" s="83">
        <v>8500000</v>
      </c>
      <c r="L28" s="83"/>
      <c r="M28" s="83">
        <v>3723750</v>
      </c>
      <c r="N28" s="83">
        <v>21101250</v>
      </c>
      <c r="O28" s="83"/>
      <c r="P28" s="83">
        <v>5400000</v>
      </c>
      <c r="Q28" s="83">
        <v>30600000</v>
      </c>
      <c r="R28" s="83"/>
    </row>
    <row r="29" spans="1:18" s="2" customFormat="1" ht="48" customHeight="1">
      <c r="A29" s="13"/>
      <c r="B29" s="45"/>
      <c r="C29" s="68" t="s">
        <v>88</v>
      </c>
      <c r="D29" s="92" t="s">
        <v>90</v>
      </c>
      <c r="E29" s="86" t="s">
        <v>19</v>
      </c>
      <c r="F29" s="87" t="s">
        <v>89</v>
      </c>
      <c r="G29" s="93">
        <v>63400000</v>
      </c>
      <c r="H29" s="93"/>
      <c r="I29" s="88">
        <f>J29+K29+L29</f>
        <v>25000</v>
      </c>
      <c r="J29" s="88">
        <v>3750</v>
      </c>
      <c r="K29" s="88">
        <v>21250</v>
      </c>
      <c r="L29" s="88"/>
      <c r="M29" s="88"/>
      <c r="N29" s="88"/>
      <c r="O29" s="88"/>
      <c r="P29" s="88">
        <v>296250</v>
      </c>
      <c r="Q29" s="88">
        <v>1678750</v>
      </c>
      <c r="R29" s="88"/>
    </row>
    <row r="30" spans="1:18" s="2" customFormat="1" ht="48.75" customHeight="1">
      <c r="A30" s="13"/>
      <c r="B30" s="16"/>
      <c r="C30" s="71" t="s">
        <v>91</v>
      </c>
      <c r="D30" s="72" t="s">
        <v>100</v>
      </c>
      <c r="E30" s="73" t="s">
        <v>19</v>
      </c>
      <c r="F30" s="74" t="s">
        <v>92</v>
      </c>
      <c r="G30" s="34">
        <v>33300000</v>
      </c>
      <c r="H30" s="34"/>
      <c r="I30" s="27">
        <f>J30+K30+L30</f>
        <v>30000</v>
      </c>
      <c r="J30" s="27">
        <v>4500</v>
      </c>
      <c r="K30" s="27">
        <v>25500</v>
      </c>
      <c r="L30" s="27"/>
      <c r="M30" s="27"/>
      <c r="N30" s="27"/>
      <c r="O30" s="27"/>
      <c r="P30" s="27">
        <v>30000</v>
      </c>
      <c r="Q30" s="27">
        <v>170000</v>
      </c>
      <c r="R30" s="27"/>
    </row>
    <row r="31" spans="1:18" s="2" customFormat="1" ht="21.75" customHeight="1">
      <c r="A31" s="13"/>
      <c r="B31" s="17">
        <v>60016</v>
      </c>
      <c r="C31" s="47" t="s">
        <v>12</v>
      </c>
      <c r="D31" s="47"/>
      <c r="E31" s="47"/>
      <c r="F31" s="48"/>
      <c r="G31" s="18">
        <f>G32</f>
        <v>224000000</v>
      </c>
      <c r="H31" s="18"/>
      <c r="I31" s="18">
        <f t="shared" si="3"/>
        <v>1000000</v>
      </c>
      <c r="J31" s="18">
        <f aca="true" t="shared" si="4" ref="J31:Q31">J32</f>
        <v>150000</v>
      </c>
      <c r="K31" s="18">
        <f t="shared" si="4"/>
        <v>850000</v>
      </c>
      <c r="L31" s="18"/>
      <c r="M31" s="18">
        <f t="shared" si="4"/>
        <v>578229</v>
      </c>
      <c r="N31" s="18">
        <f t="shared" si="4"/>
        <v>3276630</v>
      </c>
      <c r="O31" s="18"/>
      <c r="P31" s="18">
        <f t="shared" si="4"/>
        <v>2250000</v>
      </c>
      <c r="Q31" s="18">
        <f t="shared" si="4"/>
        <v>12750000</v>
      </c>
      <c r="R31" s="18"/>
    </row>
    <row r="32" spans="1:18" ht="29.25" customHeight="1">
      <c r="A32" s="67"/>
      <c r="B32" s="45"/>
      <c r="C32" s="66" t="s">
        <v>43</v>
      </c>
      <c r="D32" s="90" t="s">
        <v>71</v>
      </c>
      <c r="E32" s="81" t="s">
        <v>19</v>
      </c>
      <c r="F32" s="82" t="s">
        <v>41</v>
      </c>
      <c r="G32" s="52">
        <v>224000000</v>
      </c>
      <c r="H32" s="52"/>
      <c r="I32" s="83">
        <f t="shared" si="3"/>
        <v>1000000</v>
      </c>
      <c r="J32" s="83">
        <v>150000</v>
      </c>
      <c r="K32" s="83">
        <v>850000</v>
      </c>
      <c r="L32" s="83"/>
      <c r="M32" s="83">
        <v>578229</v>
      </c>
      <c r="N32" s="83">
        <v>3276630</v>
      </c>
      <c r="O32" s="83"/>
      <c r="P32" s="83">
        <v>2250000</v>
      </c>
      <c r="Q32" s="83">
        <v>12750000</v>
      </c>
      <c r="R32" s="83"/>
    </row>
    <row r="33" spans="1:18" s="2" customFormat="1" ht="21.75" customHeight="1">
      <c r="A33" s="13"/>
      <c r="B33" s="17">
        <v>60053</v>
      </c>
      <c r="C33" s="47" t="s">
        <v>64</v>
      </c>
      <c r="D33" s="47"/>
      <c r="E33" s="47"/>
      <c r="F33" s="48"/>
      <c r="G33" s="18">
        <f>G34</f>
        <v>43697700</v>
      </c>
      <c r="H33" s="18">
        <f>H34</f>
        <v>150000</v>
      </c>
      <c r="I33" s="18">
        <f aca="true" t="shared" si="5" ref="I33:I43">J33+K33+L33</f>
        <v>4807700</v>
      </c>
      <c r="J33" s="18">
        <f aca="true" t="shared" si="6" ref="J33:Q33">J34</f>
        <v>721155</v>
      </c>
      <c r="K33" s="18">
        <f t="shared" si="6"/>
        <v>4086545</v>
      </c>
      <c r="L33" s="18"/>
      <c r="M33" s="18">
        <f t="shared" si="6"/>
        <v>2278845</v>
      </c>
      <c r="N33" s="18">
        <f t="shared" si="6"/>
        <v>12913455</v>
      </c>
      <c r="O33" s="18"/>
      <c r="P33" s="18">
        <f t="shared" si="6"/>
        <v>3532155</v>
      </c>
      <c r="Q33" s="18">
        <f t="shared" si="6"/>
        <v>20015545</v>
      </c>
      <c r="R33" s="18"/>
    </row>
    <row r="34" spans="1:18" ht="45.75" customHeight="1" thickBot="1">
      <c r="A34" s="67"/>
      <c r="B34" s="45"/>
      <c r="C34" s="81" t="s">
        <v>101</v>
      </c>
      <c r="D34" s="90" t="s">
        <v>85</v>
      </c>
      <c r="E34" s="81" t="s">
        <v>19</v>
      </c>
      <c r="F34" s="82" t="s">
        <v>38</v>
      </c>
      <c r="G34" s="52">
        <f>43547700+150000</f>
        <v>43697700</v>
      </c>
      <c r="H34" s="52">
        <v>150000</v>
      </c>
      <c r="I34" s="83">
        <f t="shared" si="5"/>
        <v>4807700</v>
      </c>
      <c r="J34" s="83">
        <v>721155</v>
      </c>
      <c r="K34" s="83">
        <v>4086545</v>
      </c>
      <c r="L34" s="83"/>
      <c r="M34" s="83">
        <v>2278845</v>
      </c>
      <c r="N34" s="83">
        <v>12913455</v>
      </c>
      <c r="O34" s="83"/>
      <c r="P34" s="83">
        <v>3532155</v>
      </c>
      <c r="Q34" s="83">
        <v>20015545</v>
      </c>
      <c r="R34" s="83"/>
    </row>
    <row r="35" spans="1:18" ht="21" customHeight="1" thickBot="1">
      <c r="A35" s="101">
        <v>750</v>
      </c>
      <c r="B35" s="105"/>
      <c r="C35" s="106" t="s">
        <v>110</v>
      </c>
      <c r="D35" s="106"/>
      <c r="E35" s="106"/>
      <c r="F35" s="107"/>
      <c r="G35" s="108">
        <f>G36</f>
        <v>1110000</v>
      </c>
      <c r="H35" s="108"/>
      <c r="I35" s="108">
        <f>I36</f>
        <v>1110000</v>
      </c>
      <c r="J35" s="108">
        <f>J36</f>
        <v>166500</v>
      </c>
      <c r="K35" s="108">
        <f>K36</f>
        <v>943500</v>
      </c>
      <c r="L35" s="108"/>
      <c r="M35" s="108"/>
      <c r="N35" s="108"/>
      <c r="O35" s="108"/>
      <c r="P35" s="108"/>
      <c r="Q35" s="108"/>
      <c r="R35" s="108"/>
    </row>
    <row r="36" spans="1:18" s="2" customFormat="1" ht="21.75" customHeight="1">
      <c r="A36" s="13"/>
      <c r="B36" s="17">
        <v>75023</v>
      </c>
      <c r="C36" s="47" t="s">
        <v>109</v>
      </c>
      <c r="D36" s="47"/>
      <c r="E36" s="47"/>
      <c r="F36" s="48"/>
      <c r="G36" s="18">
        <f>G37+G38</f>
        <v>1110000</v>
      </c>
      <c r="H36" s="18"/>
      <c r="I36" s="18">
        <f>I37+I38</f>
        <v>1110000</v>
      </c>
      <c r="J36" s="18">
        <f>J37+J38</f>
        <v>166500</v>
      </c>
      <c r="K36" s="18">
        <f>K37+K38</f>
        <v>943500</v>
      </c>
      <c r="L36" s="18"/>
      <c r="M36" s="18"/>
      <c r="N36" s="18"/>
      <c r="O36" s="18"/>
      <c r="P36" s="18"/>
      <c r="Q36" s="18"/>
      <c r="R36" s="18"/>
    </row>
    <row r="37" spans="1:18" s="2" customFormat="1" ht="43.5">
      <c r="A37" s="13"/>
      <c r="B37" s="118"/>
      <c r="C37" s="119" t="s">
        <v>113</v>
      </c>
      <c r="D37" s="121" t="s">
        <v>111</v>
      </c>
      <c r="E37" s="86" t="s">
        <v>19</v>
      </c>
      <c r="F37" s="122">
        <v>2007</v>
      </c>
      <c r="G37" s="123">
        <v>200000</v>
      </c>
      <c r="H37" s="123"/>
      <c r="I37" s="123">
        <f>J37+K37</f>
        <v>200000</v>
      </c>
      <c r="J37" s="123">
        <f>15%*200000</f>
        <v>30000</v>
      </c>
      <c r="K37" s="123">
        <v>170000</v>
      </c>
      <c r="L37" s="123"/>
      <c r="M37" s="123"/>
      <c r="N37" s="123"/>
      <c r="O37" s="120"/>
      <c r="P37" s="120"/>
      <c r="Q37" s="120"/>
      <c r="R37" s="120"/>
    </row>
    <row r="38" spans="1:18" ht="46.5" customHeight="1" thickBot="1">
      <c r="A38" s="67"/>
      <c r="B38" s="45"/>
      <c r="C38" s="124" t="s">
        <v>114</v>
      </c>
      <c r="D38" s="114" t="s">
        <v>112</v>
      </c>
      <c r="E38" s="86" t="s">
        <v>19</v>
      </c>
      <c r="F38" s="115">
        <v>2007</v>
      </c>
      <c r="G38" s="116">
        <v>910000</v>
      </c>
      <c r="H38" s="116"/>
      <c r="I38" s="117">
        <f>J38+K38</f>
        <v>910000</v>
      </c>
      <c r="J38" s="117">
        <f>15%*910000</f>
        <v>136500</v>
      </c>
      <c r="K38" s="117">
        <f>910000-136500</f>
        <v>773500</v>
      </c>
      <c r="L38" s="117"/>
      <c r="M38" s="117"/>
      <c r="N38" s="117"/>
      <c r="O38" s="117"/>
      <c r="P38" s="117"/>
      <c r="Q38" s="117"/>
      <c r="R38" s="117"/>
    </row>
    <row r="39" spans="1:18" ht="33" customHeight="1" thickBot="1">
      <c r="A39" s="101">
        <v>900</v>
      </c>
      <c r="B39" s="105"/>
      <c r="C39" s="106" t="s">
        <v>44</v>
      </c>
      <c r="D39" s="106"/>
      <c r="E39" s="106"/>
      <c r="F39" s="107"/>
      <c r="G39" s="108">
        <f>G40+G42</f>
        <v>60885720</v>
      </c>
      <c r="H39" s="108">
        <f aca="true" t="shared" si="7" ref="H39:Q39">H40+H42</f>
        <v>1885720</v>
      </c>
      <c r="I39" s="108">
        <f t="shared" si="7"/>
        <v>6200000</v>
      </c>
      <c r="J39" s="108">
        <f t="shared" si="7"/>
        <v>930000</v>
      </c>
      <c r="K39" s="108">
        <f t="shared" si="7"/>
        <v>5270000</v>
      </c>
      <c r="L39" s="108"/>
      <c r="M39" s="108">
        <f t="shared" si="7"/>
        <v>4920000</v>
      </c>
      <c r="N39" s="108">
        <f t="shared" si="7"/>
        <v>27880000</v>
      </c>
      <c r="O39" s="108"/>
      <c r="P39" s="108">
        <f t="shared" si="7"/>
        <v>3000000</v>
      </c>
      <c r="Q39" s="108">
        <f t="shared" si="7"/>
        <v>17000000</v>
      </c>
      <c r="R39" s="108"/>
    </row>
    <row r="40" spans="1:18" s="2" customFormat="1" ht="21.75" customHeight="1">
      <c r="A40" s="13"/>
      <c r="B40" s="36">
        <v>90001</v>
      </c>
      <c r="C40" s="15" t="s">
        <v>45</v>
      </c>
      <c r="D40" s="15"/>
      <c r="E40" s="15"/>
      <c r="F40" s="30"/>
      <c r="G40" s="37">
        <f>G41</f>
        <v>25160000</v>
      </c>
      <c r="H40" s="37">
        <f>H41</f>
        <v>1160000</v>
      </c>
      <c r="I40" s="37">
        <f t="shared" si="5"/>
        <v>5000000</v>
      </c>
      <c r="J40" s="37">
        <f>J41</f>
        <v>750000</v>
      </c>
      <c r="K40" s="37">
        <f>K41</f>
        <v>4250000</v>
      </c>
      <c r="L40" s="37"/>
      <c r="M40" s="37">
        <f>M41</f>
        <v>2850000</v>
      </c>
      <c r="N40" s="37">
        <f>N41</f>
        <v>16150000</v>
      </c>
      <c r="O40" s="37"/>
      <c r="P40" s="37"/>
      <c r="Q40" s="37"/>
      <c r="R40" s="37"/>
    </row>
    <row r="41" spans="1:18" ht="51.75" customHeight="1">
      <c r="A41" s="67"/>
      <c r="B41" s="16"/>
      <c r="C41" s="26" t="s">
        <v>46</v>
      </c>
      <c r="D41" s="89" t="s">
        <v>73</v>
      </c>
      <c r="E41" s="26" t="s">
        <v>19</v>
      </c>
      <c r="F41" s="31" t="s">
        <v>60</v>
      </c>
      <c r="G41" s="34">
        <f>24000000+1160000</f>
        <v>25160000</v>
      </c>
      <c r="H41" s="34">
        <v>1160000</v>
      </c>
      <c r="I41" s="27">
        <f t="shared" si="5"/>
        <v>5000000</v>
      </c>
      <c r="J41" s="27">
        <v>750000</v>
      </c>
      <c r="K41" s="27">
        <v>4250000</v>
      </c>
      <c r="L41" s="27"/>
      <c r="M41" s="27">
        <v>2850000</v>
      </c>
      <c r="N41" s="27">
        <v>16150000</v>
      </c>
      <c r="O41" s="27"/>
      <c r="P41" s="27"/>
      <c r="Q41" s="27"/>
      <c r="R41" s="27"/>
    </row>
    <row r="42" spans="1:18" s="2" customFormat="1" ht="21.75" customHeight="1">
      <c r="A42" s="13"/>
      <c r="B42" s="36">
        <v>90095</v>
      </c>
      <c r="C42" s="15" t="s">
        <v>47</v>
      </c>
      <c r="D42" s="15"/>
      <c r="E42" s="15"/>
      <c r="F42" s="30"/>
      <c r="G42" s="37">
        <f>G43</f>
        <v>35725720</v>
      </c>
      <c r="H42" s="37">
        <f>H43</f>
        <v>725720</v>
      </c>
      <c r="I42" s="37">
        <f aca="true" t="shared" si="8" ref="I42:Q42">I43</f>
        <v>1200000</v>
      </c>
      <c r="J42" s="37">
        <f t="shared" si="8"/>
        <v>180000</v>
      </c>
      <c r="K42" s="37">
        <f t="shared" si="8"/>
        <v>1020000</v>
      </c>
      <c r="L42" s="37"/>
      <c r="M42" s="37">
        <f t="shared" si="8"/>
        <v>2070000</v>
      </c>
      <c r="N42" s="37">
        <f t="shared" si="8"/>
        <v>11730000</v>
      </c>
      <c r="O42" s="37"/>
      <c r="P42" s="37">
        <f t="shared" si="8"/>
        <v>3000000</v>
      </c>
      <c r="Q42" s="37">
        <f t="shared" si="8"/>
        <v>17000000</v>
      </c>
      <c r="R42" s="37"/>
    </row>
    <row r="43" spans="1:18" ht="36.75" customHeight="1" thickBot="1">
      <c r="A43" s="67"/>
      <c r="B43" s="45"/>
      <c r="C43" s="81" t="s">
        <v>107</v>
      </c>
      <c r="D43" s="46" t="s">
        <v>99</v>
      </c>
      <c r="E43" s="81" t="s">
        <v>19</v>
      </c>
      <c r="F43" s="82" t="s">
        <v>61</v>
      </c>
      <c r="G43" s="52">
        <f>35000000+225720+500000</f>
        <v>35725720</v>
      </c>
      <c r="H43" s="52">
        <f>225720+500000</f>
        <v>725720</v>
      </c>
      <c r="I43" s="83">
        <f t="shared" si="5"/>
        <v>1200000</v>
      </c>
      <c r="J43" s="83">
        <v>180000</v>
      </c>
      <c r="K43" s="83">
        <v>1020000</v>
      </c>
      <c r="L43" s="83"/>
      <c r="M43" s="83">
        <v>2070000</v>
      </c>
      <c r="N43" s="83">
        <v>11730000</v>
      </c>
      <c r="O43" s="83"/>
      <c r="P43" s="83">
        <v>3000000</v>
      </c>
      <c r="Q43" s="83">
        <v>17000000</v>
      </c>
      <c r="R43" s="83"/>
    </row>
    <row r="44" spans="1:18" ht="33" customHeight="1" thickBot="1">
      <c r="A44" s="101">
        <v>921</v>
      </c>
      <c r="B44" s="105"/>
      <c r="C44" s="106" t="s">
        <v>6</v>
      </c>
      <c r="D44" s="106"/>
      <c r="E44" s="106"/>
      <c r="F44" s="107"/>
      <c r="G44" s="108">
        <f>G45+G48</f>
        <v>40667454</v>
      </c>
      <c r="H44" s="108">
        <f aca="true" t="shared" si="9" ref="H44:Q44">H45+H48</f>
        <v>570121</v>
      </c>
      <c r="I44" s="108">
        <f t="shared" si="9"/>
        <v>1308178</v>
      </c>
      <c r="J44" s="108">
        <f t="shared" si="9"/>
        <v>552045</v>
      </c>
      <c r="K44" s="108">
        <f t="shared" si="9"/>
        <v>756133</v>
      </c>
      <c r="L44" s="108"/>
      <c r="M44" s="108">
        <f t="shared" si="9"/>
        <v>531538</v>
      </c>
      <c r="N44" s="108">
        <f t="shared" si="9"/>
        <v>3012051</v>
      </c>
      <c r="O44" s="108"/>
      <c r="P44" s="108">
        <f t="shared" si="9"/>
        <v>2449543</v>
      </c>
      <c r="Q44" s="108">
        <f t="shared" si="9"/>
        <v>13880745</v>
      </c>
      <c r="R44" s="108"/>
    </row>
    <row r="45" spans="1:18" s="2" customFormat="1" ht="24.75" customHeight="1">
      <c r="A45" s="13"/>
      <c r="B45" s="36">
        <v>92113</v>
      </c>
      <c r="C45" s="15" t="s">
        <v>49</v>
      </c>
      <c r="D45" s="15"/>
      <c r="E45" s="15"/>
      <c r="F45" s="30"/>
      <c r="G45" s="37">
        <f>G46</f>
        <v>39637455</v>
      </c>
      <c r="H45" s="37">
        <f>H46</f>
        <v>548300</v>
      </c>
      <c r="I45" s="37">
        <f>J45+K45+L45</f>
        <v>300000</v>
      </c>
      <c r="J45" s="37">
        <f>J46</f>
        <v>300000</v>
      </c>
      <c r="K45" s="37"/>
      <c r="L45" s="37"/>
      <c r="M45" s="37">
        <f>M46</f>
        <v>531538</v>
      </c>
      <c r="N45" s="37">
        <f>N46</f>
        <v>3012051</v>
      </c>
      <c r="O45" s="37"/>
      <c r="P45" s="37">
        <f>P46</f>
        <v>2449543</v>
      </c>
      <c r="Q45" s="37">
        <f>Q46</f>
        <v>13880745</v>
      </c>
      <c r="R45" s="37"/>
    </row>
    <row r="46" spans="1:18" ht="45.75" customHeight="1">
      <c r="A46" s="9"/>
      <c r="B46" s="16"/>
      <c r="C46" s="26" t="s">
        <v>50</v>
      </c>
      <c r="D46" s="91" t="s">
        <v>72</v>
      </c>
      <c r="E46" s="26" t="s">
        <v>19</v>
      </c>
      <c r="F46" s="31" t="s">
        <v>62</v>
      </c>
      <c r="G46" s="34">
        <f>39089155+448300+100000</f>
        <v>39637455</v>
      </c>
      <c r="H46" s="34">
        <f>448300+100000</f>
        <v>548300</v>
      </c>
      <c r="I46" s="27">
        <f>J46+K46+L46</f>
        <v>300000</v>
      </c>
      <c r="J46" s="27">
        <v>300000</v>
      </c>
      <c r="K46" s="27"/>
      <c r="L46" s="27"/>
      <c r="M46" s="27">
        <v>531538</v>
      </c>
      <c r="N46" s="27">
        <v>3012051</v>
      </c>
      <c r="O46" s="27"/>
      <c r="P46" s="27">
        <v>2449543</v>
      </c>
      <c r="Q46" s="27">
        <v>13880745</v>
      </c>
      <c r="R46" s="27"/>
    </row>
    <row r="47" spans="3:8" ht="21" customHeight="1">
      <c r="C47"/>
      <c r="D47"/>
      <c r="E47"/>
      <c r="F47"/>
      <c r="G47"/>
      <c r="H47"/>
    </row>
    <row r="48" spans="1:18" s="2" customFormat="1" ht="24" customHeight="1">
      <c r="A48" s="13"/>
      <c r="B48" s="36">
        <v>92116</v>
      </c>
      <c r="C48" s="15" t="s">
        <v>7</v>
      </c>
      <c r="D48" s="15"/>
      <c r="E48" s="15"/>
      <c r="F48" s="30"/>
      <c r="G48" s="37">
        <f>G49</f>
        <v>1029999</v>
      </c>
      <c r="H48" s="37">
        <f>H49</f>
        <v>21821</v>
      </c>
      <c r="I48" s="37">
        <f>J48+K48+L48</f>
        <v>1008178</v>
      </c>
      <c r="J48" s="37">
        <f>J49</f>
        <v>252045</v>
      </c>
      <c r="K48" s="37">
        <f>K49</f>
        <v>756133</v>
      </c>
      <c r="L48" s="37"/>
      <c r="M48" s="37"/>
      <c r="N48" s="37"/>
      <c r="O48" s="37"/>
      <c r="P48" s="37"/>
      <c r="Q48" s="37"/>
      <c r="R48" s="37"/>
    </row>
    <row r="49" spans="1:18" ht="65.25" customHeight="1">
      <c r="A49" s="9"/>
      <c r="B49" s="16"/>
      <c r="C49" s="26" t="s">
        <v>108</v>
      </c>
      <c r="D49" s="89" t="s">
        <v>23</v>
      </c>
      <c r="E49" s="26" t="s">
        <v>8</v>
      </c>
      <c r="F49" s="31" t="s">
        <v>18</v>
      </c>
      <c r="G49" s="34">
        <v>1029999</v>
      </c>
      <c r="H49" s="34">
        <f>7225+1040+13556</f>
        <v>21821</v>
      </c>
      <c r="I49" s="27">
        <f>J49+K49+L49</f>
        <v>1008178</v>
      </c>
      <c r="J49" s="27">
        <v>252045</v>
      </c>
      <c r="K49" s="27">
        <v>756133</v>
      </c>
      <c r="L49" s="27"/>
      <c r="M49" s="27"/>
      <c r="N49" s="27"/>
      <c r="O49" s="27"/>
      <c r="P49" s="27"/>
      <c r="Q49" s="27"/>
      <c r="R49" s="27"/>
    </row>
    <row r="50" spans="1:18" ht="23.25" customHeight="1" thickBot="1">
      <c r="A50" s="109">
        <v>926</v>
      </c>
      <c r="B50" s="110"/>
      <c r="C50" s="111" t="s">
        <v>13</v>
      </c>
      <c r="D50" s="111"/>
      <c r="E50" s="111"/>
      <c r="F50" s="112"/>
      <c r="G50" s="113">
        <f>G53+G51</f>
        <v>100500000</v>
      </c>
      <c r="H50" s="113">
        <f aca="true" t="shared" si="10" ref="H50:Q50">H53+H51</f>
        <v>500000</v>
      </c>
      <c r="I50" s="113">
        <f t="shared" si="10"/>
        <v>3000000</v>
      </c>
      <c r="J50" s="113">
        <f t="shared" si="10"/>
        <v>450000</v>
      </c>
      <c r="K50" s="113">
        <f t="shared" si="10"/>
        <v>2550000</v>
      </c>
      <c r="L50" s="113"/>
      <c r="M50" s="113">
        <f t="shared" si="10"/>
        <v>5364000</v>
      </c>
      <c r="N50" s="113">
        <f t="shared" si="10"/>
        <v>30396000</v>
      </c>
      <c r="O50" s="113"/>
      <c r="P50" s="113">
        <f t="shared" si="10"/>
        <v>6411000</v>
      </c>
      <c r="Q50" s="113">
        <f t="shared" si="10"/>
        <v>36329000</v>
      </c>
      <c r="R50" s="113"/>
    </row>
    <row r="51" spans="1:18" s="2" customFormat="1" ht="24.75" customHeight="1">
      <c r="A51" s="13"/>
      <c r="B51" s="36">
        <v>92601</v>
      </c>
      <c r="C51" s="15" t="s">
        <v>51</v>
      </c>
      <c r="D51" s="15"/>
      <c r="E51" s="15"/>
      <c r="F51" s="30"/>
      <c r="G51" s="37">
        <f>G52</f>
        <v>50000000</v>
      </c>
      <c r="H51" s="37"/>
      <c r="I51" s="37">
        <f>J51+K51+L51</f>
        <v>1500000</v>
      </c>
      <c r="J51" s="37">
        <f>J52</f>
        <v>225000</v>
      </c>
      <c r="K51" s="37">
        <f>K52</f>
        <v>1275000</v>
      </c>
      <c r="L51" s="37"/>
      <c r="M51" s="37">
        <f>M52</f>
        <v>2250000</v>
      </c>
      <c r="N51" s="37">
        <f>N52</f>
        <v>12750000</v>
      </c>
      <c r="O51" s="37"/>
      <c r="P51" s="37">
        <f>P52</f>
        <v>2250000</v>
      </c>
      <c r="Q51" s="37">
        <f>Q52</f>
        <v>12750000</v>
      </c>
      <c r="R51" s="37"/>
    </row>
    <row r="52" spans="1:18" ht="32.25" customHeight="1">
      <c r="A52" s="67"/>
      <c r="B52" s="16"/>
      <c r="C52" s="62" t="s">
        <v>52</v>
      </c>
      <c r="D52" s="35" t="s">
        <v>74</v>
      </c>
      <c r="E52" s="26" t="s">
        <v>19</v>
      </c>
      <c r="F52" s="31" t="s">
        <v>30</v>
      </c>
      <c r="G52" s="34">
        <v>50000000</v>
      </c>
      <c r="H52" s="34"/>
      <c r="I52" s="27">
        <f>J52+K52+L52</f>
        <v>1500000</v>
      </c>
      <c r="J52" s="27">
        <v>225000</v>
      </c>
      <c r="K52" s="27">
        <v>1275000</v>
      </c>
      <c r="L52" s="27"/>
      <c r="M52" s="27">
        <v>2250000</v>
      </c>
      <c r="N52" s="27">
        <v>12750000</v>
      </c>
      <c r="O52" s="27"/>
      <c r="P52" s="27">
        <v>2250000</v>
      </c>
      <c r="Q52" s="27">
        <v>12750000</v>
      </c>
      <c r="R52" s="27"/>
    </row>
    <row r="53" spans="1:18" s="2" customFormat="1" ht="21.75" customHeight="1">
      <c r="A53" s="13"/>
      <c r="B53" s="36">
        <v>92604</v>
      </c>
      <c r="C53" s="15" t="s">
        <v>14</v>
      </c>
      <c r="D53" s="15"/>
      <c r="E53" s="15"/>
      <c r="F53" s="30"/>
      <c r="G53" s="37">
        <f>G54</f>
        <v>50500000</v>
      </c>
      <c r="H53" s="37">
        <f>H54</f>
        <v>500000</v>
      </c>
      <c r="I53" s="37">
        <f>J53+K53+L53</f>
        <v>1500000</v>
      </c>
      <c r="J53" s="37">
        <f>J54</f>
        <v>225000</v>
      </c>
      <c r="K53" s="37">
        <f>K54</f>
        <v>1275000</v>
      </c>
      <c r="L53" s="37"/>
      <c r="M53" s="37">
        <f>M54</f>
        <v>3114000</v>
      </c>
      <c r="N53" s="37">
        <f>N54</f>
        <v>17646000</v>
      </c>
      <c r="O53" s="37"/>
      <c r="P53" s="37">
        <f>P54</f>
        <v>4161000</v>
      </c>
      <c r="Q53" s="37">
        <f>Q54</f>
        <v>23579000</v>
      </c>
      <c r="R53" s="37"/>
    </row>
    <row r="54" spans="1:18" ht="55.5" customHeight="1">
      <c r="A54" s="9"/>
      <c r="B54" s="16"/>
      <c r="C54" s="62" t="s">
        <v>24</v>
      </c>
      <c r="D54" s="63" t="s">
        <v>75</v>
      </c>
      <c r="E54" s="26" t="s">
        <v>63</v>
      </c>
      <c r="F54" s="31" t="s">
        <v>38</v>
      </c>
      <c r="G54" s="34">
        <f>50000000+500000</f>
        <v>50500000</v>
      </c>
      <c r="H54" s="34">
        <v>500000</v>
      </c>
      <c r="I54" s="27">
        <f>J54+K54+L54</f>
        <v>1500000</v>
      </c>
      <c r="J54" s="27">
        <v>225000</v>
      </c>
      <c r="K54" s="27">
        <v>1275000</v>
      </c>
      <c r="L54" s="27"/>
      <c r="M54" s="27">
        <v>3114000</v>
      </c>
      <c r="N54" s="27">
        <v>17646000</v>
      </c>
      <c r="O54" s="27"/>
      <c r="P54" s="27">
        <v>4161000</v>
      </c>
      <c r="Q54" s="27">
        <v>23579000</v>
      </c>
      <c r="R54" s="27"/>
    </row>
    <row r="55" spans="1:8" ht="14.25">
      <c r="A55" s="21"/>
      <c r="B55" s="22"/>
      <c r="C55"/>
      <c r="D55"/>
      <c r="E55"/>
      <c r="F55" s="32"/>
      <c r="G55" s="32"/>
      <c r="H55" s="32"/>
    </row>
  </sheetData>
  <mergeCells count="5">
    <mergeCell ref="P7:R7"/>
    <mergeCell ref="C3:J3"/>
    <mergeCell ref="J7:L7"/>
    <mergeCell ref="M7:O7"/>
    <mergeCell ref="C4:G4"/>
  </mergeCells>
  <printOptions horizontalCentered="1"/>
  <pageMargins left="0.1968503937007874" right="0.1968503937007874" top="0.4724409448818898" bottom="0.5905511811023623" header="0.31496062992125984" footer="0.3937007874015748"/>
  <pageSetup firstPageNumber="63" useFirstPageNumber="1" horizontalDpi="300" verticalDpi="300" orientation="landscape" paperSize="9" scale="5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2006-11-14T13:02:42Z</cp:lastPrinted>
  <dcterms:created xsi:type="dcterms:W3CDTF">1999-10-25T09:23:49Z</dcterms:created>
  <dcterms:modified xsi:type="dcterms:W3CDTF">2006-11-14T13:02:42Z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