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proj2007" sheetId="1" r:id="rId1"/>
  </sheets>
  <definedNames>
    <definedName name="_xlnm.Print_Area" localSheetId="0">'proj2007'!$A$1:$F$527</definedName>
    <definedName name="_xlnm.Print_Titles" localSheetId="0">'proj2007'!$8:$8</definedName>
  </definedNames>
  <calcPr fullCalcOnLoad="1"/>
</workbook>
</file>

<file path=xl/comments1.xml><?xml version="1.0" encoding="utf-8"?>
<comments xmlns="http://schemas.openxmlformats.org/spreadsheetml/2006/main">
  <authors>
    <author>um</author>
  </authors>
  <commentList>
    <comment ref="C491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<sst xmlns="http://schemas.openxmlformats.org/spreadsheetml/2006/main" count="537" uniqueCount="343">
  <si>
    <t xml:space="preserve">dotacja celowa z budżetu państwa na dofinansowanie działalności ośrodków wsparcia oraz ośrodków interwencji kryzysowej </t>
  </si>
  <si>
    <t>Ośrodki adopcyjno - opiekuńcze</t>
  </si>
  <si>
    <t>Fundusz Pracy</t>
  </si>
  <si>
    <t>środki z Funduszu Pracy na finansowanie kosztów wynagrodzenia i składek na ubezpieczenia społeczne pracowników Miejskiego Urzędu Pracy</t>
  </si>
  <si>
    <t xml:space="preserve">Państwowy Fundusz Rehabilitacji Osób Niepełnosprawnych  </t>
  </si>
  <si>
    <t>środki z PHARE na realizację projektu "Promocja wzrostu zatrudnienia wśród młodzieży"</t>
  </si>
  <si>
    <t>środki z Europejskiego Funduszu Społecznego na realizację projektu "Tylko dla orłów"</t>
  </si>
  <si>
    <t>środki z Europejskiego Funduszu Społecznego na realizację projektu "Marketing usług pośredniaka - MUP"</t>
  </si>
  <si>
    <t>75411</t>
  </si>
  <si>
    <t>dotacja na dzieci z innych powiatów przebywające w placówkach opiekuńczo-wychowawczych na terenie miasta Lublin</t>
  </si>
  <si>
    <t>środki z PFRON na dofinansowanie robót budowlanych budynku przy ul. Nałkowskich 78</t>
  </si>
  <si>
    <t>Urzędy miast i miast na prawach powiatu</t>
  </si>
  <si>
    <t>wpływy z mandatów nakładanych przez Straż Miejską</t>
  </si>
  <si>
    <t xml:space="preserve">odsetki od nieterminowych wpłat </t>
  </si>
  <si>
    <t>dotacja z Europejskiego Funduszu Społecznego i budżetu państwa na realizację projektu: "Fundusz stypendialny Miasta Lublin szansą ponadgimnazjalistów z terenów wiejskich"</t>
  </si>
  <si>
    <t>dotacja z Europejskiego  Społecznego i budżetu państwa na realizację projektu: "Program stypendialny Miasta Lublin szansą ponadgimnazjalistów z terenów wiejskich"</t>
  </si>
  <si>
    <t xml:space="preserve">Dotacje celowe z budżetu państwa na zadania z zakresu administracji rządowej </t>
  </si>
  <si>
    <t>Prace geodezyjne i kartograficzne (nieinwestycyjne)</t>
  </si>
  <si>
    <t>Nadzór budowlany</t>
  </si>
  <si>
    <t>dotacja celowa z budżetu państwa na utrzymanie Powiatowego Inspektoratu Nadzoru Budowlanego</t>
  </si>
  <si>
    <t>dotacja celowa z budżetu państwa na sfinansowanie kosztów wykonania zastępczego</t>
  </si>
  <si>
    <t>dotacja celowa z budżetu państwa na realizację bieżących zadań z zakresu administracji rządowej</t>
  </si>
  <si>
    <t>Komisje poborowe</t>
  </si>
  <si>
    <t>Obrona narodowa</t>
  </si>
  <si>
    <t>Pozostałe wydatki obronne</t>
  </si>
  <si>
    <t>dotacja celowa z budżetu państwa na szkolenia z zakresu obrony cywilnej</t>
  </si>
  <si>
    <t>Ratownictwo medyczne</t>
  </si>
  <si>
    <t xml:space="preserve">dotacja celowa z budżetu państwa na składki na ubezpieczenie zdrowotne za dzieci i uczniów niepozostających na utrzymaniu osoby ubezpieczonej </t>
  </si>
  <si>
    <t>Pomoc dla uchodźców</t>
  </si>
  <si>
    <t>dotacja celowa z budżetu państwa na pomoc dla cudzoziemców posiadających status uchodźcy</t>
  </si>
  <si>
    <t>Pozostałe zadania w zakresie polityki społecznej</t>
  </si>
  <si>
    <t>Pomoc dla repatriantów</t>
  </si>
  <si>
    <t>Dział</t>
  </si>
  <si>
    <t>Rozdz.</t>
  </si>
  <si>
    <t>Dochody budżetu miasta ogółem</t>
  </si>
  <si>
    <t>z tego:</t>
  </si>
  <si>
    <t>Dochody gminy ogółem, z tego:</t>
  </si>
  <si>
    <t xml:space="preserve">Dochody własne </t>
  </si>
  <si>
    <t>010</t>
  </si>
  <si>
    <t>Rolnictwo i łowiectwo</t>
  </si>
  <si>
    <t>01095</t>
  </si>
  <si>
    <t>Pozostała działalność</t>
  </si>
  <si>
    <t>czynsz dzierżawny za obwody łowieckie</t>
  </si>
  <si>
    <t>pozostałe dochody</t>
  </si>
  <si>
    <t>Transport i łączność</t>
  </si>
  <si>
    <t>Drogi publiczne gminne</t>
  </si>
  <si>
    <t>opłaty pobierane na podstawie ustawy o drogach publicznych</t>
  </si>
  <si>
    <t>Gospodarka mieszkaniowa</t>
  </si>
  <si>
    <t>Zakłady gospodarki mieszkaniowej</t>
  </si>
  <si>
    <t>Gospodarka gruntami i nieruchomościami</t>
  </si>
  <si>
    <t>opłaty za wieczyste użytkowanie</t>
  </si>
  <si>
    <t>wpływy z dzierżawy gruntów</t>
  </si>
  <si>
    <t>wpływy z tytułu odpłatnego korzystania z mienia (dzierżawa, najem)</t>
  </si>
  <si>
    <t xml:space="preserve"> </t>
  </si>
  <si>
    <t>wpłaty zwaloryzowanych odszkodowań przez byłych właścicieli w związku z przywróceniem prawa własności</t>
  </si>
  <si>
    <t>sprzedaż działek</t>
  </si>
  <si>
    <t>sprzedaż mieszkań komunalnych</t>
  </si>
  <si>
    <t>sprzedaż  składników majątkowych</t>
  </si>
  <si>
    <t>odsetki za nieterminowe regulowanie należności</t>
  </si>
  <si>
    <t>zwrot środków przez spółdzielnie mieszkaniowe za skredytowane mieszkania</t>
  </si>
  <si>
    <t>Działalność usługowa</t>
  </si>
  <si>
    <t>Cmentarze</t>
  </si>
  <si>
    <t>opłaty za korzystanie z cmentarzy komunalnych i urządzeń cmentarnych</t>
  </si>
  <si>
    <t>darowizna pieniężna na utrzymanie cmentarza żydowskiego przy ul. Walecznych</t>
  </si>
  <si>
    <t>Administracja publiczna</t>
  </si>
  <si>
    <t>Urzędy wojewódzkie</t>
  </si>
  <si>
    <t xml:space="preserve">opłaty pokrywające koszt specyfikacji przetargowej, dziennika budowy i inne </t>
  </si>
  <si>
    <t>zaległe wpłaty za pobyt w Izbie Wytrzeźwień</t>
  </si>
  <si>
    <t>wpływy z tytułu należności po zlikwidowanym Zespole Opieki Zdrowotnej w Lublinie</t>
  </si>
  <si>
    <t>wpłata do budżetu z rachunku dochodów własnych "Egzekucja administracyjna"</t>
  </si>
  <si>
    <t xml:space="preserve">pozostałe dochody </t>
  </si>
  <si>
    <t>Promocja jednostek samorządu terytorialnego</t>
  </si>
  <si>
    <t>Bezpieczeństwo publiczne i ochrona przeciwpożarowa</t>
  </si>
  <si>
    <t>Straż Miejska</t>
  </si>
  <si>
    <t>Dochody od osób prawnych, od osób fizycznych i od innych jednostek nieposiadających osobowości prawnej oraz wydatki związane z ich poborem</t>
  </si>
  <si>
    <t>Wpływy z podatku dochodowego od osób fizycznych</t>
  </si>
  <si>
    <t>wpłaty z zysku jednoosobowych spółek</t>
  </si>
  <si>
    <t>Wpływy z podatku rolnego, podatku leśnego, podatku od spadków i darowizn, podatku od czynności cywilnoprawnych oraz podatków i opłat lokalnych od osób fizycznych</t>
  </si>
  <si>
    <t>opłata skarbowa</t>
  </si>
  <si>
    <t>opłata za zezwolenia i korzystanie z zezwoleń na sprzedaż napojów alkoholowych</t>
  </si>
  <si>
    <t>opłata za licencję na wykonywanie transportu drogowego taksówką</t>
  </si>
  <si>
    <t>opłata za zezwolenie na wykonywanie przewozu osób w krajowym transporcie drogowym</t>
  </si>
  <si>
    <t>Udziały gmin w podatkach stanowiących dochód budżetu państwa</t>
  </si>
  <si>
    <t>Różne rozliczenia</t>
  </si>
  <si>
    <t>Różne rozliczenia finansowe</t>
  </si>
  <si>
    <t>odsetki od środków na rachunkach bankowych</t>
  </si>
  <si>
    <t>Oświata i wychowanie</t>
  </si>
  <si>
    <t>Szkoły podstawowe</t>
  </si>
  <si>
    <t>Oddziały przedszkolne w szkołach podstawowych</t>
  </si>
  <si>
    <t>opłaty za pobyt w oddziałach przedszkolnych</t>
  </si>
  <si>
    <t>Przedszkola</t>
  </si>
  <si>
    <t>opłaty za pobyt w przedszkolach</t>
  </si>
  <si>
    <t>Przedszkola specjalne</t>
  </si>
  <si>
    <t>Gimnazja</t>
  </si>
  <si>
    <t>Ochrona zdrowia</t>
  </si>
  <si>
    <t>Pomoc społeczna</t>
  </si>
  <si>
    <t>Ośrodki wsparcia</t>
  </si>
  <si>
    <t>opłaty za usługi świadczone podopiecznym</t>
  </si>
  <si>
    <t>udział w dochodach budżetu państwa z tytułu opłat za pobyt  w środowiskowych domach samopomocy</t>
  </si>
  <si>
    <t>udział w dochodach budżetu państwa z tytułu zwrotów nienależnie pobranych świadczeń</t>
  </si>
  <si>
    <t>Dodatki mieszkaniowe</t>
  </si>
  <si>
    <t>Ośrodki pomocy społecznej</t>
  </si>
  <si>
    <t>Usługi opiekuńcze i specjalistyczne usługi opiekuńcze</t>
  </si>
  <si>
    <t>opłaty podopiecznych za świadczone usługi</t>
  </si>
  <si>
    <t>udział w dochodach budżetu państwa z tytułu opłat za usługi opiekuńcze</t>
  </si>
  <si>
    <t>Centra integracji społecznej</t>
  </si>
  <si>
    <t>wpłata z zysku Centrum Integracji Społecznej "Integro"</t>
  </si>
  <si>
    <t>Żłobki</t>
  </si>
  <si>
    <t>opłaty za pobyt w żłobkach</t>
  </si>
  <si>
    <t>Edukacyjna opieka wychowawcza</t>
  </si>
  <si>
    <t>Świetlice szkolne</t>
  </si>
  <si>
    <t>Gospodarka komunalna i ochrona środowiska</t>
  </si>
  <si>
    <t>Gospodarka odpadami</t>
  </si>
  <si>
    <t>Schroniska dla zwierząt</t>
  </si>
  <si>
    <t xml:space="preserve">wpływy ze sprzedaży psów w schronisku </t>
  </si>
  <si>
    <t>Wpływy i wydatki związane z gromadzeniem środków z opłat produktowych</t>
  </si>
  <si>
    <t>opłata produktowa</t>
  </si>
  <si>
    <t>opłaty wnoszone przez rolników za zużytą wodę (Rokitno)</t>
  </si>
  <si>
    <t xml:space="preserve">opłaty za korzystanie z przystanków przez prywatnych przewoźników </t>
  </si>
  <si>
    <t>wpływy z dzierżawy gablot reklamowych wiat przystankowych</t>
  </si>
  <si>
    <t>Subwencje i dotacja rekompensująca</t>
  </si>
  <si>
    <t>Część oświatowa subwencji ogólnej dla jednostek samorządu terytorialnego</t>
  </si>
  <si>
    <t>subwencja oświatowa</t>
  </si>
  <si>
    <t>Część równoważąca subwencji ogólnej dla gmin</t>
  </si>
  <si>
    <t>subwencja równoważąca</t>
  </si>
  <si>
    <t>Dotacje celowe i inne środki na zadania własne</t>
  </si>
  <si>
    <t>Lokalny transport zbiorowy</t>
  </si>
  <si>
    <t>Turystyka</t>
  </si>
  <si>
    <t>Zadania w zakresie upowszechniania turystyki</t>
  </si>
  <si>
    <t>Euroregiony</t>
  </si>
  <si>
    <t>środki z PHARE na współfinansowanie projektu "Na wspólnej drodze. Podnoszenie standardów współpracy transgranicznej samorządów Lublina i Łucka"</t>
  </si>
  <si>
    <t>środki z Programu Sąsiedztwa Interreg IIIA/Tacis CBC i budżetu państwa na realizację projektu "TURYSTYKA BEZ GRANIC - promocja ośrodków turystycznych Euroregionu Bug"</t>
  </si>
  <si>
    <t>środki z Programu Sąsiedztwa Interreg IIIA/Tacis CBC i budżetu państwa na realizację projektu "Współpraca kulturalna Lublina, Brześcia i Łucka - działania informacyjne i artystyczne"</t>
  </si>
  <si>
    <t>środki z Programu Sąsiedztwa Interreg IIIA/Tacis CBC i budżetu państwa na realizację projektu "Program wspierania udziału w imprezach targowych Lublin - Brześć - Łuck. Eurotrójkąt - Targi 2007."</t>
  </si>
  <si>
    <t>dotacja celowa z budżetu państwa na sfinansowanie wyprawki szkolnej</t>
  </si>
  <si>
    <t>środki z programu Wspólnoty Europejskiej Socrates-Comenius na realizację projektów oświatowych</t>
  </si>
  <si>
    <t>dotacja z Fundacji EkoFundusz na termomodernizację obiektów szkolnych</t>
  </si>
  <si>
    <t xml:space="preserve">środki z Funduszu Rozwoju Kultury Fizycznej na dofinansowanie budowy sali gimnastycznej przy SP nr 48 </t>
  </si>
  <si>
    <t>dotacja celowa z budżetu państwa na dofinansowanie pracodawcom kosztów przygotowania zawodowego młodocianych pracowników</t>
  </si>
  <si>
    <t>środki z PFRON na realizację programu wyrównywania różnic między regionami</t>
  </si>
  <si>
    <t>dotacja celowa z budżetu państwa na dofinansowanie utrzymania Miejskiego Ośrodka Pomocy Rodzinie</t>
  </si>
  <si>
    <t>dotacja celowa z budżetu państwa na sfinansowanie dodatku do wynagrodzenia pracownika socjalnego</t>
  </si>
  <si>
    <t>środki z Programu Inicjatywy Wspólnotowej EQUAL na realizację projektu "@lterEgo"</t>
  </si>
  <si>
    <t>Pomoc materialna dla uczniów</t>
  </si>
  <si>
    <t>dotacja celowa z budżetu państwa na pomoc materialną dla uczniów w ramach Narodowego Programu Stypendialnego</t>
  </si>
  <si>
    <t>Kultura i ochrona dziedzictwa narodowego</t>
  </si>
  <si>
    <t>Pozostałe zadania w zakresie kultury</t>
  </si>
  <si>
    <t>środki na projekt "Stereotypy a Rzeczywistość"</t>
  </si>
  <si>
    <t>Domy i ośrodki kultury, świetlice i kluby</t>
  </si>
  <si>
    <t>środki z Programu Wspólnoty Europejskiej Młodzież na realizację projektu "Historie z fotogramów"</t>
  </si>
  <si>
    <t>Ochrona zabytków i opieka nad zabytkami</t>
  </si>
  <si>
    <t>dotacja od samorządu województwa na rewaloryzację klasztoru oo. Dominikanów</t>
  </si>
  <si>
    <t>Kultura fizyczna i sport</t>
  </si>
  <si>
    <t>Instytucje kultury fizycznej</t>
  </si>
  <si>
    <t>Zadania w zakresie kultury fizycznej i sportu</t>
  </si>
  <si>
    <t>środki z Funduszu Zajęć Sportowo - Rekreacyjnych dla Uczniów na dofinansowanie zajęć sportowo - rekreacyjnych</t>
  </si>
  <si>
    <t>Dotacje celowe i inne środki na zadania realizowane na podstawie porozumień i umów</t>
  </si>
  <si>
    <t>wpływy z tytułu umieszczenia dziecka z innej gminy w przedszkolu na terenie gminy Lublin</t>
  </si>
  <si>
    <t>odsetki od nieterminowych wpływów z tytułu umieszczenia dziecka z innej gminy w przedszkolu na terenie gminy Lublin</t>
  </si>
  <si>
    <t>środki z Gminy Garbów na prowadzenie doradztwa metodycznego dla nauczycieli</t>
  </si>
  <si>
    <t>pomoc finansowa z Gminy Świdnik na refundację wydatków poniesionych na budowę składowiska odpadów komunalnych w Rokitnie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</si>
  <si>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</si>
  <si>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</si>
  <si>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przecipożarowa</t>
  </si>
  <si>
    <t>Obrona cywilna</t>
  </si>
  <si>
    <t>dotacja celowa z budżetu państwa na finansowanie zadań z zakresu obrony cywilnej</t>
  </si>
  <si>
    <t>dotacja celowa z budżetu państwa na sfinansowanie kosztów obsługi wydawania decyzji o świadczeniach zdrowotnych</t>
  </si>
  <si>
    <t xml:space="preserve">Ośrodki wsparcia </t>
  </si>
  <si>
    <t xml:space="preserve">dotacja celowa z budżetu państwa na prowadzenie środowiskowych domów samopomocy </t>
  </si>
  <si>
    <t>dotacja celowa z budżetu państwa na wydatki związane z wypłatą świadczeń rodzinnych i zaliczki alimentacyjnej</t>
  </si>
  <si>
    <t xml:space="preserve">dotacja celowa z budżetu państwa na składki na ubezpieczenie zdrowotne opłacane za osoby pobierające świadczenia z pomocy społecznej </t>
  </si>
  <si>
    <t xml:space="preserve">Usługi opiekuńcze i specjalistyczne usługi opiekuńcze </t>
  </si>
  <si>
    <t>dotacja celowa z budżetu państwa na usługi opiekuńcze</t>
  </si>
  <si>
    <t>Usuwanie skutków klęsk żywiołowych</t>
  </si>
  <si>
    <t>dotacja celowa z budżetu państwa na wypłaty zasiłków celowych dla rodzin poszkodowanych wskutek powodzi</t>
  </si>
  <si>
    <t>dotacja celowa z budżetu państwa na realizację projektu "Podajmy sobie ręce"</t>
  </si>
  <si>
    <t>II. Dochody powiatu ogółem, z tego:</t>
  </si>
  <si>
    <t>Dochody własne</t>
  </si>
  <si>
    <t>Drogi publiczne w miastach na prawach powiatu</t>
  </si>
  <si>
    <t>Ośrodki informacji turystycznej</t>
  </si>
  <si>
    <t xml:space="preserve">Gospodarka mieszkaniowa </t>
  </si>
  <si>
    <t>Gospodarka gruntami  i nieruchomościami</t>
  </si>
  <si>
    <t>Nadzór Budowlany</t>
  </si>
  <si>
    <t>wpływy z kar nakładanych przez Powiatowy Inspektorat Nadzoru Budowlanego</t>
  </si>
  <si>
    <t xml:space="preserve">Komendy powiatowe Państwowej Straży Pożarnej </t>
  </si>
  <si>
    <t>udział w dochodach budżetu państwa z tytułu wpływów z najmu i innych</t>
  </si>
  <si>
    <t>opłaty z tytułu wydawania tablic rejestracyjnych, praw jazdy, czasowych pozwoleń i innych</t>
  </si>
  <si>
    <t>opłata za wydanie licencji na wykonywanie krajowego transportu drogowego i opłata za wydanie zaświadczenia i wypisu z zaświadczenia na wykonywanie przewozu osób i rzeczy na potrzeby własne</t>
  </si>
  <si>
    <t>opłata za wydanie karty parkingowej</t>
  </si>
  <si>
    <t>opłata za czasowe wycofanie pojazdu z ruchu drogowego</t>
  </si>
  <si>
    <t>Udziały powiatów w podatkach stanowiących dochód budżetu państwa</t>
  </si>
  <si>
    <t>odsetki od środków na rachunku bankowym</t>
  </si>
  <si>
    <t>Szkoły podstawowe specjalne</t>
  </si>
  <si>
    <t>Gimnazja specjalne</t>
  </si>
  <si>
    <t>Licea ogólnokształcące</t>
  </si>
  <si>
    <t>Licea ogólnokształcące specjalne</t>
  </si>
  <si>
    <t xml:space="preserve">Licea profilowane </t>
  </si>
  <si>
    <t>Licea profilowane specjalne</t>
  </si>
  <si>
    <t>Szkoły zawodowe</t>
  </si>
  <si>
    <t>Szkoły artystyczne</t>
  </si>
  <si>
    <t>Szkoły zawodowe specjalne</t>
  </si>
  <si>
    <t>Gospodarstwa pomocnicze</t>
  </si>
  <si>
    <t>wpłaty z zysku gospodarstw pomocniczych</t>
  </si>
  <si>
    <t>Placówki opiekuńczo-wychowawcze</t>
  </si>
  <si>
    <t>opłaty za pobyt w placówkach</t>
  </si>
  <si>
    <t>Domy pomocy społecznej</t>
  </si>
  <si>
    <t>opłaty za pobyt w domach pomocy społecznej</t>
  </si>
  <si>
    <t>Rodziny zastępcze</t>
  </si>
  <si>
    <t>Jednostki specjalistycznego poradnictwa, mieszkania chronione i ośrodki interwencji kryzysowej</t>
  </si>
  <si>
    <t>opłaty za pobyt w mieszkaniach chronionych</t>
  </si>
  <si>
    <t>Ośrodki adopcyjno-opiekuńcze</t>
  </si>
  <si>
    <t>Powiatowe urzędy pracy</t>
  </si>
  <si>
    <t>Specjalne ośrodki szkolno-wychowawcze</t>
  </si>
  <si>
    <t>Placówki wychowania pozaszkolnego</t>
  </si>
  <si>
    <t>Internaty i bursy szkolne</t>
  </si>
  <si>
    <t>Szkolne schroniska młodzieżowe</t>
  </si>
  <si>
    <t>opłaty za noclegi w schronisku</t>
  </si>
  <si>
    <t>Młodzieżowe ośrodki socjoterapii</t>
  </si>
  <si>
    <t xml:space="preserve">Subwencje </t>
  </si>
  <si>
    <t>Uzupełnienie subwencji ogólnej dla jednostek samorządu terytorialnego</t>
  </si>
  <si>
    <t>subwencja ogólna (przeznaczona na inwestycje drogowe)</t>
  </si>
  <si>
    <t>Część równoważąca subwencji ogólnej dla powiatów</t>
  </si>
  <si>
    <t>Komendy powiatowe Państwowej Straży Pożarnej</t>
  </si>
  <si>
    <t>środki z Programu Leonardo da Vinci na realizację projektu "Standardy nowoczesnego hotelarstwa"</t>
  </si>
  <si>
    <t>środki z Programu Sąsiedztwa Interreg IIIA/Tacis CBC na realizację projektu "III Euroregionalne Spotkania Muzyczne &lt;&lt;Skrzypce i Ja&gt;&gt; Lublin 2006"</t>
  </si>
  <si>
    <t>Centra kształcenia ustawicznego i praktycznego oraz ośrodki dokształcania zawodowego</t>
  </si>
  <si>
    <t>dotacja celowa z budżetu państwa na realizację zadań w ramach Kontraktu Wojewódzkiego na 2006 rok</t>
  </si>
  <si>
    <t>dotacja celowa z budżetu państwa na utrzymanie domów pomocy społecznej</t>
  </si>
  <si>
    <t>dotacja celowa z budżetu państwa na podniesienie standardów w domach pomocy społecznej</t>
  </si>
  <si>
    <t>wpis do ewidencji działalności gospodarczej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</si>
  <si>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</si>
  <si>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</si>
  <si>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</si>
  <si>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</si>
  <si>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</si>
  <si>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odsetki, opłaty za upomnienia, opłata prolongacyjna</t>
  </si>
  <si>
    <t>podatek od spadków i darowizn</t>
  </si>
  <si>
    <t>podatek od posiadania psów</t>
  </si>
  <si>
    <t>wpływy z opłaty targowej</t>
  </si>
  <si>
    <t>opłata administracyjna</t>
  </si>
  <si>
    <t>Wpłaty z zysku przedsiębiorstw i jednoosobowych spółek</t>
  </si>
  <si>
    <t>opłaty za składowanie odpadów komunalnych w Rokitnie</t>
  </si>
  <si>
    <t xml:space="preserve">wpłaty społecznych komitetów i innych podmiotów na inwestycje </t>
  </si>
  <si>
    <t>dotacja rekompensująca dochody utracone z tytułu zwolnień ustawowych</t>
  </si>
  <si>
    <t xml:space="preserve">środki z Europejskiego Funduszu Rozwoju Regionalnego na dofinansowanie inwestycji drogowych </t>
  </si>
  <si>
    <t>środki z Programu Sąsiedztwa Interreg IIIA/Tacis CBC na realizację projektu "Zintegrowane oznakowanie turystyczne Lublina"</t>
  </si>
  <si>
    <t>środki z Europejskiego Funduszu Rozwoju Regionalnego na realizację projektu "Wprowadzenie Elektronicznego Systemu Obiegu Dokumentów i informatyzacja Biura Obsługi Mieszkańców"</t>
  </si>
  <si>
    <t>Zasiłki i pomoc w naturze oraz składki na ubezpieczenia emerytalne i rentowe</t>
  </si>
  <si>
    <t>środki z Europejskiego Funduszu Społecznego na realizację projektu "Sami sobie - program rozwoju standardów jakości usług dla pracowników socjalnych"</t>
  </si>
  <si>
    <t>środki z Europejskiego Funduszu Społecznego na realizację projektu "Od smutku do radości"</t>
  </si>
  <si>
    <t>środki z Europejskiego Funduszu Rozwoju Regionalnego na realizację projektu "Rekultywacja składowiska odpadów komunalnych dla Lublina w miejscowości Rokitno"</t>
  </si>
  <si>
    <t>Dotacje celowe z budżetu państwa na zadania zlecone z zakresu administracji rządowej</t>
  </si>
  <si>
    <t xml:space="preserve">dotacja celowa z budżetu państwa na sfinansowanie kosztów prowadzenia i aktualizacji rejestru wyborców </t>
  </si>
  <si>
    <t>środki na realizację projektu "Kultura bez granic - Dni Debreczyna w Lublinie"</t>
  </si>
  <si>
    <t>opłata za wydanie karty wędkarskiej</t>
  </si>
  <si>
    <t>opłata za egzamin na wykonywanie transportu drogowego taksowką</t>
  </si>
  <si>
    <t>Wpływy z innych opłat stanowiących dochody jednostek samorządu terytorialnego na podstawie ustaw</t>
  </si>
  <si>
    <t xml:space="preserve">podatek dochodowy od osób fizycznych </t>
  </si>
  <si>
    <t>podatek dochodowy od osób prawnych</t>
  </si>
  <si>
    <t>udział w dochodach budżetu państwa z tytułu opłat za pobyt w środowiskowych domach samopomocy</t>
  </si>
  <si>
    <t>odpłatnośc rodziców za pobyt dzieci w rodzinach zastępczych</t>
  </si>
  <si>
    <t>opłaty za pobyt w specjalnych ośrodkach szkolno - wychowawczych</t>
  </si>
  <si>
    <t>Poradnie psychologiczno-pedagogiczne, w tym poradnie specjalistyczne</t>
  </si>
  <si>
    <t>opłaty za pobyt w internatach i bursach</t>
  </si>
  <si>
    <t xml:space="preserve">środki na częściowe sfinansowanie kosztów obsługi zadań z zakresu rehabilitacji zawodowej i społecznej </t>
  </si>
  <si>
    <t>dotacja celowa z budżetu państwa na pomoc materialną dla uczniów pochodzących z rodzin byłych pracowników państwowych przedsiębiorstw gospodarki rolnej</t>
  </si>
  <si>
    <t xml:space="preserve">dotacja celowa z budżetu państwa na modernizację ewidencji gruntów </t>
  </si>
  <si>
    <t>dotacja celowa z budżetu państwa na finansowanie zadań bieżących z zakresu gospodarki nieruchomościami</t>
  </si>
  <si>
    <t>dotacja celowa z budżetu państwa na przeprowadzenie poboru do wojska</t>
  </si>
  <si>
    <t>dotacja celowa z budżetu państwa na utrzymanie Komendy Miejskiej Państwowej Straży Pożarnej</t>
  </si>
  <si>
    <t>dotacja celowa z budżetu państwa na dofinansowanie funkcjonowania Centrum Powiadamiania Ratunkowego</t>
  </si>
  <si>
    <t>Składki na ubezpieczenie zdrowotne oraz świadczenia dla osób nieobjętych obowiązkiem ubezpieczenia zdrowotnego</t>
  </si>
  <si>
    <t>dotacja celowa z budżetu państwa na utrzymanie zespołu ds. orzekania o niepełnosprawności</t>
  </si>
  <si>
    <t>dotacja celowa z budżetu państwa na pomoc dla repatriantów</t>
  </si>
  <si>
    <t>Zespoły do spraw orzekania o niepełnosprawności</t>
  </si>
  <si>
    <t>Razem:</t>
  </si>
  <si>
    <t>własne</t>
  </si>
  <si>
    <t>dotacje na zadania własne</t>
  </si>
  <si>
    <t>porozumienia i umowy</t>
  </si>
  <si>
    <t>zlecone</t>
  </si>
  <si>
    <t>subwencje</t>
  </si>
  <si>
    <t>Przewidywane 
wykonanie 
2006 r.</t>
  </si>
  <si>
    <t>Plan
na 2007 rok</t>
  </si>
  <si>
    <t>%
5:4</t>
  </si>
  <si>
    <t>Dochody budżetu miasta na 2007 rok</t>
  </si>
  <si>
    <t>Załącznik nr 1</t>
  </si>
  <si>
    <t>do uchwały nr</t>
  </si>
  <si>
    <t>Rady Miasta Lublin</t>
  </si>
  <si>
    <t>z dnia</t>
  </si>
  <si>
    <t>dotacja celowa z budżetu państwa na zakupy inwestycyjne w Powiatowym Inspektoracie Nadzoru Budowlanego</t>
  </si>
  <si>
    <t>dotacja celowa z budżetu państwa na inwestycje dla Komendy Miejskiej Państwowej Straży Pożarnej</t>
  </si>
  <si>
    <t>podatek od działalności gospodarczej osób fizycznych, opłacany w formie karty podatkowej</t>
  </si>
  <si>
    <t>zwrot niesłusznie pobranych dodatków mieszkaniowych</t>
  </si>
  <si>
    <t>środki z Europejskiego Funduszu Rozwoju Regionalnego na realizację projektu "Budowa i zagospodarowanie wielofunkcyjnej hali sportowo - widowiskowej w Lublinie przy ul. Kazimierza Wielkiego 10"</t>
  </si>
  <si>
    <t>dotacja celowa z budżetu państwa na sfinansowanie wprowadzenia od 1 września 2006 r. nauczania języka angielskiego w pierwszych klasach</t>
  </si>
  <si>
    <t>dotacja celowa z budżetu państwa na realizację zadań z zakresu utrzymania grobów i cmentarzy wojennych</t>
  </si>
  <si>
    <t>dotacja celowa z budżetu państwa na sfinansowanie kosztów przeprowadzenia wyborów samorządowych</t>
  </si>
  <si>
    <t>60015</t>
  </si>
  <si>
    <t>dotacja celowa z budżetu państwa na realizację programu z zakresu opieki nad dzieckiem i rodziną</t>
  </si>
  <si>
    <t>dotacja celowa z budżetu państwa na realizację programów korekcyjno - edukacyjnych dla sprawców przemocy w rodzinie</t>
  </si>
  <si>
    <t>odsetki od środków dotacji z budżetu miasta zgromadzonych na rachunkach bankowych</t>
  </si>
  <si>
    <t>odsetki od nieterminowych wpłat</t>
  </si>
  <si>
    <t>środki z Europejskiego Funduszu Rozwoju Regionalnego na zadania inwestycyjne w zakresie transportu zbiorowego</t>
  </si>
  <si>
    <t>środki z Europejskiego Funduszu Rozwoju Regionalnego na realizację projektu "Integracja systemów teleinformatycznych w Urzędzie Miasta Lublin i jednostkach organizacyjnych"</t>
  </si>
  <si>
    <t>środki z Europejskiego Funduszu Społecznego i budżetu państwa na realizację projektu "Lublin Miasto Wiedzy"</t>
  </si>
  <si>
    <t>środki z PHARE na współfinansowanie projektu "Lubelskie Centrum Międzynarodowej Współpracy Gospodarczej"</t>
  </si>
  <si>
    <t>środki z Funduszu Rozwoju Kultury Fizycznej na dofinansowanie budowy hali sportowej z krytą pływalnią przy SP nr 51</t>
  </si>
  <si>
    <t>dotacja celowa z budżetu państwa na zasiłki i pomoc w naturze oraz składki na ubezpieczenia emerytalne 
i rentowe</t>
  </si>
  <si>
    <t>dotacja celowa budżetu państwa na dofinansowanie realizacji programu wieloletniego "Pomoc państwa 
w zakresie dożywiania"</t>
  </si>
  <si>
    <t>środki z Programu Wspólnoty Europejskiej Socrates Grundtvig 2 na realizację projektu "EduPart. Partnerstwo na rzecz edukacji i pobudzania aktywności rodzin"</t>
  </si>
  <si>
    <t>dotacja celowa z budżetu państwa na realizację programu wyrównywania szans edukacyjnych dzieci 
i młodzieży</t>
  </si>
  <si>
    <t>Wybory do rad gmin, rad powiatów i sejmików województw, wybory wójtów, burmistrzów 
i prezydentów miast oraz referenda gminne, powiatowe i wojewódzkie</t>
  </si>
  <si>
    <t>Świadczenia rodzinne, zaliczka alimentacyjna oraz składki na ubezpieczenia emerytalne 
i rentowe z ubezpieczenia społecznego</t>
  </si>
  <si>
    <t>Składki na ubezpieczenie zdrowotne opłacane za osoby pobierajace niektóre świadczenia 
z pomocy społecznej oraz niektóre świadczenia rodzinne</t>
  </si>
  <si>
    <t xml:space="preserve">udział w dochodach z tytułu zarządzania nieruchomościami Skarbu Państwa </t>
  </si>
  <si>
    <t>dotacja celowa z budżetu państwa na realizację zadań w ramach Kontraktu Wojewódzkiego na "Modernizację i rozbudowę Portu Lotniczego Lublin S.A. w Świdniku"</t>
  </si>
  <si>
    <t>dotacja celowa z budżetu państwa na modernizację budynków mieszkalnych DPS im. Matki Teresy z Kalkuty celem dostosowania do potrzeb osób niepełnosprawnych</t>
  </si>
  <si>
    <t xml:space="preserve">środki z Programu Wspólnoty Europejskiej Młodzież na realizację projektu "Moja przyszłość" </t>
  </si>
  <si>
    <t>środki z PFRON na realizację projektów w ramach programu "EDUKACJA - program pomocy w dostępie 
do nauki dzieci i młodzieży niepełnosprawnej"</t>
  </si>
  <si>
    <t>dotacja celowa z budżetu państwa na poprawę bezpieczeństwa ruchu drogowego na ul. Kunickiego</t>
  </si>
  <si>
    <t>dotacja celowa z gminy Bełżyce na sfinansowanie remontu instalacji centralnego ogrzewania w JRG PSP 
w Bełżycach</t>
  </si>
  <si>
    <t>dotacja na dzieci z innych powiatów umieszczone w rodzinach zastępczych na terenie miasta Lublin</t>
  </si>
  <si>
    <t>dotacja celowa z budżetu państwa na inwestycyje w środowiskowych domach samopomocy</t>
  </si>
  <si>
    <t>dotacja celowa z budżetu państwa na zakupy inwestycyjne dla zespołu ds. orzekania 
o niepesłnosprawności</t>
  </si>
  <si>
    <t>dotacja celowa z budżetu państwa na kompleksowe uzupełnienie systemu przyzywowo-alarmowego 
i alarmowo-przeciwpożarowego z wymianą instalacji elektrycznej i teleinformatycznej w DPS 
im. W. Michelisowej</t>
  </si>
  <si>
    <t>wpłaty z tytułu uzyskania prawa własności w wyniku przekształcenia lub odpłatnego nabycia</t>
  </si>
  <si>
    <t>udział w dochodach budżetu państwa z tytułu pobranych opłat za wydanie dowodów osobistych, opłat  
za udostępnianie danych ze zbiorów meldunkowych, zbioru PESEL i innych</t>
  </si>
  <si>
    <t>wpływy z tytułu wynagrodzenia przysługującego płatnikowi za terminowe wpłacanie podatków pobranych 
na rzecz budżetu państwa i z tytułu wykonywania zadań z ubezpieczenia społecznego</t>
  </si>
  <si>
    <t>Wpływy z podatku rolnego, podatku leśnego, podatku od czynności cywilnoprawnych, podatków 
i opłat lokalnych od osób prawnch i innych jednostek organizacyjnych</t>
  </si>
  <si>
    <t>Świadczenia rodzinne, zaliczka alimentacyjna oraz składki na ubezpieczenia emerytalne i rentowe 
z ubezpieczenia społecznego</t>
  </si>
  <si>
    <t>opłaty za usługi świadczone w Centrum Aktywizacji i Rozwoju Seniorów</t>
  </si>
  <si>
    <t>Wpływy z podatku rolnego, podatku leśnego, podatku od czynności cywilnoprawnych, podatków 
i opłat lokalnych od osób prawnych i innych jednostek organizacyjnych</t>
  </si>
  <si>
    <t>dotacja celowa z budżetu państwa na zasiłki i pomoc w naturze oraz na składki na ubezpieczenia emerytalne 
i rentowe</t>
  </si>
  <si>
    <t xml:space="preserve">wpływy z tytułu wynagrodzenia przysługującego płatnikowi za terminowe wpłacanie podatków pobranych 
na rzecz budżetu państwa i z tytułu wykonywania zadań z ubezpieczenia społecznego </t>
  </si>
  <si>
    <t>środki z Programu Sąsiedztwa Interreg IIIA/Tacis CBC na refundację wydatków na realizację projektu " Rozbudowa transgranicznego systemu ochrony środowiska naturalnego oraz zwalczania skutków katastrof 
i klęsk żywiołowych na terenie województwa lubelskiego i obwodu lwowskiego"</t>
  </si>
  <si>
    <t>dotacja celowa z budżetu państwa na składki na ubezpieczenie zdrowotne za osoby bezrobotne bez prawa do zasiłku</t>
  </si>
  <si>
    <t>dotacja celowa z budżetu państwa na prowadzenie ośrodków wsparcia</t>
  </si>
  <si>
    <t>Treść
(nazwa działu, rozdziału, źródła dochodów)</t>
  </si>
  <si>
    <t>w złotych</t>
  </si>
  <si>
    <t>środki z Europejskiego Funduszu Społecznego na realizację projektu "Siłaczka"</t>
  </si>
  <si>
    <t>środki z Europejskiego Funduszu Społecznego na realizację projektu "Aktywny powrót"</t>
  </si>
  <si>
    <t>środki z Europejskiego Funduszu Społecznego na realizację projektu "Start Młodych"</t>
  </si>
  <si>
    <t>dotacja celowa z budżetu państwa na inwestycje w środowiskowych domach samopomocy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</si>
</sst>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6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2"/>
    </font>
    <font>
      <sz val="10"/>
      <name val="Arial"/>
      <family val="2"/>
    </font>
    <font>
      <i/>
      <sz val="10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48"/>
      <name val="Arial CE"/>
      <family val="2"/>
    </font>
    <font>
      <b/>
      <sz val="10"/>
      <color indexed="48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22"/>
        <b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1">
    <xf numFmtId="0" fontId="0" fillId="0" borderId="0" xfId="0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 wrapText="1"/>
    </xf>
    <xf numFmtId="0" fontId="14" fillId="2" borderId="1" xfId="0" applyFont="1" applyFill="1" applyBorder="1" applyAlignment="1">
      <alignment horizontal="right"/>
    </xf>
    <xf numFmtId="0" fontId="14" fillId="2" borderId="4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 wrapText="1"/>
    </xf>
    <xf numFmtId="49" fontId="6" fillId="2" borderId="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wrapText="1"/>
    </xf>
    <xf numFmtId="0" fontId="8" fillId="3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 wrapText="1"/>
    </xf>
    <xf numFmtId="0" fontId="0" fillId="2" borderId="0" xfId="0" applyFont="1" applyFill="1" applyBorder="1" applyAlignment="1">
      <alignment/>
    </xf>
    <xf numFmtId="49" fontId="6" fillId="2" borderId="5" xfId="0" applyNumberFormat="1" applyFont="1" applyFill="1" applyBorder="1" applyAlignment="1">
      <alignment horizontal="left"/>
    </xf>
    <xf numFmtId="0" fontId="6" fillId="2" borderId="6" xfId="0" applyFont="1" applyFill="1" applyBorder="1" applyAlignment="1">
      <alignment horizontal="right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0" fillId="2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6" fillId="2" borderId="2" xfId="0" applyFont="1" applyFill="1" applyBorder="1" applyAlignment="1" quotePrefix="1">
      <alignment horizontal="right"/>
    </xf>
    <xf numFmtId="0" fontId="6" fillId="2" borderId="11" xfId="0" applyFont="1" applyFill="1" applyBorder="1" applyAlignment="1">
      <alignment/>
    </xf>
    <xf numFmtId="0" fontId="0" fillId="2" borderId="3" xfId="0" applyFont="1" applyFill="1" applyBorder="1" applyAlignment="1">
      <alignment vertical="top"/>
    </xf>
    <xf numFmtId="0" fontId="0" fillId="2" borderId="12" xfId="0" applyFont="1" applyFill="1" applyBorder="1" applyAlignment="1">
      <alignment wrapText="1"/>
    </xf>
    <xf numFmtId="0" fontId="0" fillId="2" borderId="4" xfId="0" applyFont="1" applyFill="1" applyBorder="1" applyAlignment="1">
      <alignment vertical="top"/>
    </xf>
    <xf numFmtId="0" fontId="0" fillId="2" borderId="13" xfId="0" applyFont="1" applyFill="1" applyBorder="1" applyAlignment="1">
      <alignment wrapText="1"/>
    </xf>
    <xf numFmtId="0" fontId="0" fillId="2" borderId="1" xfId="0" applyFont="1" applyFill="1" applyBorder="1" applyAlignment="1">
      <alignment vertical="top"/>
    </xf>
    <xf numFmtId="0" fontId="0" fillId="2" borderId="8" xfId="0" applyFont="1" applyFill="1" applyBorder="1" applyAlignment="1">
      <alignment wrapText="1"/>
    </xf>
    <xf numFmtId="0" fontId="6" fillId="4" borderId="1" xfId="0" applyFont="1" applyFill="1" applyBorder="1" applyAlignment="1">
      <alignment horizontal="right" wrapText="1"/>
    </xf>
    <xf numFmtId="0" fontId="6" fillId="2" borderId="12" xfId="0" applyFont="1" applyFill="1" applyBorder="1" applyAlignment="1">
      <alignment wrapText="1"/>
    </xf>
    <xf numFmtId="0" fontId="0" fillId="5" borderId="0" xfId="0" applyFont="1" applyFill="1" applyBorder="1" applyAlignment="1">
      <alignment/>
    </xf>
    <xf numFmtId="0" fontId="0" fillId="4" borderId="1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wrapText="1"/>
    </xf>
    <xf numFmtId="0" fontId="6" fillId="2" borderId="3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6" xfId="0" applyFont="1" applyFill="1" applyBorder="1" applyAlignment="1">
      <alignment horizontal="left" wrapText="1"/>
    </xf>
    <xf numFmtId="3" fontId="0" fillId="2" borderId="8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vertical="center" wrapText="1"/>
    </xf>
    <xf numFmtId="0" fontId="0" fillId="2" borderId="14" xfId="0" applyFont="1" applyFill="1" applyBorder="1" applyAlignment="1">
      <alignment horizontal="left" wrapText="1"/>
    </xf>
    <xf numFmtId="0" fontId="0" fillId="2" borderId="17" xfId="0" applyFont="1" applyFill="1" applyBorder="1" applyAlignment="1">
      <alignment horizontal="left" wrapText="1"/>
    </xf>
    <xf numFmtId="0" fontId="0" fillId="2" borderId="17" xfId="0" applyFont="1" applyFill="1" applyBorder="1" applyAlignment="1">
      <alignment/>
    </xf>
    <xf numFmtId="0" fontId="0" fillId="2" borderId="15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  <xf numFmtId="0" fontId="0" fillId="2" borderId="18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right"/>
    </xf>
    <xf numFmtId="0" fontId="6" fillId="2" borderId="3" xfId="0" applyFont="1" applyFill="1" applyBorder="1" applyAlignment="1" quotePrefix="1">
      <alignment/>
    </xf>
    <xf numFmtId="0" fontId="6" fillId="2" borderId="2" xfId="0" applyFont="1" applyFill="1" applyBorder="1" applyAlignment="1">
      <alignment horizontal="left" wrapText="1"/>
    </xf>
    <xf numFmtId="0" fontId="0" fillId="2" borderId="1" xfId="0" applyFont="1" applyFill="1" applyBorder="1" applyAlignment="1" quotePrefix="1">
      <alignment/>
    </xf>
    <xf numFmtId="0" fontId="0" fillId="2" borderId="19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right"/>
    </xf>
    <xf numFmtId="0" fontId="6" fillId="4" borderId="2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4" borderId="3" xfId="0" applyFont="1" applyFill="1" applyBorder="1" applyAlignment="1">
      <alignment/>
    </xf>
    <xf numFmtId="0" fontId="0" fillId="4" borderId="3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3" fontId="9" fillId="2" borderId="8" xfId="0" applyNumberFormat="1" applyFont="1" applyFill="1" applyBorder="1" applyAlignment="1">
      <alignment horizontal="right" wrapText="1"/>
    </xf>
    <xf numFmtId="0" fontId="9" fillId="2" borderId="0" xfId="0" applyFont="1" applyFill="1" applyBorder="1" applyAlignment="1">
      <alignment/>
    </xf>
    <xf numFmtId="0" fontId="0" fillId="2" borderId="20" xfId="0" applyFont="1" applyFill="1" applyBorder="1" applyAlignment="1">
      <alignment horizontal="left" wrapText="1"/>
    </xf>
    <xf numFmtId="0" fontId="0" fillId="2" borderId="21" xfId="0" applyFont="1" applyFill="1" applyBorder="1" applyAlignment="1">
      <alignment wrapText="1"/>
    </xf>
    <xf numFmtId="0" fontId="10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0" fillId="2" borderId="11" xfId="0" applyFont="1" applyFill="1" applyBorder="1" applyAlignment="1">
      <alignment wrapText="1"/>
    </xf>
    <xf numFmtId="0" fontId="11" fillId="2" borderId="1" xfId="0" applyFont="1" applyFill="1" applyBorder="1" applyAlignment="1">
      <alignment horizontal="right"/>
    </xf>
    <xf numFmtId="0" fontId="11" fillId="2" borderId="8" xfId="0" applyFont="1" applyFill="1" applyBorder="1" applyAlignment="1">
      <alignment/>
    </xf>
    <xf numFmtId="0" fontId="11" fillId="2" borderId="2" xfId="0" applyFont="1" applyFill="1" applyBorder="1" applyAlignment="1">
      <alignment horizontal="left" wrapText="1"/>
    </xf>
    <xf numFmtId="10" fontId="11" fillId="2" borderId="2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/>
    </xf>
    <xf numFmtId="3" fontId="6" fillId="2" borderId="2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0" fillId="2" borderId="3" xfId="0" applyFont="1" applyFill="1" applyBorder="1" applyAlignment="1">
      <alignment wrapText="1"/>
    </xf>
    <xf numFmtId="0" fontId="0" fillId="2" borderId="19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3" fontId="0" fillId="2" borderId="2" xfId="0" applyNumberFormat="1" applyFont="1" applyFill="1" applyBorder="1" applyAlignment="1">
      <alignment horizontal="right"/>
    </xf>
    <xf numFmtId="0" fontId="0" fillId="2" borderId="2" xfId="0" applyFont="1" applyFill="1" applyBorder="1" applyAlignment="1" quotePrefix="1">
      <alignment/>
    </xf>
    <xf numFmtId="0" fontId="0" fillId="2" borderId="11" xfId="0" applyFont="1" applyFill="1" applyBorder="1" applyAlignment="1">
      <alignment horizontal="left" wrapText="1"/>
    </xf>
    <xf numFmtId="10" fontId="0" fillId="2" borderId="0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right" vertical="top"/>
    </xf>
    <xf numFmtId="0" fontId="0" fillId="2" borderId="1" xfId="0" applyFont="1" applyFill="1" applyBorder="1" applyAlignment="1">
      <alignment horizontal="right" vertical="top"/>
    </xf>
    <xf numFmtId="0" fontId="6" fillId="2" borderId="12" xfId="0" applyFont="1" applyFill="1" applyBorder="1" applyAlignment="1">
      <alignment horizontal="left" wrapText="1"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/>
    </xf>
    <xf numFmtId="0" fontId="0" fillId="2" borderId="22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23" xfId="0" applyFont="1" applyFill="1" applyBorder="1" applyAlignment="1">
      <alignment wrapText="1"/>
    </xf>
    <xf numFmtId="3" fontId="0" fillId="2" borderId="1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7" xfId="0" applyFont="1" applyFill="1" applyBorder="1" applyAlignment="1">
      <alignment wrapText="1"/>
    </xf>
    <xf numFmtId="0" fontId="0" fillId="2" borderId="15" xfId="0" applyFont="1" applyFill="1" applyBorder="1" applyAlignment="1">
      <alignment wrapText="1"/>
    </xf>
    <xf numFmtId="3" fontId="0" fillId="2" borderId="2" xfId="0" applyNumberFormat="1" applyFont="1" applyFill="1" applyBorder="1" applyAlignment="1">
      <alignment wrapText="1"/>
    </xf>
    <xf numFmtId="0" fontId="0" fillId="2" borderId="8" xfId="0" applyFont="1" applyFill="1" applyBorder="1" applyAlignment="1">
      <alignment/>
    </xf>
    <xf numFmtId="0" fontId="9" fillId="2" borderId="2" xfId="0" applyFont="1" applyFill="1" applyBorder="1" applyAlignment="1">
      <alignment horizontal="right"/>
    </xf>
    <xf numFmtId="0" fontId="6" fillId="2" borderId="12" xfId="0" applyFont="1" applyFill="1" applyBorder="1" applyAlignment="1">
      <alignment/>
    </xf>
    <xf numFmtId="0" fontId="0" fillId="2" borderId="16" xfId="0" applyFont="1" applyFill="1" applyBorder="1" applyAlignment="1">
      <alignment wrapText="1"/>
    </xf>
    <xf numFmtId="0" fontId="6" fillId="2" borderId="1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/>
    </xf>
    <xf numFmtId="0" fontId="0" fillId="2" borderId="4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16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/>
    </xf>
    <xf numFmtId="0" fontId="0" fillId="2" borderId="2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/>
    </xf>
    <xf numFmtId="0" fontId="0" fillId="2" borderId="23" xfId="0" applyFont="1" applyFill="1" applyBorder="1" applyAlignment="1">
      <alignment horizontal="left" wrapText="1"/>
    </xf>
    <xf numFmtId="0" fontId="6" fillId="6" borderId="2" xfId="0" applyFont="1" applyFill="1" applyBorder="1" applyAlignment="1">
      <alignment horizontal="right"/>
    </xf>
    <xf numFmtId="0" fontId="6" fillId="6" borderId="2" xfId="0" applyFont="1" applyFill="1" applyBorder="1" applyAlignment="1">
      <alignment/>
    </xf>
    <xf numFmtId="0" fontId="6" fillId="6" borderId="9" xfId="0" applyFont="1" applyFill="1" applyBorder="1" applyAlignment="1">
      <alignment wrapText="1"/>
    </xf>
    <xf numFmtId="0" fontId="6" fillId="6" borderId="0" xfId="0" applyFont="1" applyFill="1" applyBorder="1" applyAlignment="1">
      <alignment/>
    </xf>
    <xf numFmtId="0" fontId="6" fillId="2" borderId="24" xfId="0" applyFont="1" applyFill="1" applyBorder="1" applyAlignment="1">
      <alignment wrapText="1"/>
    </xf>
    <xf numFmtId="0" fontId="6" fillId="4" borderId="4" xfId="0" applyFont="1" applyFill="1" applyBorder="1" applyAlignment="1">
      <alignment horizontal="right"/>
    </xf>
    <xf numFmtId="0" fontId="6" fillId="4" borderId="2" xfId="0" applyFont="1" applyFill="1" applyBorder="1" applyAlignment="1">
      <alignment wrapText="1"/>
    </xf>
    <xf numFmtId="0" fontId="13" fillId="2" borderId="2" xfId="0" applyFont="1" applyFill="1" applyBorder="1" applyAlignment="1">
      <alignment horizontal="right"/>
    </xf>
    <xf numFmtId="0" fontId="13" fillId="2" borderId="3" xfId="0" applyFont="1" applyFill="1" applyBorder="1" applyAlignment="1">
      <alignment/>
    </xf>
    <xf numFmtId="0" fontId="0" fillId="2" borderId="3" xfId="0" applyFont="1" applyFill="1" applyBorder="1" applyAlignment="1">
      <alignment wrapText="1"/>
    </xf>
    <xf numFmtId="0" fontId="13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0" fillId="2" borderId="18" xfId="0" applyFont="1" applyFill="1" applyBorder="1" applyAlignment="1">
      <alignment wrapText="1"/>
    </xf>
    <xf numFmtId="0" fontId="6" fillId="2" borderId="4" xfId="0" applyFont="1" applyFill="1" applyBorder="1" applyAlignment="1">
      <alignment/>
    </xf>
    <xf numFmtId="0" fontId="0" fillId="2" borderId="19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3" fontId="16" fillId="2" borderId="1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8" fillId="2" borderId="2" xfId="0" applyFont="1" applyFill="1" applyBorder="1" applyAlignment="1">
      <alignment/>
    </xf>
    <xf numFmtId="0" fontId="8" fillId="2" borderId="4" xfId="0" applyFont="1" applyFill="1" applyBorder="1" applyAlignment="1">
      <alignment horizontal="right"/>
    </xf>
    <xf numFmtId="0" fontId="6" fillId="4" borderId="3" xfId="0" applyFont="1" applyFill="1" applyBorder="1" applyAlignment="1">
      <alignment/>
    </xf>
    <xf numFmtId="0" fontId="0" fillId="4" borderId="2" xfId="0" applyFont="1" applyFill="1" applyBorder="1" applyAlignment="1">
      <alignment horizontal="right"/>
    </xf>
    <xf numFmtId="0" fontId="0" fillId="4" borderId="4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8" fillId="2" borderId="4" xfId="0" applyFont="1" applyFill="1" applyBorder="1" applyAlignment="1">
      <alignment horizontal="right"/>
    </xf>
    <xf numFmtId="0" fontId="6" fillId="2" borderId="3" xfId="0" applyFont="1" applyFill="1" applyBorder="1" applyAlignment="1">
      <alignment/>
    </xf>
    <xf numFmtId="0" fontId="6" fillId="2" borderId="12" xfId="0" applyFont="1" applyFill="1" applyBorder="1" applyAlignment="1">
      <alignment wrapText="1"/>
    </xf>
    <xf numFmtId="0" fontId="6" fillId="2" borderId="0" xfId="0" applyFont="1" applyFill="1" applyBorder="1" applyAlignment="1">
      <alignment/>
    </xf>
    <xf numFmtId="0" fontId="6" fillId="2" borderId="25" xfId="0" applyFont="1" applyFill="1" applyBorder="1" applyAlignment="1">
      <alignment horizontal="left"/>
    </xf>
    <xf numFmtId="0" fontId="6" fillId="2" borderId="1" xfId="0" applyFont="1" applyFill="1" applyBorder="1" applyAlignment="1" quotePrefix="1">
      <alignment/>
    </xf>
    <xf numFmtId="0" fontId="6" fillId="2" borderId="1" xfId="0" applyFont="1" applyFill="1" applyBorder="1" applyAlignment="1">
      <alignment horizontal="right" wrapText="1"/>
    </xf>
    <xf numFmtId="0" fontId="0" fillId="2" borderId="8" xfId="0" applyFont="1" applyFill="1" applyBorder="1" applyAlignment="1">
      <alignment horizontal="right" wrapText="1"/>
    </xf>
    <xf numFmtId="0" fontId="0" fillId="2" borderId="11" xfId="0" applyFont="1" applyFill="1" applyBorder="1" applyAlignment="1">
      <alignment horizontal="right" wrapText="1"/>
    </xf>
    <xf numFmtId="0" fontId="6" fillId="2" borderId="8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3" fontId="6" fillId="2" borderId="8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0" fontId="6" fillId="2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vertical="top"/>
    </xf>
    <xf numFmtId="0" fontId="0" fillId="2" borderId="26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3" fontId="6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wrapText="1"/>
    </xf>
    <xf numFmtId="3" fontId="6" fillId="2" borderId="2" xfId="0" applyNumberFormat="1" applyFont="1" applyFill="1" applyBorder="1" applyAlignment="1">
      <alignment/>
    </xf>
    <xf numFmtId="3" fontId="6" fillId="2" borderId="24" xfId="0" applyNumberFormat="1" applyFont="1" applyFill="1" applyBorder="1" applyAlignment="1">
      <alignment wrapText="1"/>
    </xf>
    <xf numFmtId="3" fontId="6" fillId="2" borderId="1" xfId="0" applyNumberFormat="1" applyFont="1" applyFill="1" applyBorder="1" applyAlignment="1">
      <alignment horizontal="right"/>
    </xf>
    <xf numFmtId="1" fontId="6" fillId="2" borderId="3" xfId="0" applyNumberFormat="1" applyFont="1" applyFill="1" applyBorder="1" applyAlignment="1">
      <alignment/>
    </xf>
    <xf numFmtId="3" fontId="14" fillId="2" borderId="1" xfId="0" applyNumberFormat="1" applyFont="1" applyFill="1" applyBorder="1" applyAlignment="1">
      <alignment horizontal="right"/>
    </xf>
    <xf numFmtId="1" fontId="6" fillId="2" borderId="2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 wrapText="1"/>
    </xf>
    <xf numFmtId="1" fontId="0" fillId="2" borderId="3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 wrapText="1"/>
    </xf>
    <xf numFmtId="1" fontId="0" fillId="2" borderId="4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3" fontId="0" fillId="2" borderId="15" xfId="0" applyNumberFormat="1" applyFont="1" applyFill="1" applyBorder="1" applyAlignment="1">
      <alignment wrapText="1"/>
    </xf>
    <xf numFmtId="1" fontId="0" fillId="2" borderId="2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wrapText="1"/>
    </xf>
    <xf numFmtId="3" fontId="0" fillId="2" borderId="19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wrapText="1"/>
    </xf>
    <xf numFmtId="3" fontId="6" fillId="2" borderId="3" xfId="0" applyNumberFormat="1" applyFont="1" applyFill="1" applyBorder="1" applyAlignment="1">
      <alignment/>
    </xf>
    <xf numFmtId="1" fontId="16" fillId="2" borderId="1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1" fontId="16" fillId="2" borderId="2" xfId="0" applyNumberFormat="1" applyFont="1" applyFill="1" applyBorder="1" applyAlignment="1">
      <alignment/>
    </xf>
    <xf numFmtId="49" fontId="0" fillId="2" borderId="2" xfId="0" applyNumberFormat="1" applyFont="1" applyFill="1" applyBorder="1" applyAlignment="1">
      <alignment/>
    </xf>
    <xf numFmtId="3" fontId="6" fillId="4" borderId="1" xfId="0" applyNumberFormat="1" applyFont="1" applyFill="1" applyBorder="1" applyAlignment="1">
      <alignment horizontal="right"/>
    </xf>
    <xf numFmtId="1" fontId="6" fillId="4" borderId="2" xfId="0" applyNumberFormat="1" applyFont="1" applyFill="1" applyBorder="1" applyAlignment="1">
      <alignment/>
    </xf>
    <xf numFmtId="3" fontId="6" fillId="4" borderId="2" xfId="0" applyNumberFormat="1" applyFont="1" applyFill="1" applyBorder="1" applyAlignment="1">
      <alignment/>
    </xf>
    <xf numFmtId="0" fontId="6" fillId="5" borderId="0" xfId="0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/>
    </xf>
    <xf numFmtId="1" fontId="0" fillId="4" borderId="2" xfId="0" applyNumberFormat="1" applyFont="1" applyFill="1" applyBorder="1" applyAlignment="1">
      <alignment/>
    </xf>
    <xf numFmtId="1" fontId="6" fillId="2" borderId="1" xfId="0" applyNumberFormat="1" applyFont="1" applyFill="1" applyBorder="1" applyAlignment="1">
      <alignment/>
    </xf>
    <xf numFmtId="1" fontId="0" fillId="4" borderId="1" xfId="0" applyNumberFormat="1" applyFont="1" applyFill="1" applyBorder="1" applyAlignment="1">
      <alignment/>
    </xf>
    <xf numFmtId="3" fontId="0" fillId="4" borderId="17" xfId="0" applyNumberFormat="1" applyFont="1" applyFill="1" applyBorder="1" applyAlignment="1">
      <alignment wrapText="1"/>
    </xf>
    <xf numFmtId="0" fontId="0" fillId="2" borderId="0" xfId="0" applyFont="1" applyFill="1" applyBorder="1" applyAlignment="1">
      <alignment horizontal="right"/>
    </xf>
    <xf numFmtId="0" fontId="0" fillId="4" borderId="19" xfId="0" applyFont="1" applyFill="1" applyBorder="1" applyAlignment="1">
      <alignment wrapText="1"/>
    </xf>
    <xf numFmtId="0" fontId="0" fillId="4" borderId="1" xfId="0" applyFont="1" applyFill="1" applyBorder="1" applyAlignment="1">
      <alignment/>
    </xf>
    <xf numFmtId="0" fontId="0" fillId="2" borderId="17" xfId="0" applyFont="1" applyFill="1" applyBorder="1" applyAlignment="1">
      <alignment wrapText="1"/>
    </xf>
    <xf numFmtId="0" fontId="0" fillId="2" borderId="21" xfId="0" applyFont="1" applyFill="1" applyBorder="1" applyAlignment="1">
      <alignment horizontal="left" wrapText="1"/>
    </xf>
    <xf numFmtId="3" fontId="0" fillId="4" borderId="18" xfId="0" applyNumberFormat="1" applyFont="1" applyFill="1" applyBorder="1" applyAlignment="1">
      <alignment wrapText="1"/>
    </xf>
    <xf numFmtId="49" fontId="19" fillId="2" borderId="0" xfId="0" applyNumberFormat="1" applyFont="1" applyFill="1" applyBorder="1" applyAlignment="1">
      <alignment horizontal="left"/>
    </xf>
    <xf numFmtId="10" fontId="6" fillId="2" borderId="3" xfId="0" applyNumberFormat="1" applyFont="1" applyFill="1" applyBorder="1" applyAlignment="1">
      <alignment horizontal="right" wrapText="1"/>
    </xf>
    <xf numFmtId="10" fontId="6" fillId="2" borderId="2" xfId="0" applyNumberFormat="1" applyFont="1" applyFill="1" applyBorder="1" applyAlignment="1">
      <alignment horizontal="right"/>
    </xf>
    <xf numFmtId="10" fontId="6" fillId="2" borderId="2" xfId="0" applyNumberFormat="1" applyFont="1" applyFill="1" applyBorder="1" applyAlignment="1">
      <alignment horizontal="right" wrapText="1"/>
    </xf>
    <xf numFmtId="10" fontId="6" fillId="4" borderId="2" xfId="0" applyNumberFormat="1" applyFont="1" applyFill="1" applyBorder="1" applyAlignment="1">
      <alignment horizontal="right"/>
    </xf>
    <xf numFmtId="10" fontId="6" fillId="2" borderId="27" xfId="0" applyNumberFormat="1" applyFont="1" applyFill="1" applyBorder="1" applyAlignment="1">
      <alignment horizontal="right"/>
    </xf>
    <xf numFmtId="10" fontId="8" fillId="2" borderId="24" xfId="0" applyNumberFormat="1" applyFont="1" applyFill="1" applyBorder="1" applyAlignment="1">
      <alignment horizontal="right"/>
    </xf>
    <xf numFmtId="10" fontId="6" fillId="2" borderId="10" xfId="0" applyNumberFormat="1" applyFont="1" applyFill="1" applyBorder="1" applyAlignment="1">
      <alignment horizontal="right"/>
    </xf>
    <xf numFmtId="10" fontId="0" fillId="2" borderId="28" xfId="0" applyNumberFormat="1" applyFont="1" applyFill="1" applyBorder="1" applyAlignment="1">
      <alignment horizontal="right"/>
    </xf>
    <xf numFmtId="10" fontId="0" fillId="2" borderId="3" xfId="0" applyNumberFormat="1" applyFont="1" applyFill="1" applyBorder="1" applyAlignment="1">
      <alignment horizontal="right" wrapText="1"/>
    </xf>
    <xf numFmtId="10" fontId="0" fillId="2" borderId="19" xfId="0" applyNumberFormat="1" applyFont="1" applyFill="1" applyBorder="1" applyAlignment="1">
      <alignment horizontal="right" wrapText="1"/>
    </xf>
    <xf numFmtId="10" fontId="0" fillId="2" borderId="1" xfId="0" applyNumberFormat="1" applyFont="1" applyFill="1" applyBorder="1" applyAlignment="1">
      <alignment horizontal="right" wrapText="1"/>
    </xf>
    <xf numFmtId="10" fontId="0" fillId="2" borderId="3" xfId="0" applyNumberFormat="1" applyFont="1" applyFill="1" applyBorder="1" applyAlignment="1">
      <alignment horizontal="right"/>
    </xf>
    <xf numFmtId="10" fontId="0" fillId="2" borderId="4" xfId="0" applyNumberFormat="1" applyFont="1" applyFill="1" applyBorder="1" applyAlignment="1">
      <alignment horizontal="right"/>
    </xf>
    <xf numFmtId="10" fontId="0" fillId="2" borderId="15" xfId="0" applyNumberFormat="1" applyFont="1" applyFill="1" applyBorder="1" applyAlignment="1">
      <alignment horizontal="right" wrapText="1"/>
    </xf>
    <xf numFmtId="10" fontId="0" fillId="2" borderId="17" xfId="0" applyNumberFormat="1" applyFont="1" applyFill="1" applyBorder="1" applyAlignment="1">
      <alignment horizontal="right" wrapText="1"/>
    </xf>
    <xf numFmtId="10" fontId="0" fillId="2" borderId="15" xfId="0" applyNumberFormat="1" applyFont="1" applyFill="1" applyBorder="1" applyAlignment="1">
      <alignment horizontal="right"/>
    </xf>
    <xf numFmtId="10" fontId="0" fillId="2" borderId="18" xfId="0" applyNumberFormat="1" applyFont="1" applyFill="1" applyBorder="1" applyAlignment="1">
      <alignment horizontal="right" wrapText="1"/>
    </xf>
    <xf numFmtId="10" fontId="0" fillId="4" borderId="3" xfId="0" applyNumberFormat="1" applyFont="1" applyFill="1" applyBorder="1" applyAlignment="1">
      <alignment horizontal="right"/>
    </xf>
    <xf numFmtId="10" fontId="10" fillId="2" borderId="17" xfId="0" applyNumberFormat="1" applyFont="1" applyFill="1" applyBorder="1" applyAlignment="1">
      <alignment horizontal="right" wrapText="1"/>
    </xf>
    <xf numFmtId="10" fontId="0" fillId="2" borderId="17" xfId="0" applyNumberFormat="1" applyFont="1" applyFill="1" applyBorder="1" applyAlignment="1">
      <alignment horizontal="right"/>
    </xf>
    <xf numFmtId="10" fontId="6" fillId="2" borderId="2" xfId="0" applyNumberFormat="1" applyFont="1" applyFill="1" applyBorder="1" applyAlignment="1">
      <alignment horizontal="right"/>
    </xf>
    <xf numFmtId="10" fontId="6" fillId="2" borderId="2" xfId="0" applyNumberFormat="1" applyFont="1" applyFill="1" applyBorder="1" applyAlignment="1">
      <alignment horizontal="right" wrapText="1"/>
    </xf>
    <xf numFmtId="10" fontId="0" fillId="2" borderId="2" xfId="0" applyNumberFormat="1" applyFont="1" applyFill="1" applyBorder="1" applyAlignment="1">
      <alignment horizontal="right" wrapText="1"/>
    </xf>
    <xf numFmtId="10" fontId="6" fillId="2" borderId="3" xfId="0" applyNumberFormat="1" applyFont="1" applyFill="1" applyBorder="1" applyAlignment="1">
      <alignment horizontal="right"/>
    </xf>
    <xf numFmtId="10" fontId="0" fillId="2" borderId="19" xfId="0" applyNumberFormat="1" applyFont="1" applyFill="1" applyBorder="1" applyAlignment="1">
      <alignment horizontal="right"/>
    </xf>
    <xf numFmtId="10" fontId="6" fillId="2" borderId="3" xfId="0" applyNumberFormat="1" applyFont="1" applyFill="1" applyBorder="1" applyAlignment="1">
      <alignment horizontal="right" wrapText="1"/>
    </xf>
    <xf numFmtId="10" fontId="0" fillId="2" borderId="22" xfId="0" applyNumberFormat="1" applyFont="1" applyFill="1" applyBorder="1" applyAlignment="1">
      <alignment horizontal="right" wrapText="1"/>
    </xf>
    <xf numFmtId="10" fontId="0" fillId="2" borderId="1" xfId="0" applyNumberFormat="1" applyFont="1" applyFill="1" applyBorder="1" applyAlignment="1">
      <alignment horizontal="right"/>
    </xf>
    <xf numFmtId="10" fontId="0" fillId="2" borderId="17" xfId="0" applyNumberFormat="1" applyFont="1" applyFill="1" applyBorder="1" applyAlignment="1">
      <alignment/>
    </xf>
    <xf numFmtId="10" fontId="0" fillId="2" borderId="2" xfId="0" applyNumberFormat="1" applyFont="1" applyFill="1" applyBorder="1" applyAlignment="1">
      <alignment horizontal="right"/>
    </xf>
    <xf numFmtId="10" fontId="0" fillId="2" borderId="4" xfId="0" applyNumberFormat="1" applyFont="1" applyFill="1" applyBorder="1" applyAlignment="1">
      <alignment horizontal="right" wrapText="1"/>
    </xf>
    <xf numFmtId="10" fontId="0" fillId="2" borderId="19" xfId="0" applyNumberFormat="1" applyFont="1" applyFill="1" applyBorder="1" applyAlignment="1">
      <alignment/>
    </xf>
    <xf numFmtId="10" fontId="0" fillId="2" borderId="15" xfId="0" applyNumberFormat="1" applyFont="1" applyFill="1" applyBorder="1" applyAlignment="1">
      <alignment/>
    </xf>
    <xf numFmtId="10" fontId="0" fillId="2" borderId="2" xfId="0" applyNumberFormat="1" applyFont="1" applyFill="1" applyBorder="1" applyAlignment="1">
      <alignment/>
    </xf>
    <xf numFmtId="10" fontId="6" fillId="2" borderId="2" xfId="0" applyNumberFormat="1" applyFont="1" applyFill="1" applyBorder="1" applyAlignment="1">
      <alignment/>
    </xf>
    <xf numFmtId="10" fontId="0" fillId="2" borderId="15" xfId="0" applyNumberFormat="1" applyFont="1" applyFill="1" applyBorder="1" applyAlignment="1">
      <alignment horizontal="right" wrapText="1"/>
    </xf>
    <xf numFmtId="10" fontId="0" fillId="2" borderId="18" xfId="0" applyNumberFormat="1" applyFont="1" applyFill="1" applyBorder="1" applyAlignment="1">
      <alignment horizontal="right" wrapText="1"/>
    </xf>
    <xf numFmtId="10" fontId="0" fillId="2" borderId="18" xfId="0" applyNumberFormat="1" applyFont="1" applyFill="1" applyBorder="1" applyAlignment="1">
      <alignment horizontal="right"/>
    </xf>
    <xf numFmtId="10" fontId="6" fillId="6" borderId="24" xfId="0" applyNumberFormat="1" applyFont="1" applyFill="1" applyBorder="1" applyAlignment="1">
      <alignment horizontal="right"/>
    </xf>
    <xf numFmtId="10" fontId="14" fillId="2" borderId="19" xfId="0" applyNumberFormat="1" applyFont="1" applyFill="1" applyBorder="1" applyAlignment="1">
      <alignment horizontal="right" wrapText="1"/>
    </xf>
    <xf numFmtId="10" fontId="6" fillId="2" borderId="19" xfId="0" applyNumberFormat="1" applyFont="1" applyFill="1" applyBorder="1" applyAlignment="1">
      <alignment horizontal="right"/>
    </xf>
    <xf numFmtId="10" fontId="6" fillId="2" borderId="17" xfId="0" applyNumberFormat="1" applyFont="1" applyFill="1" applyBorder="1" applyAlignment="1">
      <alignment horizontal="right"/>
    </xf>
    <xf numFmtId="10" fontId="6" fillId="2" borderId="24" xfId="0" applyNumberFormat="1" applyFont="1" applyFill="1" applyBorder="1" applyAlignment="1">
      <alignment horizontal="right"/>
    </xf>
    <xf numFmtId="10" fontId="6" fillId="4" borderId="3" xfId="0" applyNumberFormat="1" applyFont="1" applyFill="1" applyBorder="1" applyAlignment="1">
      <alignment horizontal="right" wrapText="1"/>
    </xf>
    <xf numFmtId="10" fontId="0" fillId="4" borderId="19" xfId="0" applyNumberFormat="1" applyFont="1" applyFill="1" applyBorder="1" applyAlignment="1">
      <alignment horizontal="right" wrapText="1"/>
    </xf>
    <xf numFmtId="10" fontId="0" fillId="4" borderId="2" xfId="0" applyNumberFormat="1" applyFont="1" applyFill="1" applyBorder="1" applyAlignment="1">
      <alignment horizontal="right" wrapText="1"/>
    </xf>
    <xf numFmtId="10" fontId="0" fillId="4" borderId="3" xfId="0" applyNumberFormat="1" applyFont="1" applyFill="1" applyBorder="1" applyAlignment="1">
      <alignment horizontal="right" wrapText="1"/>
    </xf>
    <xf numFmtId="10" fontId="6" fillId="2" borderId="24" xfId="0" applyNumberFormat="1" applyFont="1" applyFill="1" applyBorder="1" applyAlignment="1">
      <alignment horizontal="right" wrapText="1"/>
    </xf>
    <xf numFmtId="10" fontId="6" fillId="2" borderId="4" xfId="0" applyNumberFormat="1" applyFont="1" applyFill="1" applyBorder="1" applyAlignment="1">
      <alignment horizontal="right" wrapText="1"/>
    </xf>
    <xf numFmtId="10" fontId="6" fillId="2" borderId="10" xfId="0" applyNumberFormat="1" applyFont="1" applyFill="1" applyBorder="1" applyAlignment="1">
      <alignment/>
    </xf>
    <xf numFmtId="10" fontId="0" fillId="2" borderId="2" xfId="0" applyNumberFormat="1" applyFont="1" applyFill="1" applyBorder="1" applyAlignment="1">
      <alignment/>
    </xf>
    <xf numFmtId="10" fontId="0" fillId="2" borderId="1" xfId="0" applyNumberFormat="1" applyFont="1" applyFill="1" applyBorder="1" applyAlignment="1">
      <alignment/>
    </xf>
    <xf numFmtId="10" fontId="0" fillId="2" borderId="18" xfId="0" applyNumberFormat="1" applyFont="1" applyFill="1" applyBorder="1" applyAlignment="1">
      <alignment/>
    </xf>
    <xf numFmtId="10" fontId="6" fillId="2" borderId="3" xfId="0" applyNumberFormat="1" applyFont="1" applyFill="1" applyBorder="1" applyAlignment="1">
      <alignment/>
    </xf>
    <xf numFmtId="10" fontId="0" fillId="2" borderId="22" xfId="0" applyNumberFormat="1" applyFont="1" applyFill="1" applyBorder="1" applyAlignment="1">
      <alignment/>
    </xf>
    <xf numFmtId="10" fontId="0" fillId="2" borderId="3" xfId="0" applyNumberFormat="1" applyFont="1" applyFill="1" applyBorder="1" applyAlignment="1">
      <alignment/>
    </xf>
    <xf numFmtId="10" fontId="6" fillId="2" borderId="24" xfId="0" applyNumberFormat="1" applyFont="1" applyFill="1" applyBorder="1" applyAlignment="1">
      <alignment/>
    </xf>
    <xf numFmtId="10" fontId="6" fillId="2" borderId="3" xfId="0" applyNumberFormat="1" applyFont="1" applyFill="1" applyBorder="1" applyAlignment="1">
      <alignment wrapText="1"/>
    </xf>
    <xf numFmtId="10" fontId="6" fillId="2" borderId="2" xfId="0" applyNumberFormat="1" applyFont="1" applyFill="1" applyBorder="1" applyAlignment="1">
      <alignment/>
    </xf>
    <xf numFmtId="10" fontId="0" fillId="2" borderId="3" xfId="0" applyNumberFormat="1" applyFont="1" applyFill="1" applyBorder="1" applyAlignment="1">
      <alignment/>
    </xf>
    <xf numFmtId="10" fontId="0" fillId="2" borderId="19" xfId="0" applyNumberFormat="1" applyFont="1" applyFill="1" applyBorder="1" applyAlignment="1">
      <alignment/>
    </xf>
    <xf numFmtId="10" fontId="0" fillId="2" borderId="15" xfId="0" applyNumberFormat="1" applyFont="1" applyFill="1" applyBorder="1" applyAlignment="1">
      <alignment/>
    </xf>
    <xf numFmtId="10" fontId="0" fillId="2" borderId="1" xfId="0" applyNumberFormat="1" applyFont="1" applyFill="1" applyBorder="1" applyAlignment="1">
      <alignment wrapText="1"/>
    </xf>
    <xf numFmtId="10" fontId="6" fillId="2" borderId="3" xfId="0" applyNumberFormat="1" applyFont="1" applyFill="1" applyBorder="1" applyAlignment="1">
      <alignment/>
    </xf>
    <xf numFmtId="10" fontId="0" fillId="2" borderId="17" xfId="0" applyNumberFormat="1" applyFont="1" applyFill="1" applyBorder="1" applyAlignment="1">
      <alignment wrapText="1"/>
    </xf>
    <xf numFmtId="10" fontId="0" fillId="2" borderId="15" xfId="0" applyNumberFormat="1" applyFont="1" applyFill="1" applyBorder="1" applyAlignment="1">
      <alignment wrapText="1"/>
    </xf>
    <xf numFmtId="10" fontId="0" fillId="2" borderId="2" xfId="0" applyNumberFormat="1" applyFont="1" applyFill="1" applyBorder="1" applyAlignment="1">
      <alignment wrapText="1"/>
    </xf>
    <xf numFmtId="10" fontId="16" fillId="2" borderId="17" xfId="0" applyNumberFormat="1" applyFont="1" applyFill="1" applyBorder="1" applyAlignment="1">
      <alignment/>
    </xf>
    <xf numFmtId="10" fontId="16" fillId="2" borderId="1" xfId="0" applyNumberFormat="1" applyFont="1" applyFill="1" applyBorder="1" applyAlignment="1">
      <alignment/>
    </xf>
    <xf numFmtId="10" fontId="16" fillId="2" borderId="2" xfId="0" applyNumberFormat="1" applyFont="1" applyFill="1" applyBorder="1" applyAlignment="1">
      <alignment/>
    </xf>
    <xf numFmtId="10" fontId="6" fillId="2" borderId="24" xfId="0" applyNumberFormat="1" applyFont="1" applyFill="1" applyBorder="1" applyAlignment="1">
      <alignment wrapText="1"/>
    </xf>
    <xf numFmtId="10" fontId="6" fillId="4" borderId="29" xfId="0" applyNumberFormat="1" applyFont="1" applyFill="1" applyBorder="1" applyAlignment="1">
      <alignment/>
    </xf>
    <xf numFmtId="10" fontId="0" fillId="4" borderId="29" xfId="0" applyNumberFormat="1" applyFont="1" applyFill="1" applyBorder="1" applyAlignment="1">
      <alignment/>
    </xf>
    <xf numFmtId="10" fontId="6" fillId="2" borderId="29" xfId="0" applyNumberFormat="1" applyFont="1" applyFill="1" applyBorder="1" applyAlignment="1">
      <alignment/>
    </xf>
    <xf numFmtId="10" fontId="0" fillId="2" borderId="30" xfId="0" applyNumberFormat="1" applyFont="1" applyFill="1" applyBorder="1" applyAlignment="1">
      <alignment/>
    </xf>
    <xf numFmtId="10" fontId="0" fillId="2" borderId="31" xfId="0" applyNumberFormat="1" applyFont="1" applyFill="1" applyBorder="1" applyAlignment="1">
      <alignment/>
    </xf>
    <xf numFmtId="10" fontId="0" fillId="2" borderId="29" xfId="0" applyNumberFormat="1" applyFont="1" applyFill="1" applyBorder="1" applyAlignment="1">
      <alignment/>
    </xf>
    <xf numFmtId="10" fontId="0" fillId="4" borderId="32" xfId="0" applyNumberFormat="1" applyFont="1" applyFill="1" applyBorder="1" applyAlignment="1">
      <alignment/>
    </xf>
    <xf numFmtId="10" fontId="0" fillId="4" borderId="33" xfId="0" applyNumberFormat="1" applyFont="1" applyFill="1" applyBorder="1" applyAlignment="1">
      <alignment/>
    </xf>
    <xf numFmtId="10" fontId="6" fillId="2" borderId="2" xfId="0" applyNumberFormat="1" applyFont="1" applyFill="1" applyBorder="1" applyAlignment="1">
      <alignment wrapText="1"/>
    </xf>
    <xf numFmtId="10" fontId="6" fillId="4" borderId="2" xfId="0" applyNumberFormat="1" applyFont="1" applyFill="1" applyBorder="1" applyAlignment="1">
      <alignment wrapText="1"/>
    </xf>
    <xf numFmtId="10" fontId="0" fillId="4" borderId="3" xfId="0" applyNumberFormat="1" applyFont="1" applyFill="1" applyBorder="1" applyAlignment="1">
      <alignment wrapText="1"/>
    </xf>
    <xf numFmtId="10" fontId="0" fillId="2" borderId="4" xfId="0" applyNumberFormat="1" applyFont="1" applyFill="1" applyBorder="1" applyAlignment="1">
      <alignment/>
    </xf>
    <xf numFmtId="0" fontId="0" fillId="0" borderId="2" xfId="0" applyFont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3" fontId="6" fillId="0" borderId="27" xfId="0" applyNumberFormat="1" applyFont="1" applyFill="1" applyBorder="1" applyAlignment="1">
      <alignment horizontal="right"/>
    </xf>
    <xf numFmtId="3" fontId="0" fillId="0" borderId="28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wrapText="1"/>
    </xf>
    <xf numFmtId="3" fontId="6" fillId="0" borderId="11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right" wrapText="1"/>
    </xf>
    <xf numFmtId="3" fontId="6" fillId="0" borderId="3" xfId="0" applyNumberFormat="1" applyFont="1" applyFill="1" applyBorder="1" applyAlignment="1">
      <alignment horizontal="right" wrapText="1"/>
    </xf>
    <xf numFmtId="3" fontId="6" fillId="0" borderId="11" xfId="0" applyNumberFormat="1" applyFont="1" applyFill="1" applyBorder="1" applyAlignment="1">
      <alignment horizontal="right" wrapText="1"/>
    </xf>
    <xf numFmtId="3" fontId="0" fillId="0" borderId="3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 wrapText="1"/>
    </xf>
    <xf numFmtId="3" fontId="0" fillId="0" borderId="17" xfId="0" applyNumberFormat="1" applyFont="1" applyFill="1" applyBorder="1" applyAlignment="1">
      <alignment horizontal="right" wrapText="1"/>
    </xf>
    <xf numFmtId="3" fontId="0" fillId="0" borderId="15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 wrapText="1"/>
    </xf>
    <xf numFmtId="3" fontId="6" fillId="0" borderId="2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 wrapText="1"/>
    </xf>
    <xf numFmtId="3" fontId="0" fillId="0" borderId="19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 applyAlignment="1">
      <alignment horizontal="right" wrapText="1"/>
    </xf>
    <xf numFmtId="3" fontId="6" fillId="0" borderId="3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 wrapText="1"/>
    </xf>
    <xf numFmtId="3" fontId="10" fillId="0" borderId="2" xfId="0" applyNumberFormat="1" applyFont="1" applyFill="1" applyBorder="1" applyAlignment="1">
      <alignment horizontal="right" wrapText="1"/>
    </xf>
    <xf numFmtId="3" fontId="0" fillId="0" borderId="19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 wrapText="1"/>
    </xf>
    <xf numFmtId="3" fontId="0" fillId="0" borderId="22" xfId="0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wrapText="1"/>
    </xf>
    <xf numFmtId="3" fontId="0" fillId="0" borderId="17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wrapText="1"/>
    </xf>
    <xf numFmtId="3" fontId="0" fillId="0" borderId="11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 wrapText="1"/>
    </xf>
    <xf numFmtId="3" fontId="0" fillId="0" borderId="16" xfId="0" applyNumberFormat="1" applyFont="1" applyFill="1" applyBorder="1" applyAlignment="1">
      <alignment horizontal="right" wrapText="1"/>
    </xf>
    <xf numFmtId="3" fontId="0" fillId="0" borderId="12" xfId="0" applyNumberFormat="1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 wrapText="1"/>
    </xf>
    <xf numFmtId="3" fontId="0" fillId="0" borderId="19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 wrapText="1"/>
    </xf>
    <xf numFmtId="3" fontId="0" fillId="0" borderId="21" xfId="0" applyNumberFormat="1" applyFont="1" applyFill="1" applyBorder="1" applyAlignment="1">
      <alignment horizontal="right" wrapText="1"/>
    </xf>
    <xf numFmtId="3" fontId="0" fillId="0" borderId="8" xfId="0" applyNumberFormat="1" applyFont="1" applyFill="1" applyBorder="1" applyAlignment="1">
      <alignment horizontal="right" wrapText="1"/>
    </xf>
    <xf numFmtId="4" fontId="6" fillId="0" borderId="1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 wrapText="1"/>
    </xf>
    <xf numFmtId="3" fontId="0" fillId="0" borderId="2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 wrapText="1"/>
    </xf>
    <xf numFmtId="3" fontId="0" fillId="0" borderId="18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3" fontId="14" fillId="0" borderId="3" xfId="0" applyNumberFormat="1" applyFont="1" applyFill="1" applyBorder="1" applyAlignment="1">
      <alignment horizontal="right"/>
    </xf>
    <xf numFmtId="3" fontId="14" fillId="0" borderId="19" xfId="0" applyNumberFormat="1" applyFont="1" applyFill="1" applyBorder="1" applyAlignment="1">
      <alignment horizontal="right" wrapText="1"/>
    </xf>
    <xf numFmtId="3" fontId="14" fillId="0" borderId="15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wrapText="1"/>
    </xf>
    <xf numFmtId="3" fontId="0" fillId="0" borderId="19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right" wrapText="1"/>
    </xf>
    <xf numFmtId="3" fontId="6" fillId="0" borderId="4" xfId="0" applyNumberFormat="1" applyFont="1" applyFill="1" applyBorder="1" applyAlignment="1">
      <alignment horizontal="right" wrapText="1"/>
    </xf>
    <xf numFmtId="3" fontId="6" fillId="0" borderId="2" xfId="0" applyNumberFormat="1" applyFont="1" applyFill="1" applyBorder="1" applyAlignment="1">
      <alignment horizontal="right"/>
    </xf>
    <xf numFmtId="3" fontId="15" fillId="0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 wrapText="1"/>
    </xf>
    <xf numFmtId="3" fontId="6" fillId="0" borderId="24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wrapText="1"/>
    </xf>
    <xf numFmtId="3" fontId="0" fillId="0" borderId="17" xfId="0" applyNumberFormat="1" applyFont="1" applyFill="1" applyBorder="1" applyAlignment="1">
      <alignment wrapText="1"/>
    </xf>
    <xf numFmtId="3" fontId="0" fillId="0" borderId="15" xfId="0" applyNumberFormat="1" applyFont="1" applyFill="1" applyBorder="1" applyAlignment="1">
      <alignment wrapText="1"/>
    </xf>
    <xf numFmtId="3" fontId="6" fillId="0" borderId="24" xfId="0" applyNumberFormat="1" applyFont="1" applyFill="1" applyBorder="1" applyAlignment="1">
      <alignment wrapText="1"/>
    </xf>
    <xf numFmtId="3" fontId="6" fillId="0" borderId="29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wrapText="1"/>
    </xf>
    <xf numFmtId="3" fontId="0" fillId="0" borderId="4" xfId="0" applyNumberFormat="1" applyFont="1" applyFill="1" applyBorder="1" applyAlignment="1">
      <alignment/>
    </xf>
    <xf numFmtId="3" fontId="18" fillId="0" borderId="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10" fontId="6" fillId="0" borderId="24" xfId="0" applyNumberFormat="1" applyFont="1" applyFill="1" applyBorder="1" applyAlignment="1">
      <alignment horizontal="right"/>
    </xf>
    <xf numFmtId="0" fontId="0" fillId="2" borderId="14" xfId="0" applyFont="1" applyFill="1" applyBorder="1" applyAlignment="1">
      <alignment/>
    </xf>
    <xf numFmtId="3" fontId="14" fillId="2" borderId="2" xfId="0" applyNumberFormat="1" applyFont="1" applyFill="1" applyBorder="1" applyAlignment="1">
      <alignment horizontal="right"/>
    </xf>
    <xf numFmtId="1" fontId="14" fillId="2" borderId="2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 horizontal="right" wrapText="1"/>
    </xf>
    <xf numFmtId="10" fontId="6" fillId="2" borderId="34" xfId="0" applyNumberFormat="1" applyFont="1" applyFill="1" applyBorder="1" applyAlignment="1">
      <alignment horizontal="right"/>
    </xf>
    <xf numFmtId="10" fontId="6" fillId="2" borderId="3" xfId="0" applyNumberFormat="1" applyFont="1" applyFill="1" applyBorder="1" applyAlignment="1">
      <alignment horizontal="right"/>
    </xf>
    <xf numFmtId="10" fontId="0" fillId="2" borderId="2" xfId="0" applyNumberFormat="1" applyFont="1" applyFill="1" applyBorder="1" applyAlignment="1">
      <alignment horizontal="right"/>
    </xf>
    <xf numFmtId="0" fontId="22" fillId="2" borderId="35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10" fontId="0" fillId="2" borderId="3" xfId="0" applyNumberFormat="1" applyFont="1" applyFill="1" applyBorder="1" applyAlignment="1">
      <alignment wrapText="1"/>
    </xf>
    <xf numFmtId="10" fontId="16" fillId="2" borderId="15" xfId="0" applyNumberFormat="1" applyFont="1" applyFill="1" applyBorder="1" applyAlignment="1">
      <alignment/>
    </xf>
    <xf numFmtId="0" fontId="13" fillId="2" borderId="1" xfId="0" applyFont="1" applyFill="1" applyBorder="1" applyAlignment="1">
      <alignment horizontal="right"/>
    </xf>
    <xf numFmtId="0" fontId="0" fillId="0" borderId="4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right" wrapText="1"/>
    </xf>
    <xf numFmtId="10" fontId="6" fillId="2" borderId="1" xfId="0" applyNumberFormat="1" applyFont="1" applyFill="1" applyBorder="1" applyAlignment="1">
      <alignment horizontal="right" wrapText="1"/>
    </xf>
    <xf numFmtId="3" fontId="22" fillId="0" borderId="35" xfId="0" applyNumberFormat="1" applyFont="1" applyFill="1" applyBorder="1" applyAlignment="1">
      <alignment horizontal="center" vertical="center"/>
    </xf>
    <xf numFmtId="3" fontId="22" fillId="2" borderId="3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quotePrefix="1">
      <alignment horizontal="right"/>
    </xf>
    <xf numFmtId="0" fontId="6" fillId="0" borderId="2" xfId="0" applyFont="1" applyFill="1" applyBorder="1" applyAlignment="1">
      <alignment vertical="top"/>
    </xf>
    <xf numFmtId="0" fontId="6" fillId="0" borderId="11" xfId="0" applyFont="1" applyFill="1" applyBorder="1" applyAlignment="1">
      <alignment wrapText="1"/>
    </xf>
    <xf numFmtId="10" fontId="6" fillId="0" borderId="2" xfId="0" applyNumberFormat="1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10" fontId="6" fillId="0" borderId="3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/>
    </xf>
    <xf numFmtId="10" fontId="6" fillId="0" borderId="2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/>
    </xf>
    <xf numFmtId="10" fontId="6" fillId="0" borderId="3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 wrapText="1"/>
    </xf>
    <xf numFmtId="10" fontId="6" fillId="0" borderId="2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10" fontId="0" fillId="0" borderId="0" xfId="0" applyNumberFormat="1" applyFont="1" applyFill="1" applyBorder="1" applyAlignment="1">
      <alignment/>
    </xf>
    <xf numFmtId="0" fontId="0" fillId="2" borderId="22" xfId="0" applyFont="1" applyFill="1" applyBorder="1" applyAlignment="1">
      <alignment wrapText="1"/>
    </xf>
    <xf numFmtId="3" fontId="0" fillId="0" borderId="22" xfId="0" applyNumberFormat="1" applyFont="1" applyFill="1" applyBorder="1" applyAlignment="1">
      <alignment horizontal="right"/>
    </xf>
    <xf numFmtId="10" fontId="0" fillId="2" borderId="22" xfId="0" applyNumberFormat="1" applyFont="1" applyFill="1" applyBorder="1" applyAlignment="1">
      <alignment horizontal="right"/>
    </xf>
    <xf numFmtId="10" fontId="6" fillId="0" borderId="2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10" fontId="6" fillId="0" borderId="3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/>
    </xf>
    <xf numFmtId="10" fontId="6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wrapText="1"/>
    </xf>
    <xf numFmtId="10" fontId="6" fillId="0" borderId="3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wrapText="1"/>
    </xf>
    <xf numFmtId="0" fontId="6" fillId="0" borderId="3" xfId="0" applyFont="1" applyFill="1" applyBorder="1" applyAlignment="1" quotePrefix="1">
      <alignment horizontal="right"/>
    </xf>
    <xf numFmtId="0" fontId="6" fillId="0" borderId="3" xfId="0" applyFont="1" applyFill="1" applyBorder="1" applyAlignment="1">
      <alignment vertical="top"/>
    </xf>
    <xf numFmtId="0" fontId="6" fillId="0" borderId="2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right"/>
    </xf>
    <xf numFmtId="1" fontId="6" fillId="0" borderId="4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 wrapText="1"/>
    </xf>
    <xf numFmtId="10" fontId="6" fillId="0" borderId="4" xfId="0" applyNumberFormat="1" applyFont="1" applyFill="1" applyBorder="1" applyAlignment="1">
      <alignment wrapText="1"/>
    </xf>
    <xf numFmtId="1" fontId="6" fillId="0" borderId="3" xfId="0" applyNumberFormat="1" applyFont="1" applyFill="1" applyBorder="1" applyAlignment="1">
      <alignment/>
    </xf>
    <xf numFmtId="10" fontId="6" fillId="0" borderId="3" xfId="0" applyNumberFormat="1" applyFont="1" applyFill="1" applyBorder="1" applyAlignment="1">
      <alignment/>
    </xf>
    <xf numFmtId="1" fontId="6" fillId="0" borderId="2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 wrapText="1"/>
    </xf>
    <xf numFmtId="10" fontId="0" fillId="2" borderId="19" xfId="0" applyNumberFormat="1" applyFont="1" applyFill="1" applyBorder="1" applyAlignment="1">
      <alignment wrapText="1"/>
    </xf>
    <xf numFmtId="1" fontId="8" fillId="0" borderId="2" xfId="0" applyNumberFormat="1" applyFont="1" applyFill="1" applyBorder="1" applyAlignment="1">
      <alignment/>
    </xf>
    <xf numFmtId="3" fontId="16" fillId="2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10" fontId="6" fillId="0" borderId="2" xfId="0" applyNumberFormat="1" applyFont="1" applyFill="1" applyBorder="1" applyAlignment="1">
      <alignment wrapText="1"/>
    </xf>
    <xf numFmtId="10" fontId="6" fillId="0" borderId="31" xfId="0" applyNumberFormat="1" applyFont="1" applyFill="1" applyBorder="1" applyAlignment="1">
      <alignment/>
    </xf>
    <xf numFmtId="10" fontId="6" fillId="0" borderId="29" xfId="0" applyNumberFormat="1" applyFont="1" applyFill="1" applyBorder="1" applyAlignment="1">
      <alignment/>
    </xf>
    <xf numFmtId="10" fontId="6" fillId="0" borderId="3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0" fillId="2" borderId="22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/>
    </xf>
    <xf numFmtId="10" fontId="0" fillId="2" borderId="19" xfId="0" applyNumberFormat="1" applyFont="1" applyFill="1" applyBorder="1" applyAlignment="1">
      <alignment/>
    </xf>
    <xf numFmtId="3" fontId="6" fillId="2" borderId="36" xfId="0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vertical="center" wrapText="1"/>
    </xf>
    <xf numFmtId="3" fontId="6" fillId="0" borderId="36" xfId="0" applyNumberFormat="1" applyFont="1" applyFill="1" applyBorder="1" applyAlignment="1">
      <alignment horizontal="center" vertical="center" wrapText="1"/>
    </xf>
    <xf numFmtId="3" fontId="6" fillId="0" borderId="37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vertical="center" wrapText="1"/>
    </xf>
    <xf numFmtId="0" fontId="7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001000" y="8439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288</xdr:row>
      <xdr:rowOff>0</xdr:rowOff>
    </xdr:from>
    <xdr:to>
      <xdr:col>3</xdr:col>
      <xdr:colOff>0</xdr:colOff>
      <xdr:row>288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001000" y="75657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288</xdr:row>
      <xdr:rowOff>0</xdr:rowOff>
    </xdr:from>
    <xdr:to>
      <xdr:col>3</xdr:col>
      <xdr:colOff>0</xdr:colOff>
      <xdr:row>288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001000" y="75657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001000" y="4505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288</xdr:row>
      <xdr:rowOff>0</xdr:rowOff>
    </xdr:from>
    <xdr:to>
      <xdr:col>3</xdr:col>
      <xdr:colOff>0</xdr:colOff>
      <xdr:row>288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8001000" y="75657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7"/>
  <sheetViews>
    <sheetView tabSelected="1" zoomScale="85" zoomScaleNormal="85" workbookViewId="0" topLeftCell="A7">
      <pane ySplit="960" topLeftCell="BM1" activePane="bottomLeft" state="split"/>
      <selection pane="topLeft" activeCell="K2" sqref="K2"/>
      <selection pane="bottomLeft" activeCell="C246" sqref="C246"/>
    </sheetView>
  </sheetViews>
  <sheetFormatPr defaultColWidth="9.00390625" defaultRowHeight="12.75"/>
  <cols>
    <col min="1" max="1" width="7.625" style="157" customWidth="1"/>
    <col min="2" max="2" width="7.625" style="43" customWidth="1"/>
    <col min="3" max="3" width="89.75390625" style="14" customWidth="1"/>
    <col min="4" max="5" width="19.875" style="291" customWidth="1"/>
    <col min="6" max="6" width="11.25390625" style="14" customWidth="1"/>
    <col min="7" max="7" width="13.00390625" style="14" customWidth="1"/>
    <col min="8" max="8" width="9.25390625" style="14" customWidth="1"/>
    <col min="9" max="16384" width="9.125" style="14" customWidth="1"/>
  </cols>
  <sheetData>
    <row r="1" spans="1:5" ht="14.25" customHeight="1">
      <c r="A1" s="200"/>
      <c r="E1" s="292" t="s">
        <v>285</v>
      </c>
    </row>
    <row r="2" spans="1:5" ht="14.25" customHeight="1">
      <c r="A2" s="200"/>
      <c r="E2" s="292" t="s">
        <v>286</v>
      </c>
    </row>
    <row r="3" spans="1:5" ht="14.25" customHeight="1">
      <c r="A3" s="12"/>
      <c r="B3" s="206" t="s">
        <v>284</v>
      </c>
      <c r="C3" s="13"/>
      <c r="D3" s="293"/>
      <c r="E3" s="294" t="s">
        <v>287</v>
      </c>
    </row>
    <row r="4" spans="1:5" ht="14.25" customHeight="1">
      <c r="A4" s="12"/>
      <c r="B4" s="206"/>
      <c r="C4" s="13"/>
      <c r="D4" s="293"/>
      <c r="E4" s="294" t="s">
        <v>288</v>
      </c>
    </row>
    <row r="5" spans="1:5" ht="15" customHeight="1" thickBot="1">
      <c r="A5" s="15"/>
      <c r="B5" s="15"/>
      <c r="C5" s="15"/>
      <c r="E5" s="477" t="s">
        <v>338</v>
      </c>
    </row>
    <row r="6" spans="1:6" ht="9.75" customHeight="1" thickTop="1">
      <c r="A6" s="485" t="s">
        <v>32</v>
      </c>
      <c r="B6" s="487" t="s">
        <v>33</v>
      </c>
      <c r="C6" s="489" t="s">
        <v>337</v>
      </c>
      <c r="D6" s="483" t="s">
        <v>281</v>
      </c>
      <c r="E6" s="481" t="s">
        <v>282</v>
      </c>
      <c r="F6" s="479" t="s">
        <v>283</v>
      </c>
    </row>
    <row r="7" spans="1:6" ht="49.5" customHeight="1" thickBot="1">
      <c r="A7" s="486"/>
      <c r="B7" s="488"/>
      <c r="C7" s="490"/>
      <c r="D7" s="484"/>
      <c r="E7" s="482"/>
      <c r="F7" s="480"/>
    </row>
    <row r="8" spans="1:6" ht="18" customHeight="1" thickBot="1" thickTop="1">
      <c r="A8" s="412">
        <v>1</v>
      </c>
      <c r="B8" s="412">
        <v>2</v>
      </c>
      <c r="C8" s="412">
        <v>3</v>
      </c>
      <c r="D8" s="421">
        <v>4</v>
      </c>
      <c r="E8" s="421">
        <v>5</v>
      </c>
      <c r="F8" s="422">
        <v>6</v>
      </c>
    </row>
    <row r="9" spans="1:6" ht="30" customHeight="1" thickBot="1" thickTop="1">
      <c r="A9" s="16"/>
      <c r="B9" s="17"/>
      <c r="C9" s="18" t="s">
        <v>34</v>
      </c>
      <c r="D9" s="295">
        <f>D11+D284</f>
        <v>907699381.6699998</v>
      </c>
      <c r="E9" s="295">
        <f>E11+E284</f>
        <v>938022414.98</v>
      </c>
      <c r="F9" s="211">
        <f>E9/D9</f>
        <v>1.0334064712638797</v>
      </c>
    </row>
    <row r="10" spans="1:6" ht="16.5" customHeight="1">
      <c r="A10" s="6"/>
      <c r="B10" s="19"/>
      <c r="C10" s="20" t="s">
        <v>35</v>
      </c>
      <c r="D10" s="296"/>
      <c r="E10" s="296"/>
      <c r="F10" s="214"/>
    </row>
    <row r="11" spans="1:6" ht="17.25" customHeight="1" thickBot="1">
      <c r="A11" s="21"/>
      <c r="B11" s="22"/>
      <c r="C11" s="23" t="s">
        <v>36</v>
      </c>
      <c r="D11" s="297">
        <f>D12+D160+D170+D239+D252</f>
        <v>617133893.0799999</v>
      </c>
      <c r="E11" s="297">
        <f>E12+E160+E170+E239+E252</f>
        <v>666323111</v>
      </c>
      <c r="F11" s="212">
        <f aca="true" t="shared" si="0" ref="F11:F18">E11/D11</f>
        <v>1.0797059089957057</v>
      </c>
    </row>
    <row r="12" spans="1:6" ht="27" customHeight="1" thickBot="1" thickTop="1">
      <c r="A12" s="24"/>
      <c r="B12" s="25"/>
      <c r="C12" s="26" t="s">
        <v>37</v>
      </c>
      <c r="D12" s="298">
        <f>D13+D16+D20+D35+D39+D51+D57+D91+D95+D112+D135+D140+D146</f>
        <v>405756803.83</v>
      </c>
      <c r="E12" s="298">
        <f>E13+E16+E20+E35+E39+E51+E57+E91+E95+E112+E135+E140+E146</f>
        <v>436914691</v>
      </c>
      <c r="F12" s="213">
        <f t="shared" si="0"/>
        <v>1.076789561816083</v>
      </c>
    </row>
    <row r="13" spans="1:6" s="291" customFormat="1" ht="18.75" customHeight="1" thickTop="1">
      <c r="A13" s="423" t="s">
        <v>38</v>
      </c>
      <c r="B13" s="424"/>
      <c r="C13" s="425" t="s">
        <v>39</v>
      </c>
      <c r="D13" s="299">
        <f>D14</f>
        <v>142</v>
      </c>
      <c r="E13" s="299">
        <f>E14</f>
        <v>170</v>
      </c>
      <c r="F13" s="426">
        <f t="shared" si="0"/>
        <v>1.1971830985915493</v>
      </c>
    </row>
    <row r="14" spans="1:6" ht="18.75" customHeight="1">
      <c r="A14" s="27"/>
      <c r="B14" s="28" t="s">
        <v>40</v>
      </c>
      <c r="C14" s="29" t="s">
        <v>41</v>
      </c>
      <c r="D14" s="300">
        <f>D15</f>
        <v>142</v>
      </c>
      <c r="E14" s="300">
        <f>E15</f>
        <v>170</v>
      </c>
      <c r="F14" s="208">
        <f t="shared" si="0"/>
        <v>1.1971830985915493</v>
      </c>
    </row>
    <row r="15" spans="1:6" ht="20.25" customHeight="1">
      <c r="A15" s="24"/>
      <c r="B15" s="30"/>
      <c r="C15" s="31" t="s">
        <v>42</v>
      </c>
      <c r="D15" s="301">
        <v>142</v>
      </c>
      <c r="E15" s="301">
        <v>170</v>
      </c>
      <c r="F15" s="215">
        <f t="shared" si="0"/>
        <v>1.1971830985915493</v>
      </c>
    </row>
    <row r="16" spans="1:6" s="291" customFormat="1" ht="18.75" customHeight="1">
      <c r="A16" s="423">
        <v>600</v>
      </c>
      <c r="B16" s="424"/>
      <c r="C16" s="425" t="s">
        <v>44</v>
      </c>
      <c r="D16" s="299">
        <f>D17</f>
        <v>555700</v>
      </c>
      <c r="E16" s="299">
        <f>E17</f>
        <v>600000</v>
      </c>
      <c r="F16" s="426">
        <f t="shared" si="0"/>
        <v>1.0797192729890228</v>
      </c>
    </row>
    <row r="17" spans="1:6" ht="18.75" customHeight="1">
      <c r="A17" s="27"/>
      <c r="B17" s="28">
        <v>60016</v>
      </c>
      <c r="C17" s="29" t="s">
        <v>45</v>
      </c>
      <c r="D17" s="300">
        <f>SUM(D18:D19)</f>
        <v>555700</v>
      </c>
      <c r="E17" s="300">
        <f>SUM(E18:E19)</f>
        <v>600000</v>
      </c>
      <c r="F17" s="208">
        <f t="shared" si="0"/>
        <v>1.0797192729890228</v>
      </c>
    </row>
    <row r="18" spans="1:6" ht="19.5" customHeight="1">
      <c r="A18" s="6"/>
      <c r="B18" s="32"/>
      <c r="C18" s="33" t="s">
        <v>46</v>
      </c>
      <c r="D18" s="302">
        <v>550000</v>
      </c>
      <c r="E18" s="302">
        <v>600000</v>
      </c>
      <c r="F18" s="216">
        <f t="shared" si="0"/>
        <v>1.0909090909090908</v>
      </c>
    </row>
    <row r="19" spans="1:6" ht="19.5" customHeight="1">
      <c r="A19" s="6"/>
      <c r="B19" s="34"/>
      <c r="C19" s="35" t="s">
        <v>70</v>
      </c>
      <c r="D19" s="303">
        <v>5700</v>
      </c>
      <c r="E19" s="303"/>
      <c r="F19" s="217"/>
    </row>
    <row r="20" spans="1:6" s="291" customFormat="1" ht="18.75" customHeight="1">
      <c r="A20" s="427">
        <v>700</v>
      </c>
      <c r="B20" s="428"/>
      <c r="C20" s="429" t="s">
        <v>47</v>
      </c>
      <c r="D20" s="329">
        <f>D21+D23</f>
        <v>34695225.11</v>
      </c>
      <c r="E20" s="380">
        <f>E21+E23</f>
        <v>25773600</v>
      </c>
      <c r="F20" s="430">
        <f aca="true" t="shared" si="1" ref="F20:F33">E20/D20</f>
        <v>0.7428572640265542</v>
      </c>
    </row>
    <row r="21" spans="1:6" s="38" customFormat="1" ht="18.75" customHeight="1">
      <c r="A21" s="36"/>
      <c r="B21" s="2">
        <v>70001</v>
      </c>
      <c r="C21" s="37" t="s">
        <v>48</v>
      </c>
      <c r="D21" s="305">
        <f>D22</f>
        <v>2100</v>
      </c>
      <c r="E21" s="305">
        <f>E22</f>
        <v>2100</v>
      </c>
      <c r="F21" s="207">
        <f t="shared" si="1"/>
        <v>1</v>
      </c>
    </row>
    <row r="22" spans="1:6" s="38" customFormat="1" ht="19.5" customHeight="1">
      <c r="A22" s="39"/>
      <c r="B22" s="19"/>
      <c r="C22" s="40" t="s">
        <v>300</v>
      </c>
      <c r="D22" s="306">
        <v>2100</v>
      </c>
      <c r="E22" s="306">
        <v>2100</v>
      </c>
      <c r="F22" s="218">
        <f t="shared" si="1"/>
        <v>1</v>
      </c>
    </row>
    <row r="23" spans="1:6" ht="18.75" customHeight="1">
      <c r="A23" s="1"/>
      <c r="B23" s="41">
        <v>70005</v>
      </c>
      <c r="C23" s="37" t="s">
        <v>49</v>
      </c>
      <c r="D23" s="305">
        <f>SUM(D24:D34)</f>
        <v>34693125.11</v>
      </c>
      <c r="E23" s="305">
        <f>SUM(E24:E34)</f>
        <v>25771500</v>
      </c>
      <c r="F23" s="207">
        <f t="shared" si="1"/>
        <v>0.7428416989904315</v>
      </c>
    </row>
    <row r="24" spans="1:6" ht="19.5" customHeight="1">
      <c r="A24" s="6"/>
      <c r="B24" s="19"/>
      <c r="C24" s="35" t="s">
        <v>50</v>
      </c>
      <c r="D24" s="307">
        <v>6263331</v>
      </c>
      <c r="E24" s="307">
        <v>6000000</v>
      </c>
      <c r="F24" s="219">
        <f t="shared" si="1"/>
        <v>0.957956716641672</v>
      </c>
    </row>
    <row r="25" spans="1:6" ht="19.5" customHeight="1">
      <c r="A25" s="6"/>
      <c r="B25" s="20"/>
      <c r="C25" s="42" t="s">
        <v>51</v>
      </c>
      <c r="D25" s="308">
        <v>3500000</v>
      </c>
      <c r="E25" s="308">
        <v>3500000</v>
      </c>
      <c r="F25" s="220">
        <f t="shared" si="1"/>
        <v>1</v>
      </c>
    </row>
    <row r="26" spans="1:7" ht="19.5" customHeight="1">
      <c r="A26" s="6"/>
      <c r="C26" s="44" t="s">
        <v>52</v>
      </c>
      <c r="D26" s="308">
        <v>2796622</v>
      </c>
      <c r="E26" s="308">
        <v>2820000</v>
      </c>
      <c r="F26" s="220">
        <f t="shared" si="1"/>
        <v>1.0083593706979348</v>
      </c>
      <c r="G26" s="45"/>
    </row>
    <row r="27" spans="1:6" ht="19.5" customHeight="1">
      <c r="A27" s="46"/>
      <c r="B27" s="19"/>
      <c r="C27" s="47" t="s">
        <v>325</v>
      </c>
      <c r="D27" s="309">
        <v>500000</v>
      </c>
      <c r="E27" s="309">
        <v>350000</v>
      </c>
      <c r="F27" s="221">
        <f t="shared" si="1"/>
        <v>0.7</v>
      </c>
    </row>
    <row r="28" spans="1:6" ht="19.5" customHeight="1">
      <c r="A28" s="46"/>
      <c r="B28" s="19"/>
      <c r="C28" s="50" t="s">
        <v>54</v>
      </c>
      <c r="D28" s="308">
        <v>400000</v>
      </c>
      <c r="E28" s="308">
        <v>400000</v>
      </c>
      <c r="F28" s="220">
        <f t="shared" si="1"/>
        <v>1</v>
      </c>
    </row>
    <row r="29" spans="1:6" ht="19.5" customHeight="1">
      <c r="A29" s="24" t="s">
        <v>53</v>
      </c>
      <c r="B29" s="25"/>
      <c r="C29" s="25" t="s">
        <v>55</v>
      </c>
      <c r="D29" s="349">
        <v>5400000</v>
      </c>
      <c r="E29" s="349">
        <v>2000000</v>
      </c>
      <c r="F29" s="236">
        <f t="shared" si="1"/>
        <v>0.37037037037037035</v>
      </c>
    </row>
    <row r="30" spans="1:6" ht="19.5" customHeight="1">
      <c r="A30" s="6"/>
      <c r="B30" s="19"/>
      <c r="C30" s="49" t="s">
        <v>56</v>
      </c>
      <c r="D30" s="323">
        <v>4000000</v>
      </c>
      <c r="E30" s="323">
        <v>4000000</v>
      </c>
      <c r="F30" s="226">
        <f t="shared" si="1"/>
        <v>1</v>
      </c>
    </row>
    <row r="31" spans="1:6" ht="19.5" customHeight="1">
      <c r="A31" s="6"/>
      <c r="B31" s="19"/>
      <c r="C31" s="50" t="s">
        <v>57</v>
      </c>
      <c r="D31" s="308">
        <v>11600000</v>
      </c>
      <c r="E31" s="308">
        <v>6500000</v>
      </c>
      <c r="F31" s="220">
        <f t="shared" si="1"/>
        <v>0.5603448275862069</v>
      </c>
    </row>
    <row r="32" spans="1:6" ht="19.5" customHeight="1">
      <c r="A32" s="6"/>
      <c r="B32" s="19"/>
      <c r="C32" s="47" t="s">
        <v>59</v>
      </c>
      <c r="D32" s="309">
        <v>1500</v>
      </c>
      <c r="E32" s="309">
        <v>1500</v>
      </c>
      <c r="F32" s="221">
        <f t="shared" si="1"/>
        <v>1</v>
      </c>
    </row>
    <row r="33" spans="1:6" ht="19.5" customHeight="1">
      <c r="A33" s="6"/>
      <c r="B33" s="19"/>
      <c r="C33" s="106" t="s">
        <v>58</v>
      </c>
      <c r="D33" s="310">
        <v>190000</v>
      </c>
      <c r="E33" s="310">
        <v>200000</v>
      </c>
      <c r="F33" s="222">
        <f t="shared" si="1"/>
        <v>1.0526315789473684</v>
      </c>
    </row>
    <row r="34" spans="1:6" ht="19.5" customHeight="1">
      <c r="A34" s="24"/>
      <c r="B34" s="25"/>
      <c r="C34" s="52" t="s">
        <v>43</v>
      </c>
      <c r="D34" s="311">
        <v>41672.11</v>
      </c>
      <c r="E34" s="311"/>
      <c r="F34" s="223"/>
    </row>
    <row r="35" spans="1:6" s="291" customFormat="1" ht="19.5" customHeight="1">
      <c r="A35" s="431">
        <v>710</v>
      </c>
      <c r="B35" s="432"/>
      <c r="C35" s="432" t="s">
        <v>60</v>
      </c>
      <c r="D35" s="299">
        <f>D36</f>
        <v>1094000</v>
      </c>
      <c r="E35" s="299">
        <f>E36</f>
        <v>1114000</v>
      </c>
      <c r="F35" s="433">
        <f aca="true" t="shared" si="2" ref="F35:F45">E35/D35</f>
        <v>1.0182815356489945</v>
      </c>
    </row>
    <row r="36" spans="1:6" ht="19.5" customHeight="1">
      <c r="A36" s="53"/>
      <c r="B36" s="54">
        <v>71035</v>
      </c>
      <c r="C36" s="55" t="s">
        <v>61</v>
      </c>
      <c r="D36" s="313">
        <f>SUM(D37:D38)</f>
        <v>1094000</v>
      </c>
      <c r="E36" s="313">
        <f>SUM(E37:E38)</f>
        <v>1114000</v>
      </c>
      <c r="F36" s="209">
        <f t="shared" si="2"/>
        <v>1.0182815356489945</v>
      </c>
    </row>
    <row r="37" spans="1:6" ht="18.75" customHeight="1">
      <c r="A37" s="6"/>
      <c r="B37" s="56"/>
      <c r="C37" s="57" t="s">
        <v>62</v>
      </c>
      <c r="D37" s="314">
        <v>1080000</v>
      </c>
      <c r="E37" s="314">
        <v>1100000</v>
      </c>
      <c r="F37" s="216">
        <f t="shared" si="2"/>
        <v>1.0185185185185186</v>
      </c>
    </row>
    <row r="38" spans="1:6" ht="18.75" customHeight="1">
      <c r="A38" s="6"/>
      <c r="B38" s="56"/>
      <c r="C38" s="48" t="s">
        <v>63</v>
      </c>
      <c r="D38" s="408">
        <v>14000</v>
      </c>
      <c r="E38" s="311">
        <v>14000</v>
      </c>
      <c r="F38" s="221">
        <f t="shared" si="2"/>
        <v>1</v>
      </c>
    </row>
    <row r="39" spans="1:6" s="291" customFormat="1" ht="18.75" customHeight="1">
      <c r="A39" s="434">
        <v>750</v>
      </c>
      <c r="B39" s="435"/>
      <c r="C39" s="435" t="s">
        <v>64</v>
      </c>
      <c r="D39" s="299">
        <f>D40+D42+D49</f>
        <v>531269.03</v>
      </c>
      <c r="E39" s="299">
        <f>E40+E42+E49</f>
        <v>182200</v>
      </c>
      <c r="F39" s="436">
        <f t="shared" si="2"/>
        <v>0.342952420923162</v>
      </c>
    </row>
    <row r="40" spans="1:6" s="38" customFormat="1" ht="18.75" customHeight="1">
      <c r="A40" s="58"/>
      <c r="B40" s="59">
        <v>75011</v>
      </c>
      <c r="C40" s="60" t="s">
        <v>65</v>
      </c>
      <c r="D40" s="317">
        <f>D41</f>
        <v>65000</v>
      </c>
      <c r="E40" s="317">
        <f>E41</f>
        <v>82000</v>
      </c>
      <c r="F40" s="210">
        <f t="shared" si="2"/>
        <v>1.2615384615384615</v>
      </c>
    </row>
    <row r="41" spans="1:6" s="38" customFormat="1" ht="27.75" customHeight="1">
      <c r="A41" s="61"/>
      <c r="B41" s="62"/>
      <c r="C41" s="63" t="s">
        <v>326</v>
      </c>
      <c r="D41" s="306">
        <v>65000</v>
      </c>
      <c r="E41" s="306">
        <v>82000</v>
      </c>
      <c r="F41" s="224">
        <f t="shared" si="2"/>
        <v>1.2615384615384615</v>
      </c>
    </row>
    <row r="42" spans="1:6" ht="18.75" customHeight="1">
      <c r="A42" s="1"/>
      <c r="B42" s="2">
        <v>75023</v>
      </c>
      <c r="C42" s="64" t="s">
        <v>11</v>
      </c>
      <c r="D42" s="317">
        <f>SUM(D43:D48)</f>
        <v>465660</v>
      </c>
      <c r="E42" s="317">
        <f>SUM(E43:E48)</f>
        <v>100200</v>
      </c>
      <c r="F42" s="208">
        <f t="shared" si="2"/>
        <v>0.21517845638448654</v>
      </c>
    </row>
    <row r="43" spans="1:7" s="68" customFormat="1" ht="19.5" customHeight="1">
      <c r="A43" s="65"/>
      <c r="B43" s="66"/>
      <c r="C43" s="47" t="s">
        <v>66</v>
      </c>
      <c r="D43" s="315">
        <v>75804</v>
      </c>
      <c r="E43" s="315">
        <v>74000</v>
      </c>
      <c r="F43" s="221">
        <f t="shared" si="2"/>
        <v>0.9762017835470423</v>
      </c>
      <c r="G43" s="67"/>
    </row>
    <row r="44" spans="1:6" ht="19.5" customHeight="1">
      <c r="A44" s="6"/>
      <c r="B44" s="20"/>
      <c r="C44" s="47" t="s">
        <v>67</v>
      </c>
      <c r="D44" s="309">
        <v>15000</v>
      </c>
      <c r="E44" s="309">
        <v>15000</v>
      </c>
      <c r="F44" s="221">
        <f t="shared" si="2"/>
        <v>1</v>
      </c>
    </row>
    <row r="45" spans="1:6" ht="25.5" customHeight="1">
      <c r="A45" s="6"/>
      <c r="B45" s="20"/>
      <c r="C45" s="44" t="s">
        <v>327</v>
      </c>
      <c r="D45" s="310">
        <v>11000</v>
      </c>
      <c r="E45" s="310">
        <v>11200</v>
      </c>
      <c r="F45" s="222">
        <f t="shared" si="2"/>
        <v>1.018181818181818</v>
      </c>
    </row>
    <row r="46" spans="1:6" s="73" customFormat="1" ht="19.5" customHeight="1">
      <c r="A46" s="71"/>
      <c r="B46" s="72"/>
      <c r="C46" s="40" t="s">
        <v>68</v>
      </c>
      <c r="D46" s="315">
        <v>240000</v>
      </c>
      <c r="E46" s="315"/>
      <c r="F46" s="225"/>
    </row>
    <row r="47" spans="1:6" ht="19.5" customHeight="1">
      <c r="A47" s="6"/>
      <c r="B47" s="19"/>
      <c r="C47" s="48" t="s">
        <v>69</v>
      </c>
      <c r="D47" s="318">
        <v>18856</v>
      </c>
      <c r="E47" s="318"/>
      <c r="F47" s="226"/>
    </row>
    <row r="48" spans="1:6" s="79" customFormat="1" ht="19.5" customHeight="1">
      <c r="A48" s="75"/>
      <c r="B48" s="76"/>
      <c r="C48" s="77" t="s">
        <v>70</v>
      </c>
      <c r="D48" s="319">
        <v>105000</v>
      </c>
      <c r="E48" s="319"/>
      <c r="F48" s="78"/>
    </row>
    <row r="49" spans="1:6" s="81" customFormat="1" ht="19.5" customHeight="1">
      <c r="A49" s="1"/>
      <c r="B49" s="41">
        <v>75095</v>
      </c>
      <c r="C49" s="10" t="s">
        <v>41</v>
      </c>
      <c r="D49" s="312">
        <f>D50</f>
        <v>609.03</v>
      </c>
      <c r="E49" s="312"/>
      <c r="F49" s="227"/>
    </row>
    <row r="50" spans="1:6" ht="20.25" customHeight="1">
      <c r="A50" s="6"/>
      <c r="B50" s="20"/>
      <c r="C50" s="82" t="s">
        <v>43</v>
      </c>
      <c r="D50" s="306">
        <v>609.03</v>
      </c>
      <c r="E50" s="306"/>
      <c r="F50" s="218"/>
    </row>
    <row r="51" spans="1:6" s="291" customFormat="1" ht="19.5" customHeight="1">
      <c r="A51" s="434">
        <v>754</v>
      </c>
      <c r="B51" s="435"/>
      <c r="C51" s="437" t="s">
        <v>72</v>
      </c>
      <c r="D51" s="299">
        <f>D52</f>
        <v>950908</v>
      </c>
      <c r="E51" s="299">
        <f>E52</f>
        <v>1101000</v>
      </c>
      <c r="F51" s="438">
        <f>E51/D51</f>
        <v>1.1578407164520648</v>
      </c>
    </row>
    <row r="52" spans="1:6" ht="19.5" customHeight="1">
      <c r="A52" s="53"/>
      <c r="B52" s="54">
        <v>75416</v>
      </c>
      <c r="C52" s="3" t="s">
        <v>73</v>
      </c>
      <c r="D52" s="313">
        <f>SUM(D53:D55)</f>
        <v>950908</v>
      </c>
      <c r="E52" s="313">
        <f>SUM(E53:E55)</f>
        <v>1101000</v>
      </c>
      <c r="F52" s="228">
        <f>E52/D52</f>
        <v>1.1578407164520648</v>
      </c>
    </row>
    <row r="53" spans="1:6" ht="19.5" customHeight="1">
      <c r="A53" s="6"/>
      <c r="B53" s="56"/>
      <c r="C53" s="83" t="s">
        <v>12</v>
      </c>
      <c r="D53" s="314">
        <v>950000</v>
      </c>
      <c r="E53" s="314">
        <v>1100000</v>
      </c>
      <c r="F53" s="216">
        <f>E53/D53</f>
        <v>1.1578947368421053</v>
      </c>
    </row>
    <row r="54" spans="1:6" ht="25.5" customHeight="1">
      <c r="A54" s="6"/>
      <c r="B54" s="56"/>
      <c r="C54" s="44" t="s">
        <v>327</v>
      </c>
      <c r="D54" s="309">
        <v>700</v>
      </c>
      <c r="E54" s="309">
        <v>1000</v>
      </c>
      <c r="F54" s="221">
        <f>E54/D54</f>
        <v>1.4285714285714286</v>
      </c>
    </row>
    <row r="55" spans="1:6" ht="18.75" customHeight="1">
      <c r="A55" s="24"/>
      <c r="B55" s="86"/>
      <c r="C55" s="87" t="s">
        <v>43</v>
      </c>
      <c r="D55" s="320">
        <v>208</v>
      </c>
      <c r="E55" s="321"/>
      <c r="F55" s="229"/>
    </row>
    <row r="56" ht="18.75" customHeight="1"/>
    <row r="57" spans="1:7" s="291" customFormat="1" ht="27" customHeight="1">
      <c r="A57" s="431">
        <v>756</v>
      </c>
      <c r="B57" s="432"/>
      <c r="C57" s="439" t="s">
        <v>74</v>
      </c>
      <c r="D57" s="299">
        <f>D58+D61+D63+D70+D81+D88</f>
        <v>349411673</v>
      </c>
      <c r="E57" s="299">
        <f>E58+E61+E63+E70+E81+E88</f>
        <v>388156236</v>
      </c>
      <c r="F57" s="438">
        <f aca="true" t="shared" si="3" ref="F57:F87">E57/D57</f>
        <v>1.1108851420656458</v>
      </c>
      <c r="G57" s="440"/>
    </row>
    <row r="58" spans="1:6" ht="19.5" customHeight="1">
      <c r="A58" s="89"/>
      <c r="B58" s="41">
        <v>75601</v>
      </c>
      <c r="C58" s="37" t="s">
        <v>75</v>
      </c>
      <c r="D58" s="317">
        <f>SUM(D59:D60)</f>
        <v>1410500</v>
      </c>
      <c r="E58" s="317">
        <f>SUM(E59:E60)</f>
        <v>1460000</v>
      </c>
      <c r="F58" s="230">
        <f t="shared" si="3"/>
        <v>1.0350939383197448</v>
      </c>
    </row>
    <row r="59" spans="1:6" ht="19.5" customHeight="1">
      <c r="A59" s="90"/>
      <c r="B59" s="19"/>
      <c r="C59" s="33" t="s">
        <v>291</v>
      </c>
      <c r="D59" s="322">
        <v>1350500</v>
      </c>
      <c r="E59" s="322">
        <v>1400000</v>
      </c>
      <c r="F59" s="231">
        <f t="shared" si="3"/>
        <v>1.036653091447612</v>
      </c>
    </row>
    <row r="60" spans="1:6" ht="19.5" customHeight="1">
      <c r="A60" s="90"/>
      <c r="B60" s="19"/>
      <c r="C60" s="100" t="s">
        <v>13</v>
      </c>
      <c r="D60" s="323">
        <v>60000</v>
      </c>
      <c r="E60" s="323">
        <v>60000</v>
      </c>
      <c r="F60" s="226">
        <f t="shared" si="3"/>
        <v>1</v>
      </c>
    </row>
    <row r="61" spans="1:6" ht="19.5" customHeight="1">
      <c r="A61" s="89"/>
      <c r="B61" s="41">
        <v>75605</v>
      </c>
      <c r="C61" s="37" t="s">
        <v>240</v>
      </c>
      <c r="D61" s="324">
        <v>801173</v>
      </c>
      <c r="E61" s="324">
        <v>800000</v>
      </c>
      <c r="F61" s="230">
        <f t="shared" si="3"/>
        <v>0.998535896741403</v>
      </c>
    </row>
    <row r="62" spans="1:6" ht="19.5" customHeight="1">
      <c r="A62" s="90"/>
      <c r="B62" s="19"/>
      <c r="C62" s="33" t="s">
        <v>76</v>
      </c>
      <c r="D62" s="325">
        <v>801173</v>
      </c>
      <c r="E62" s="325">
        <v>800000</v>
      </c>
      <c r="F62" s="231">
        <f t="shared" si="3"/>
        <v>0.998535896741403</v>
      </c>
    </row>
    <row r="63" spans="1:6" ht="27.75" customHeight="1">
      <c r="A63" s="89"/>
      <c r="B63" s="41">
        <v>75615</v>
      </c>
      <c r="C63" s="91" t="s">
        <v>328</v>
      </c>
      <c r="D63" s="326">
        <f>SUM(D64:D69)</f>
        <v>101580500</v>
      </c>
      <c r="E63" s="326">
        <f>SUM(E64:E69)</f>
        <v>103026200</v>
      </c>
      <c r="F63" s="232">
        <f t="shared" si="3"/>
        <v>1.0142320622560432</v>
      </c>
    </row>
    <row r="64" spans="1:8" ht="19.5" customHeight="1">
      <c r="A64" s="90"/>
      <c r="B64" s="19"/>
      <c r="C64" s="20" t="s">
        <v>230</v>
      </c>
      <c r="D64" s="303">
        <v>92500000</v>
      </c>
      <c r="E64" s="303">
        <v>95000000</v>
      </c>
      <c r="F64" s="217">
        <f t="shared" si="3"/>
        <v>1.027027027027027</v>
      </c>
      <c r="G64" s="92"/>
      <c r="H64" s="88"/>
    </row>
    <row r="65" spans="1:7" ht="21" customHeight="1">
      <c r="A65" s="90"/>
      <c r="B65" s="19"/>
      <c r="C65" s="42" t="s">
        <v>231</v>
      </c>
      <c r="D65" s="310">
        <v>12700</v>
      </c>
      <c r="E65" s="310">
        <v>8400</v>
      </c>
      <c r="F65" s="222">
        <f t="shared" si="3"/>
        <v>0.6614173228346457</v>
      </c>
      <c r="G65" s="93"/>
    </row>
    <row r="66" spans="1:7" ht="19.5" customHeight="1">
      <c r="A66" s="90"/>
      <c r="B66" s="19"/>
      <c r="C66" s="42" t="s">
        <v>232</v>
      </c>
      <c r="D66" s="308">
        <v>17800</v>
      </c>
      <c r="E66" s="308">
        <v>17800</v>
      </c>
      <c r="F66" s="220">
        <f t="shared" si="3"/>
        <v>1</v>
      </c>
      <c r="G66" s="92"/>
    </row>
    <row r="67" spans="1:7" ht="19.5" customHeight="1">
      <c r="A67" s="90"/>
      <c r="B67" s="19"/>
      <c r="C67" s="94" t="s">
        <v>233</v>
      </c>
      <c r="D67" s="327">
        <v>4500000</v>
      </c>
      <c r="E67" s="327">
        <v>4100000</v>
      </c>
      <c r="F67" s="233">
        <f t="shared" si="3"/>
        <v>0.9111111111111111</v>
      </c>
      <c r="G67" s="92"/>
    </row>
    <row r="68" spans="1:7" ht="19.5" customHeight="1">
      <c r="A68" s="90"/>
      <c r="B68" s="19"/>
      <c r="C68" s="95" t="s">
        <v>234</v>
      </c>
      <c r="D68" s="308">
        <v>3050000</v>
      </c>
      <c r="E68" s="308">
        <v>2400000</v>
      </c>
      <c r="F68" s="220">
        <f t="shared" si="3"/>
        <v>0.7868852459016393</v>
      </c>
      <c r="G68" s="92"/>
    </row>
    <row r="69" spans="1:6" ht="19.5" customHeight="1">
      <c r="A69" s="89"/>
      <c r="B69" s="25"/>
      <c r="C69" s="100" t="s">
        <v>235</v>
      </c>
      <c r="D69" s="323">
        <v>1500000</v>
      </c>
      <c r="E69" s="323">
        <v>1500000</v>
      </c>
      <c r="F69" s="226">
        <f t="shared" si="3"/>
        <v>1</v>
      </c>
    </row>
    <row r="70" spans="1:7" s="81" customFormat="1" ht="27" customHeight="1">
      <c r="A70" s="89"/>
      <c r="B70" s="2">
        <v>75616</v>
      </c>
      <c r="C70" s="91" t="s">
        <v>77</v>
      </c>
      <c r="D70" s="304">
        <f>SUM(D71:D80)</f>
        <v>34842500</v>
      </c>
      <c r="E70" s="304">
        <f>SUM(E71:E79)</f>
        <v>36048500</v>
      </c>
      <c r="F70" s="232">
        <f t="shared" si="3"/>
        <v>1.0346129009112435</v>
      </c>
      <c r="G70" s="98"/>
    </row>
    <row r="71" spans="1:6" ht="19.5" customHeight="1">
      <c r="A71" s="90"/>
      <c r="B71" s="19"/>
      <c r="C71" s="20" t="s">
        <v>230</v>
      </c>
      <c r="D71" s="328">
        <v>15000000</v>
      </c>
      <c r="E71" s="328">
        <v>15500000</v>
      </c>
      <c r="F71" s="234">
        <f t="shared" si="3"/>
        <v>1.0333333333333334</v>
      </c>
    </row>
    <row r="72" spans="1:6" ht="19.5" customHeight="1">
      <c r="A72" s="90"/>
      <c r="B72" s="19"/>
      <c r="C72" s="42" t="s">
        <v>231</v>
      </c>
      <c r="D72" s="310">
        <v>500000</v>
      </c>
      <c r="E72" s="310">
        <v>640000</v>
      </c>
      <c r="F72" s="222">
        <f t="shared" si="3"/>
        <v>1.28</v>
      </c>
    </row>
    <row r="73" spans="1:6" ht="19.5" customHeight="1">
      <c r="A73" s="90"/>
      <c r="B73" s="19"/>
      <c r="C73" s="42" t="s">
        <v>232</v>
      </c>
      <c r="D73" s="310">
        <v>7500</v>
      </c>
      <c r="E73" s="310">
        <v>8500</v>
      </c>
      <c r="F73" s="222">
        <f t="shared" si="3"/>
        <v>1.1333333333333333</v>
      </c>
    </row>
    <row r="74" spans="1:6" ht="19.5" customHeight="1">
      <c r="A74" s="90"/>
      <c r="B74" s="19"/>
      <c r="C74" s="42" t="s">
        <v>233</v>
      </c>
      <c r="D74" s="310">
        <v>2455000</v>
      </c>
      <c r="E74" s="310">
        <v>2100000</v>
      </c>
      <c r="F74" s="222">
        <f t="shared" si="3"/>
        <v>0.8553971486761711</v>
      </c>
    </row>
    <row r="75" spans="1:6" ht="21.75" customHeight="1">
      <c r="A75" s="90"/>
      <c r="B75" s="19"/>
      <c r="C75" s="42" t="s">
        <v>236</v>
      </c>
      <c r="D75" s="310">
        <v>3000000</v>
      </c>
      <c r="E75" s="310">
        <v>2500000</v>
      </c>
      <c r="F75" s="222">
        <f t="shared" si="3"/>
        <v>0.8333333333333334</v>
      </c>
    </row>
    <row r="76" spans="1:6" ht="19.5" customHeight="1">
      <c r="A76" s="90"/>
      <c r="B76" s="19"/>
      <c r="C76" s="20" t="s">
        <v>237</v>
      </c>
      <c r="D76" s="328">
        <v>300000</v>
      </c>
      <c r="E76" s="328">
        <v>300000</v>
      </c>
      <c r="F76" s="234">
        <f t="shared" si="3"/>
        <v>1</v>
      </c>
    </row>
    <row r="77" spans="1:6" ht="19.5" customHeight="1">
      <c r="A77" s="90"/>
      <c r="B77" s="19"/>
      <c r="C77" s="42" t="s">
        <v>238</v>
      </c>
      <c r="D77" s="310">
        <v>1500000</v>
      </c>
      <c r="E77" s="310">
        <v>1500000</v>
      </c>
      <c r="F77" s="222">
        <f t="shared" si="3"/>
        <v>1</v>
      </c>
    </row>
    <row r="78" spans="1:6" ht="19.5" customHeight="1">
      <c r="A78" s="90"/>
      <c r="B78" s="19"/>
      <c r="C78" s="405" t="s">
        <v>234</v>
      </c>
      <c r="D78" s="323">
        <v>11250000</v>
      </c>
      <c r="E78" s="323">
        <v>12500000</v>
      </c>
      <c r="F78" s="226">
        <f t="shared" si="3"/>
        <v>1.1111111111111112</v>
      </c>
    </row>
    <row r="79" spans="1:6" ht="18.75" customHeight="1">
      <c r="A79" s="90"/>
      <c r="B79" s="19"/>
      <c r="C79" s="100" t="s">
        <v>235</v>
      </c>
      <c r="D79" s="323">
        <v>800000</v>
      </c>
      <c r="E79" s="323">
        <v>1000000</v>
      </c>
      <c r="F79" s="226">
        <f t="shared" si="3"/>
        <v>1.25</v>
      </c>
    </row>
    <row r="80" spans="1:6" ht="19.5" customHeight="1">
      <c r="A80" s="90"/>
      <c r="B80" s="19"/>
      <c r="C80" s="42" t="s">
        <v>239</v>
      </c>
      <c r="D80" s="310">
        <v>30000</v>
      </c>
      <c r="E80" s="310"/>
      <c r="F80" s="222"/>
    </row>
    <row r="81" spans="1:6" ht="19.5" customHeight="1">
      <c r="A81" s="89"/>
      <c r="B81" s="41">
        <v>75618</v>
      </c>
      <c r="C81" s="37" t="s">
        <v>256</v>
      </c>
      <c r="D81" s="329">
        <f>SUM(D82:D87)</f>
        <v>14177000</v>
      </c>
      <c r="E81" s="329">
        <f>SUM(E82:E87)</f>
        <v>14347500</v>
      </c>
      <c r="F81" s="230">
        <f t="shared" si="3"/>
        <v>1.0120265218311348</v>
      </c>
    </row>
    <row r="82" spans="1:6" ht="19.5" customHeight="1">
      <c r="A82" s="90"/>
      <c r="B82" s="19"/>
      <c r="C82" s="99" t="s">
        <v>78</v>
      </c>
      <c r="D82" s="322">
        <v>8500000</v>
      </c>
      <c r="E82" s="322">
        <f>8500000+100000</f>
        <v>8600000</v>
      </c>
      <c r="F82" s="231">
        <f t="shared" si="3"/>
        <v>1.011764705882353</v>
      </c>
    </row>
    <row r="83" spans="1:6" ht="19.5" customHeight="1">
      <c r="A83" s="24"/>
      <c r="B83" s="25"/>
      <c r="C83" s="84" t="s">
        <v>79</v>
      </c>
      <c r="D83" s="376">
        <v>5100000</v>
      </c>
      <c r="E83" s="376">
        <v>5100000</v>
      </c>
      <c r="F83" s="240">
        <f t="shared" si="3"/>
        <v>1</v>
      </c>
    </row>
    <row r="84" spans="1:6" ht="19.5" customHeight="1">
      <c r="A84" s="90"/>
      <c r="B84" s="19"/>
      <c r="C84" s="100" t="s">
        <v>80</v>
      </c>
      <c r="D84" s="323">
        <v>22000</v>
      </c>
      <c r="E84" s="323">
        <v>22500</v>
      </c>
      <c r="F84" s="226">
        <f t="shared" si="3"/>
        <v>1.0227272727272727</v>
      </c>
    </row>
    <row r="85" spans="1:6" ht="19.5" customHeight="1">
      <c r="A85" s="90"/>
      <c r="B85" s="19"/>
      <c r="C85" s="101" t="s">
        <v>229</v>
      </c>
      <c r="D85" s="310">
        <v>530000</v>
      </c>
      <c r="E85" s="310">
        <v>600000</v>
      </c>
      <c r="F85" s="222">
        <f t="shared" si="3"/>
        <v>1.1320754716981132</v>
      </c>
    </row>
    <row r="86" spans="1:6" ht="19.5" customHeight="1">
      <c r="A86" s="90"/>
      <c r="B86" s="19"/>
      <c r="C86" s="101" t="s">
        <v>81</v>
      </c>
      <c r="D86" s="310">
        <v>20000</v>
      </c>
      <c r="E86" s="310">
        <v>20000</v>
      </c>
      <c r="F86" s="222">
        <f t="shared" si="3"/>
        <v>1</v>
      </c>
    </row>
    <row r="87" spans="1:6" ht="19.5" customHeight="1">
      <c r="A87" s="90"/>
      <c r="B87" s="19"/>
      <c r="C87" s="441" t="s">
        <v>58</v>
      </c>
      <c r="D87" s="442">
        <v>5000</v>
      </c>
      <c r="E87" s="442">
        <v>5000</v>
      </c>
      <c r="F87" s="443">
        <f t="shared" si="3"/>
        <v>1</v>
      </c>
    </row>
    <row r="88" spans="1:6" ht="19.5" customHeight="1">
      <c r="A88" s="1"/>
      <c r="B88" s="41">
        <v>75621</v>
      </c>
      <c r="C88" s="37" t="s">
        <v>82</v>
      </c>
      <c r="D88" s="329">
        <f>SUM(D89:D90)</f>
        <v>196600000</v>
      </c>
      <c r="E88" s="329">
        <f>SUM(E89:E90)</f>
        <v>232474036</v>
      </c>
      <c r="F88" s="232">
        <f aca="true" t="shared" si="4" ref="F88:F93">E88/D88</f>
        <v>1.1824722075279757</v>
      </c>
    </row>
    <row r="89" spans="1:6" ht="19.5" customHeight="1">
      <c r="A89" s="6"/>
      <c r="B89" s="19"/>
      <c r="C89" s="33" t="s">
        <v>257</v>
      </c>
      <c r="D89" s="314">
        <v>179000000</v>
      </c>
      <c r="E89" s="325">
        <v>212474036</v>
      </c>
      <c r="F89" s="216">
        <f t="shared" si="4"/>
        <v>1.1870057877094973</v>
      </c>
    </row>
    <row r="90" spans="1:6" ht="19.5" customHeight="1">
      <c r="A90" s="24"/>
      <c r="B90" s="25"/>
      <c r="C90" s="74" t="s">
        <v>258</v>
      </c>
      <c r="D90" s="332">
        <v>17600000</v>
      </c>
      <c r="E90" s="332">
        <v>20000000</v>
      </c>
      <c r="F90" s="236">
        <f t="shared" si="4"/>
        <v>1.1363636363636365</v>
      </c>
    </row>
    <row r="91" spans="1:6" s="291" customFormat="1" ht="18.75" customHeight="1">
      <c r="A91" s="431">
        <v>758</v>
      </c>
      <c r="B91" s="432"/>
      <c r="C91" s="432" t="s">
        <v>83</v>
      </c>
      <c r="D91" s="299">
        <f>D92</f>
        <v>1104020.65</v>
      </c>
      <c r="E91" s="299">
        <f>E92</f>
        <v>1000000</v>
      </c>
      <c r="F91" s="444">
        <f t="shared" si="4"/>
        <v>0.9057801590939446</v>
      </c>
    </row>
    <row r="92" spans="1:6" ht="18.75" customHeight="1">
      <c r="A92" s="1"/>
      <c r="B92" s="41">
        <v>75814</v>
      </c>
      <c r="C92" s="105" t="s">
        <v>84</v>
      </c>
      <c r="D92" s="324">
        <f>SUM(D93:D94)</f>
        <v>1104020.65</v>
      </c>
      <c r="E92" s="324">
        <f>SUM(E93:E94)</f>
        <v>1000000</v>
      </c>
      <c r="F92" s="230">
        <f t="shared" si="4"/>
        <v>0.9057801590939446</v>
      </c>
    </row>
    <row r="93" spans="1:6" ht="19.5" customHeight="1">
      <c r="A93" s="6"/>
      <c r="B93" s="19"/>
      <c r="C93" s="33" t="s">
        <v>85</v>
      </c>
      <c r="D93" s="325">
        <v>1000000</v>
      </c>
      <c r="E93" s="325">
        <v>1000000</v>
      </c>
      <c r="F93" s="231">
        <f t="shared" si="4"/>
        <v>1</v>
      </c>
    </row>
    <row r="94" spans="1:6" ht="18.75" customHeight="1">
      <c r="A94" s="6"/>
      <c r="B94" s="19"/>
      <c r="C94" s="106" t="s">
        <v>43</v>
      </c>
      <c r="D94" s="334">
        <v>104020.65</v>
      </c>
      <c r="E94" s="334"/>
      <c r="F94" s="222"/>
    </row>
    <row r="95" spans="1:7" s="291" customFormat="1" ht="19.5" customHeight="1">
      <c r="A95" s="434">
        <v>801</v>
      </c>
      <c r="B95" s="435"/>
      <c r="C95" s="429" t="s">
        <v>86</v>
      </c>
      <c r="D95" s="329">
        <f>D96+D99+D102+D107+D109</f>
        <v>6751150</v>
      </c>
      <c r="E95" s="380">
        <f>E96+E99+E102+E107+E109</f>
        <v>6927990</v>
      </c>
      <c r="F95" s="446">
        <f>E95/D95</f>
        <v>1.0261940558275258</v>
      </c>
      <c r="G95" s="445"/>
    </row>
    <row r="96" spans="1:6" s="68" customFormat="1" ht="19.5" customHeight="1">
      <c r="A96" s="1"/>
      <c r="B96" s="2">
        <v>80101</v>
      </c>
      <c r="C96" s="107" t="s">
        <v>87</v>
      </c>
      <c r="D96" s="313">
        <f>SUM(D97:D98)</f>
        <v>33400</v>
      </c>
      <c r="E96" s="313">
        <f>SUM(E97:E98)</f>
        <v>14800</v>
      </c>
      <c r="F96" s="228">
        <f>E96/D96</f>
        <v>0.4431137724550898</v>
      </c>
    </row>
    <row r="97" spans="1:6" s="68" customFormat="1" ht="26.25" customHeight="1">
      <c r="A97" s="6"/>
      <c r="B97" s="19"/>
      <c r="C97" s="44" t="s">
        <v>327</v>
      </c>
      <c r="D97" s="334">
        <v>14400</v>
      </c>
      <c r="E97" s="334">
        <v>14800</v>
      </c>
      <c r="F97" s="222">
        <f>E97/D97</f>
        <v>1.0277777777777777</v>
      </c>
    </row>
    <row r="98" spans="1:6" s="68" customFormat="1" ht="18.75" customHeight="1">
      <c r="A98" s="6"/>
      <c r="B98" s="25"/>
      <c r="C98" s="87" t="s">
        <v>43</v>
      </c>
      <c r="D98" s="332">
        <v>19000</v>
      </c>
      <c r="E98" s="332"/>
      <c r="F98" s="236"/>
    </row>
    <row r="99" spans="1:6" ht="18.75" customHeight="1">
      <c r="A99" s="6"/>
      <c r="B99" s="2">
        <v>80103</v>
      </c>
      <c r="C99" s="107" t="s">
        <v>88</v>
      </c>
      <c r="D99" s="305">
        <f>SUM(D100:D101)</f>
        <v>140400</v>
      </c>
      <c r="E99" s="305">
        <f>SUM(E100:E101)</f>
        <v>142420</v>
      </c>
      <c r="F99" s="228">
        <f aca="true" t="shared" si="5" ref="F99:F110">E99/D99</f>
        <v>1.0143874643874644</v>
      </c>
    </row>
    <row r="100" spans="1:6" s="68" customFormat="1" ht="18.75" customHeight="1">
      <c r="A100" s="6"/>
      <c r="B100" s="108"/>
      <c r="C100" s="57" t="s">
        <v>89</v>
      </c>
      <c r="D100" s="314">
        <v>140000</v>
      </c>
      <c r="E100" s="314">
        <v>142000</v>
      </c>
      <c r="F100" s="216">
        <f t="shared" si="5"/>
        <v>1.0142857142857142</v>
      </c>
    </row>
    <row r="101" spans="1:6" s="68" customFormat="1" ht="25.5" customHeight="1">
      <c r="A101" s="6"/>
      <c r="B101" s="19"/>
      <c r="C101" s="44" t="s">
        <v>327</v>
      </c>
      <c r="D101" s="303">
        <v>400</v>
      </c>
      <c r="E101" s="303">
        <v>420</v>
      </c>
      <c r="F101" s="217">
        <f t="shared" si="5"/>
        <v>1.05</v>
      </c>
    </row>
    <row r="102" spans="1:6" ht="18.75" customHeight="1">
      <c r="A102" s="6"/>
      <c r="B102" s="41">
        <v>80104</v>
      </c>
      <c r="C102" s="91" t="s">
        <v>90</v>
      </c>
      <c r="D102" s="326">
        <f>SUM(D103:D106)</f>
        <v>6560400</v>
      </c>
      <c r="E102" s="326">
        <f>SUM(E103:E106)</f>
        <v>6761400</v>
      </c>
      <c r="F102" s="232">
        <f t="shared" si="5"/>
        <v>1.0306383757087982</v>
      </c>
    </row>
    <row r="103" spans="1:6" s="68" customFormat="1" ht="18.75" customHeight="1">
      <c r="A103" s="6"/>
      <c r="B103" s="108"/>
      <c r="C103" s="109" t="s">
        <v>91</v>
      </c>
      <c r="D103" s="335">
        <v>6500000</v>
      </c>
      <c r="E103" s="335">
        <v>6700000</v>
      </c>
      <c r="F103" s="237">
        <f t="shared" si="5"/>
        <v>1.0307692307692307</v>
      </c>
    </row>
    <row r="104" spans="1:6" s="68" customFormat="1" ht="18.75" customHeight="1">
      <c r="A104" s="6"/>
      <c r="B104" s="19"/>
      <c r="C104" s="50" t="s">
        <v>301</v>
      </c>
      <c r="D104" s="308">
        <v>22000</v>
      </c>
      <c r="E104" s="308">
        <v>22000</v>
      </c>
      <c r="F104" s="220">
        <f t="shared" si="5"/>
        <v>1</v>
      </c>
    </row>
    <row r="105" spans="1:6" s="68" customFormat="1" ht="29.25" customHeight="1">
      <c r="A105" s="6"/>
      <c r="B105" s="19"/>
      <c r="C105" s="44" t="s">
        <v>327</v>
      </c>
      <c r="D105" s="327">
        <v>6900</v>
      </c>
      <c r="E105" s="327">
        <v>7300</v>
      </c>
      <c r="F105" s="233">
        <f t="shared" si="5"/>
        <v>1.0579710144927537</v>
      </c>
    </row>
    <row r="106" spans="1:6" s="68" customFormat="1" ht="18.75" customHeight="1">
      <c r="A106" s="6"/>
      <c r="B106" s="19"/>
      <c r="C106" s="44" t="s">
        <v>43</v>
      </c>
      <c r="D106" s="336">
        <v>31500</v>
      </c>
      <c r="E106" s="336">
        <v>32100</v>
      </c>
      <c r="F106" s="220">
        <f t="shared" si="5"/>
        <v>1.019047619047619</v>
      </c>
    </row>
    <row r="107" spans="1:6" ht="18.75" customHeight="1">
      <c r="A107" s="1"/>
      <c r="B107" s="41">
        <v>80105</v>
      </c>
      <c r="C107" s="111" t="s">
        <v>92</v>
      </c>
      <c r="D107" s="304">
        <f>D108</f>
        <v>300</v>
      </c>
      <c r="E107" s="304">
        <f>E108</f>
        <v>310</v>
      </c>
      <c r="F107" s="232">
        <f t="shared" si="5"/>
        <v>1.0333333333333334</v>
      </c>
    </row>
    <row r="108" spans="1:6" s="68" customFormat="1" ht="25.5" customHeight="1">
      <c r="A108" s="6"/>
      <c r="B108" s="113"/>
      <c r="C108" s="165" t="s">
        <v>327</v>
      </c>
      <c r="D108" s="337">
        <v>300</v>
      </c>
      <c r="E108" s="337">
        <v>310</v>
      </c>
      <c r="F108" s="215">
        <f t="shared" si="5"/>
        <v>1.0333333333333334</v>
      </c>
    </row>
    <row r="109" spans="1:6" ht="18.75" customHeight="1">
      <c r="A109" s="1"/>
      <c r="B109" s="2">
        <v>80110</v>
      </c>
      <c r="C109" s="107" t="s">
        <v>93</v>
      </c>
      <c r="D109" s="313">
        <f>SUM(D110:D111)</f>
        <v>16650</v>
      </c>
      <c r="E109" s="313">
        <f>SUM(E110:E111)</f>
        <v>9060</v>
      </c>
      <c r="F109" s="228">
        <f t="shared" si="5"/>
        <v>0.5441441441441441</v>
      </c>
    </row>
    <row r="110" spans="1:6" ht="28.5" customHeight="1">
      <c r="A110" s="24"/>
      <c r="B110" s="25"/>
      <c r="C110" s="204" t="s">
        <v>327</v>
      </c>
      <c r="D110" s="301">
        <v>8800</v>
      </c>
      <c r="E110" s="301">
        <v>9060</v>
      </c>
      <c r="F110" s="215">
        <f t="shared" si="5"/>
        <v>1.0295454545454545</v>
      </c>
    </row>
    <row r="111" spans="1:6" ht="19.5" customHeight="1">
      <c r="A111" s="24"/>
      <c r="B111" s="25"/>
      <c r="C111" s="112" t="s">
        <v>43</v>
      </c>
      <c r="D111" s="338">
        <v>7850</v>
      </c>
      <c r="E111" s="338"/>
      <c r="F111" s="229"/>
    </row>
    <row r="112" spans="1:6" s="291" customFormat="1" ht="18.75" customHeight="1">
      <c r="A112" s="434">
        <v>852</v>
      </c>
      <c r="B112" s="435"/>
      <c r="C112" s="429" t="s">
        <v>95</v>
      </c>
      <c r="D112" s="329">
        <f>D113+D118+D120+D122+D124+D128+D132</f>
        <v>2263443.87</v>
      </c>
      <c r="E112" s="380">
        <f>E113+E118+E120+E122+E124+E128+E132</f>
        <v>2297100</v>
      </c>
      <c r="F112" s="446">
        <f>E112/D112</f>
        <v>1.014869434336801</v>
      </c>
    </row>
    <row r="113" spans="1:6" ht="18.75" customHeight="1">
      <c r="A113" s="1"/>
      <c r="B113" s="2">
        <v>85203</v>
      </c>
      <c r="C113" s="64" t="s">
        <v>96</v>
      </c>
      <c r="D113" s="317">
        <f>SUM(D114:D117)</f>
        <v>78400</v>
      </c>
      <c r="E113" s="317">
        <f>SUM(E114:E117)</f>
        <v>82300</v>
      </c>
      <c r="F113" s="227">
        <f>E113/D113</f>
        <v>1.0497448979591837</v>
      </c>
    </row>
    <row r="114" spans="1:6" ht="18.75" customHeight="1">
      <c r="A114" s="6"/>
      <c r="B114" s="19"/>
      <c r="C114" s="33" t="s">
        <v>97</v>
      </c>
      <c r="D114" s="339">
        <v>73000</v>
      </c>
      <c r="E114" s="339">
        <v>80300</v>
      </c>
      <c r="F114" s="238">
        <f>E114/D114</f>
        <v>1.1</v>
      </c>
    </row>
    <row r="115" spans="1:6" s="68" customFormat="1" ht="24.75" customHeight="1">
      <c r="A115" s="6"/>
      <c r="B115" s="19"/>
      <c r="C115" s="44" t="s">
        <v>327</v>
      </c>
      <c r="D115" s="340">
        <v>400</v>
      </c>
      <c r="E115" s="340">
        <v>500</v>
      </c>
      <c r="F115" s="235">
        <f>E115/D115</f>
        <v>1.25</v>
      </c>
    </row>
    <row r="116" spans="1:6" s="68" customFormat="1" ht="19.5" customHeight="1">
      <c r="A116" s="6"/>
      <c r="B116" s="19"/>
      <c r="C116" s="44" t="s">
        <v>98</v>
      </c>
      <c r="D116" s="341">
        <v>1700</v>
      </c>
      <c r="E116" s="341">
        <v>1500</v>
      </c>
      <c r="F116" s="239">
        <f>E116/D116</f>
        <v>0.8823529411764706</v>
      </c>
    </row>
    <row r="117" spans="1:6" s="68" customFormat="1" ht="18.75" customHeight="1">
      <c r="A117" s="6"/>
      <c r="B117" s="19"/>
      <c r="C117" s="87" t="s">
        <v>43</v>
      </c>
      <c r="D117" s="342">
        <v>3300</v>
      </c>
      <c r="E117" s="342"/>
      <c r="F117" s="240"/>
    </row>
    <row r="118" spans="1:6" s="114" customFormat="1" ht="24.75" customHeight="1">
      <c r="A118" s="1"/>
      <c r="B118" s="41">
        <v>85212</v>
      </c>
      <c r="C118" s="107" t="s">
        <v>329</v>
      </c>
      <c r="D118" s="333">
        <f>D119</f>
        <v>26500</v>
      </c>
      <c r="E118" s="333"/>
      <c r="F118" s="241"/>
    </row>
    <row r="119" spans="1:6" s="68" customFormat="1" ht="19.5" customHeight="1">
      <c r="A119" s="6"/>
      <c r="B119" s="19"/>
      <c r="C119" s="87" t="s">
        <v>99</v>
      </c>
      <c r="D119" s="342">
        <v>26500</v>
      </c>
      <c r="E119" s="342"/>
      <c r="F119" s="240"/>
    </row>
    <row r="120" spans="1:6" ht="19.5" customHeight="1">
      <c r="A120" s="1"/>
      <c r="B120" s="41">
        <v>85214</v>
      </c>
      <c r="C120" s="64" t="s">
        <v>247</v>
      </c>
      <c r="D120" s="317">
        <f>D121</f>
        <v>14000</v>
      </c>
      <c r="E120" s="317"/>
      <c r="F120" s="227"/>
    </row>
    <row r="121" spans="1:6" s="68" customFormat="1" ht="18.75" customHeight="1">
      <c r="A121" s="6"/>
      <c r="B121" s="113"/>
      <c r="C121" s="118" t="s">
        <v>43</v>
      </c>
      <c r="D121" s="343">
        <v>14000</v>
      </c>
      <c r="E121" s="343"/>
      <c r="F121" s="218"/>
    </row>
    <row r="122" spans="1:6" ht="18.75" customHeight="1">
      <c r="A122" s="6"/>
      <c r="B122" s="2">
        <v>85215</v>
      </c>
      <c r="C122" s="107" t="s">
        <v>100</v>
      </c>
      <c r="D122" s="305">
        <f>D123</f>
        <v>800</v>
      </c>
      <c r="E122" s="305">
        <f>E123</f>
        <v>1000</v>
      </c>
      <c r="F122" s="228">
        <f>E122/D122</f>
        <v>1.25</v>
      </c>
    </row>
    <row r="123" spans="1:6" s="68" customFormat="1" ht="18.75" customHeight="1">
      <c r="A123" s="6"/>
      <c r="B123" s="113"/>
      <c r="C123" s="118" t="s">
        <v>292</v>
      </c>
      <c r="D123" s="306">
        <v>800</v>
      </c>
      <c r="E123" s="306">
        <v>1000</v>
      </c>
      <c r="F123" s="218">
        <f>E123/D123</f>
        <v>1.25</v>
      </c>
    </row>
    <row r="124" spans="1:6" ht="18.75" customHeight="1">
      <c r="A124" s="1"/>
      <c r="B124" s="2">
        <v>85219</v>
      </c>
      <c r="C124" s="64" t="s">
        <v>101</v>
      </c>
      <c r="D124" s="305">
        <f>SUM(D125:D127)</f>
        <v>9630</v>
      </c>
      <c r="E124" s="305">
        <f>SUM(E125:E127)</f>
        <v>8600</v>
      </c>
      <c r="F124" s="228">
        <f>E124/D124</f>
        <v>0.893042575285566</v>
      </c>
    </row>
    <row r="125" spans="1:6" s="68" customFormat="1" ht="30" customHeight="1">
      <c r="A125" s="6"/>
      <c r="B125" s="19"/>
      <c r="C125" s="44" t="s">
        <v>327</v>
      </c>
      <c r="D125" s="308">
        <v>1900</v>
      </c>
      <c r="E125" s="308">
        <v>2100</v>
      </c>
      <c r="F125" s="220">
        <f>E125/D125</f>
        <v>1.105263157894737</v>
      </c>
    </row>
    <row r="126" spans="1:6" s="116" customFormat="1" ht="19.5" customHeight="1">
      <c r="A126" s="71"/>
      <c r="B126" s="72"/>
      <c r="C126" s="115" t="s">
        <v>330</v>
      </c>
      <c r="D126" s="344">
        <v>4530</v>
      </c>
      <c r="E126" s="344">
        <v>6500</v>
      </c>
      <c r="F126" s="242">
        <f>E126/D126</f>
        <v>1.434878587196468</v>
      </c>
    </row>
    <row r="127" spans="1:6" s="68" customFormat="1" ht="19.5" customHeight="1">
      <c r="A127" s="6"/>
      <c r="B127" s="19"/>
      <c r="C127" s="117" t="s">
        <v>43</v>
      </c>
      <c r="D127" s="345">
        <v>3200</v>
      </c>
      <c r="E127" s="345"/>
      <c r="F127" s="243"/>
    </row>
    <row r="128" spans="1:6" ht="19.5" customHeight="1">
      <c r="A128" s="6"/>
      <c r="B128" s="41">
        <v>85228</v>
      </c>
      <c r="C128" s="64" t="s">
        <v>102</v>
      </c>
      <c r="D128" s="317">
        <f>SUM(D129:D131)</f>
        <v>2104636</v>
      </c>
      <c r="E128" s="317">
        <f>SUM(E129:E131)</f>
        <v>2205200</v>
      </c>
      <c r="F128" s="227">
        <f>E128/D128</f>
        <v>1.0477821342978073</v>
      </c>
    </row>
    <row r="129" spans="1:6" ht="19.5" customHeight="1">
      <c r="A129" s="6"/>
      <c r="B129" s="7"/>
      <c r="C129" s="96" t="s">
        <v>103</v>
      </c>
      <c r="D129" s="307">
        <v>2100000</v>
      </c>
      <c r="E129" s="307">
        <v>2200000</v>
      </c>
      <c r="F129" s="219">
        <f>E129/D129</f>
        <v>1.0476190476190477</v>
      </c>
    </row>
    <row r="130" spans="1:6" s="68" customFormat="1" ht="19.5" customHeight="1">
      <c r="A130" s="6"/>
      <c r="B130" s="19"/>
      <c r="C130" s="106" t="s">
        <v>104</v>
      </c>
      <c r="D130" s="336">
        <v>4300</v>
      </c>
      <c r="E130" s="336">
        <v>5200</v>
      </c>
      <c r="F130" s="220">
        <f>E130/D130</f>
        <v>1.2093023255813953</v>
      </c>
    </row>
    <row r="131" spans="1:6" s="68" customFormat="1" ht="19.5" customHeight="1">
      <c r="A131" s="6"/>
      <c r="B131" s="19"/>
      <c r="C131" s="35" t="s">
        <v>43</v>
      </c>
      <c r="D131" s="346">
        <v>336</v>
      </c>
      <c r="E131" s="346"/>
      <c r="F131" s="217"/>
    </row>
    <row r="132" spans="1:6" ht="19.5" customHeight="1">
      <c r="A132" s="6"/>
      <c r="B132" s="41">
        <v>85232</v>
      </c>
      <c r="C132" s="37" t="s">
        <v>105</v>
      </c>
      <c r="D132" s="324">
        <f>SUM(D133:D134)</f>
        <v>29477.87</v>
      </c>
      <c r="E132" s="347"/>
      <c r="F132" s="230"/>
    </row>
    <row r="133" spans="1:6" s="68" customFormat="1" ht="19.5" customHeight="1">
      <c r="A133" s="6"/>
      <c r="B133" s="19"/>
      <c r="C133" s="33" t="s">
        <v>300</v>
      </c>
      <c r="D133" s="348">
        <v>1300</v>
      </c>
      <c r="E133" s="348"/>
      <c r="F133" s="216"/>
    </row>
    <row r="134" spans="1:6" s="68" customFormat="1" ht="19.5" customHeight="1">
      <c r="A134" s="6"/>
      <c r="B134" s="19"/>
      <c r="C134" s="35" t="s">
        <v>106</v>
      </c>
      <c r="D134" s="346">
        <v>28177.87</v>
      </c>
      <c r="E134" s="346"/>
      <c r="F134" s="217"/>
    </row>
    <row r="135" spans="1:6" s="447" customFormat="1" ht="19.5" customHeight="1">
      <c r="A135" s="434">
        <v>853</v>
      </c>
      <c r="B135" s="435"/>
      <c r="C135" s="428" t="s">
        <v>30</v>
      </c>
      <c r="D135" s="304">
        <f>D136</f>
        <v>502200</v>
      </c>
      <c r="E135" s="304">
        <f>E136</f>
        <v>512600</v>
      </c>
      <c r="F135" s="446">
        <f aca="true" t="shared" si="6" ref="F135:F142">E135/D135</f>
        <v>1.0207088809239346</v>
      </c>
    </row>
    <row r="136" spans="1:6" ht="18.75" customHeight="1">
      <c r="A136" s="53"/>
      <c r="B136" s="2">
        <v>85305</v>
      </c>
      <c r="C136" s="64" t="s">
        <v>107</v>
      </c>
      <c r="D136" s="305">
        <f>SUM(D137:D139)</f>
        <v>502200</v>
      </c>
      <c r="E136" s="305">
        <f>SUM(E137:E139)</f>
        <v>512600</v>
      </c>
      <c r="F136" s="228">
        <f t="shared" si="6"/>
        <v>1.0207088809239346</v>
      </c>
    </row>
    <row r="137" spans="1:6" s="68" customFormat="1" ht="18.75" customHeight="1">
      <c r="A137" s="24"/>
      <c r="B137" s="25"/>
      <c r="C137" s="82" t="s">
        <v>108</v>
      </c>
      <c r="D137" s="301">
        <v>500000</v>
      </c>
      <c r="E137" s="301">
        <v>510000</v>
      </c>
      <c r="F137" s="215">
        <f t="shared" si="6"/>
        <v>1.02</v>
      </c>
    </row>
    <row r="138" spans="1:6" s="68" customFormat="1" ht="26.25" customHeight="1">
      <c r="A138" s="6"/>
      <c r="B138" s="19"/>
      <c r="C138" s="44" t="s">
        <v>327</v>
      </c>
      <c r="D138" s="309">
        <v>700</v>
      </c>
      <c r="E138" s="309">
        <v>800</v>
      </c>
      <c r="F138" s="221">
        <f t="shared" si="6"/>
        <v>1.1428571428571428</v>
      </c>
    </row>
    <row r="139" spans="1:6" ht="18" customHeight="1">
      <c r="A139" s="6"/>
      <c r="B139" s="25"/>
      <c r="C139" s="74" t="s">
        <v>301</v>
      </c>
      <c r="D139" s="338">
        <v>1500</v>
      </c>
      <c r="E139" s="338">
        <v>1800</v>
      </c>
      <c r="F139" s="229">
        <f t="shared" si="6"/>
        <v>1.2</v>
      </c>
    </row>
    <row r="140" spans="1:6" s="291" customFormat="1" ht="18.75" customHeight="1">
      <c r="A140" s="434">
        <v>854</v>
      </c>
      <c r="B140" s="432"/>
      <c r="C140" s="439" t="s">
        <v>109</v>
      </c>
      <c r="D140" s="304">
        <f>D141+D144</f>
        <v>2027.17</v>
      </c>
      <c r="E140" s="304">
        <f>E141+E144</f>
        <v>1750</v>
      </c>
      <c r="F140" s="438">
        <f t="shared" si="6"/>
        <v>0.8632724438502938</v>
      </c>
    </row>
    <row r="141" spans="1:6" ht="18.75" customHeight="1">
      <c r="A141" s="1"/>
      <c r="B141" s="2">
        <v>85401</v>
      </c>
      <c r="C141" s="107" t="s">
        <v>110</v>
      </c>
      <c r="D141" s="313">
        <f>SUM(D142:D143)</f>
        <v>1527.17</v>
      </c>
      <c r="E141" s="313">
        <f>SUM(E142:E143)</f>
        <v>1230</v>
      </c>
      <c r="F141" s="228">
        <f t="shared" si="6"/>
        <v>0.8054113163563977</v>
      </c>
    </row>
    <row r="142" spans="1:6" ht="27" customHeight="1">
      <c r="A142" s="6"/>
      <c r="B142" s="19"/>
      <c r="C142" s="44" t="s">
        <v>327</v>
      </c>
      <c r="D142" s="308">
        <v>1200</v>
      </c>
      <c r="E142" s="308">
        <v>1230</v>
      </c>
      <c r="F142" s="220">
        <f t="shared" si="6"/>
        <v>1.025</v>
      </c>
    </row>
    <row r="143" spans="1:6" ht="18.75" customHeight="1">
      <c r="A143" s="6"/>
      <c r="B143" s="25"/>
      <c r="C143" s="87" t="s">
        <v>43</v>
      </c>
      <c r="D143" s="338">
        <v>327.17</v>
      </c>
      <c r="E143" s="338"/>
      <c r="F143" s="229"/>
    </row>
    <row r="144" spans="1:6" ht="18.75" customHeight="1">
      <c r="A144" s="6"/>
      <c r="B144" s="2">
        <v>85495</v>
      </c>
      <c r="C144" s="107" t="s">
        <v>41</v>
      </c>
      <c r="D144" s="305">
        <f>D145</f>
        <v>500</v>
      </c>
      <c r="E144" s="305">
        <f>E145</f>
        <v>520</v>
      </c>
      <c r="F144" s="228">
        <f aca="true" t="shared" si="7" ref="F144:F171">E144/D144</f>
        <v>1.04</v>
      </c>
    </row>
    <row r="145" spans="1:6" s="68" customFormat="1" ht="24.75" customHeight="1">
      <c r="A145" s="24"/>
      <c r="B145" s="25"/>
      <c r="C145" s="165" t="s">
        <v>327</v>
      </c>
      <c r="D145" s="337">
        <v>500</v>
      </c>
      <c r="E145" s="337">
        <v>520</v>
      </c>
      <c r="F145" s="215">
        <f t="shared" si="7"/>
        <v>1.04</v>
      </c>
    </row>
    <row r="146" spans="1:6" s="291" customFormat="1" ht="19.5" customHeight="1">
      <c r="A146" s="431">
        <v>900</v>
      </c>
      <c r="B146" s="432"/>
      <c r="C146" s="425" t="s">
        <v>111</v>
      </c>
      <c r="D146" s="304">
        <f>D147+D150+D152+D154</f>
        <v>7895045</v>
      </c>
      <c r="E146" s="304">
        <f>E147+E150+E152+E154</f>
        <v>9248045</v>
      </c>
      <c r="F146" s="448">
        <f t="shared" si="7"/>
        <v>1.1713733107284379</v>
      </c>
    </row>
    <row r="147" spans="1:6" ht="19.5" customHeight="1">
      <c r="A147" s="1"/>
      <c r="B147" s="2">
        <v>90002</v>
      </c>
      <c r="C147" s="64" t="s">
        <v>112</v>
      </c>
      <c r="D147" s="317">
        <f>SUM(D148:D149)</f>
        <v>7505000</v>
      </c>
      <c r="E147" s="317">
        <f>SUM(E148:E149)</f>
        <v>8505000</v>
      </c>
      <c r="F147" s="227">
        <f t="shared" si="7"/>
        <v>1.1332445036642238</v>
      </c>
    </row>
    <row r="148" spans="1:6" s="68" customFormat="1" ht="18.75" customHeight="1">
      <c r="A148" s="6"/>
      <c r="B148" s="7"/>
      <c r="C148" s="83" t="s">
        <v>241</v>
      </c>
      <c r="D148" s="322">
        <v>7500000</v>
      </c>
      <c r="E148" s="322">
        <v>8500000</v>
      </c>
      <c r="F148" s="231">
        <f t="shared" si="7"/>
        <v>1.1333333333333333</v>
      </c>
    </row>
    <row r="149" spans="1:6" s="68" customFormat="1" ht="19.5" customHeight="1">
      <c r="A149" s="6"/>
      <c r="B149" s="25"/>
      <c r="C149" s="84" t="s">
        <v>58</v>
      </c>
      <c r="D149" s="332">
        <v>5000</v>
      </c>
      <c r="E149" s="332">
        <v>5000</v>
      </c>
      <c r="F149" s="236">
        <f t="shared" si="7"/>
        <v>1</v>
      </c>
    </row>
    <row r="150" spans="1:6" ht="19.5" customHeight="1">
      <c r="A150" s="6"/>
      <c r="B150" s="2">
        <v>90013</v>
      </c>
      <c r="C150" s="64" t="s">
        <v>113</v>
      </c>
      <c r="D150" s="305">
        <f>D151</f>
        <v>12000</v>
      </c>
      <c r="E150" s="305">
        <f>E151</f>
        <v>12000</v>
      </c>
      <c r="F150" s="228">
        <f t="shared" si="7"/>
        <v>1</v>
      </c>
    </row>
    <row r="151" spans="1:6" s="119" customFormat="1" ht="19.5" customHeight="1">
      <c r="A151" s="6"/>
      <c r="B151" s="7"/>
      <c r="C151" s="83" t="s">
        <v>114</v>
      </c>
      <c r="D151" s="322">
        <v>12000</v>
      </c>
      <c r="E151" s="322">
        <v>12000</v>
      </c>
      <c r="F151" s="231">
        <f t="shared" si="7"/>
        <v>1</v>
      </c>
    </row>
    <row r="152" spans="1:6" s="114" customFormat="1" ht="19.5" customHeight="1">
      <c r="A152" s="1"/>
      <c r="B152" s="41">
        <v>90020</v>
      </c>
      <c r="C152" s="37" t="s">
        <v>115</v>
      </c>
      <c r="D152" s="324">
        <f>D153</f>
        <v>15000</v>
      </c>
      <c r="E152" s="324">
        <f>E153</f>
        <v>20000</v>
      </c>
      <c r="F152" s="230">
        <f t="shared" si="7"/>
        <v>1.3333333333333333</v>
      </c>
    </row>
    <row r="153" spans="1:6" s="68" customFormat="1" ht="19.5" customHeight="1">
      <c r="A153" s="6"/>
      <c r="B153" s="25"/>
      <c r="C153" s="84" t="s">
        <v>116</v>
      </c>
      <c r="D153" s="349">
        <v>15000</v>
      </c>
      <c r="E153" s="349">
        <v>20000</v>
      </c>
      <c r="F153" s="236">
        <f t="shared" si="7"/>
        <v>1.3333333333333333</v>
      </c>
    </row>
    <row r="154" spans="1:6" ht="19.5" customHeight="1">
      <c r="A154" s="1"/>
      <c r="B154" s="2">
        <v>90095</v>
      </c>
      <c r="C154" s="107" t="s">
        <v>41</v>
      </c>
      <c r="D154" s="305">
        <f>SUM(D155:D159)</f>
        <v>363045</v>
      </c>
      <c r="E154" s="305">
        <f>SUM(E155:E157)</f>
        <v>711045</v>
      </c>
      <c r="F154" s="228">
        <f t="shared" si="7"/>
        <v>1.958558856340123</v>
      </c>
    </row>
    <row r="155" spans="1:6" s="68" customFormat="1" ht="19.5" customHeight="1">
      <c r="A155" s="6"/>
      <c r="B155" s="19"/>
      <c r="C155" s="120" t="s">
        <v>117</v>
      </c>
      <c r="D155" s="350">
        <v>87000</v>
      </c>
      <c r="E155" s="350">
        <v>90000</v>
      </c>
      <c r="F155" s="237">
        <f t="shared" si="7"/>
        <v>1.0344827586206897</v>
      </c>
    </row>
    <row r="156" spans="1:6" s="114" customFormat="1" ht="19.5" customHeight="1">
      <c r="A156" s="6"/>
      <c r="B156" s="19"/>
      <c r="C156" s="101" t="s">
        <v>242</v>
      </c>
      <c r="D156" s="310">
        <v>220000</v>
      </c>
      <c r="E156" s="310">
        <v>600000</v>
      </c>
      <c r="F156" s="222">
        <f t="shared" si="7"/>
        <v>2.727272727272727</v>
      </c>
    </row>
    <row r="157" spans="1:6" s="114" customFormat="1" ht="20.25" customHeight="1">
      <c r="A157" s="6"/>
      <c r="B157" s="19"/>
      <c r="C157" s="106" t="s">
        <v>119</v>
      </c>
      <c r="D157" s="310">
        <v>21045</v>
      </c>
      <c r="E157" s="310">
        <v>21045</v>
      </c>
      <c r="F157" s="222">
        <f t="shared" si="7"/>
        <v>1</v>
      </c>
    </row>
    <row r="158" spans="1:6" s="68" customFormat="1" ht="19.5" customHeight="1">
      <c r="A158" s="6"/>
      <c r="B158" s="19"/>
      <c r="C158" s="48" t="s">
        <v>118</v>
      </c>
      <c r="D158" s="309">
        <v>32000</v>
      </c>
      <c r="E158" s="309"/>
      <c r="F158" s="221"/>
    </row>
    <row r="159" spans="1:6" s="68" customFormat="1" ht="19.5" customHeight="1">
      <c r="A159" s="6"/>
      <c r="B159" s="19"/>
      <c r="C159" s="133" t="s">
        <v>58</v>
      </c>
      <c r="D159" s="311">
        <v>3000</v>
      </c>
      <c r="E159" s="311"/>
      <c r="F159" s="223"/>
    </row>
    <row r="160" spans="1:6" s="124" customFormat="1" ht="21" customHeight="1" thickBot="1">
      <c r="A160" s="121"/>
      <c r="B160" s="122"/>
      <c r="C160" s="123" t="s">
        <v>120</v>
      </c>
      <c r="D160" s="352">
        <f>D161+D165</f>
        <v>108006934</v>
      </c>
      <c r="E160" s="352">
        <f>E161+E165</f>
        <v>112872168</v>
      </c>
      <c r="F160" s="245">
        <f t="shared" si="7"/>
        <v>1.0450455708704776</v>
      </c>
    </row>
    <row r="161" spans="1:6" s="447" customFormat="1" ht="29.25" customHeight="1" thickTop="1">
      <c r="A161" s="431">
        <v>756</v>
      </c>
      <c r="B161" s="432"/>
      <c r="C161" s="439" t="s">
        <v>74</v>
      </c>
      <c r="D161" s="304">
        <f>D162</f>
        <v>1180000</v>
      </c>
      <c r="E161" s="304">
        <f>E162</f>
        <v>1100000</v>
      </c>
      <c r="F161" s="448">
        <f t="shared" si="7"/>
        <v>0.9322033898305084</v>
      </c>
    </row>
    <row r="162" spans="1:6" s="81" customFormat="1" ht="28.5" customHeight="1">
      <c r="A162" s="53"/>
      <c r="B162" s="2">
        <v>75615</v>
      </c>
      <c r="C162" s="107" t="s">
        <v>331</v>
      </c>
      <c r="D162" s="316">
        <f>D163</f>
        <v>1180000</v>
      </c>
      <c r="E162" s="316">
        <f>E163</f>
        <v>1100000</v>
      </c>
      <c r="F162" s="230">
        <f t="shared" si="7"/>
        <v>0.9322033898305084</v>
      </c>
    </row>
    <row r="163" spans="1:6" ht="19.5" customHeight="1">
      <c r="A163" s="24"/>
      <c r="B163" s="25"/>
      <c r="C163" s="82" t="s">
        <v>243</v>
      </c>
      <c r="D163" s="306">
        <v>1180000</v>
      </c>
      <c r="E163" s="306">
        <v>1100000</v>
      </c>
      <c r="F163" s="218">
        <f t="shared" si="7"/>
        <v>0.9322033898305084</v>
      </c>
    </row>
    <row r="164" ht="19.5" customHeight="1"/>
    <row r="165" spans="1:6" s="291" customFormat="1" ht="19.5" customHeight="1">
      <c r="A165" s="431">
        <v>758</v>
      </c>
      <c r="B165" s="432"/>
      <c r="C165" s="449" t="s">
        <v>83</v>
      </c>
      <c r="D165" s="313">
        <f>D166+D168</f>
        <v>106826934</v>
      </c>
      <c r="E165" s="313">
        <f>E166+E168</f>
        <v>111772168</v>
      </c>
      <c r="F165" s="436">
        <f t="shared" si="7"/>
        <v>1.0462920147085752</v>
      </c>
    </row>
    <row r="166" spans="1:6" ht="19.5" customHeight="1">
      <c r="A166" s="1"/>
      <c r="B166" s="41">
        <v>75801</v>
      </c>
      <c r="C166" s="3" t="s">
        <v>121</v>
      </c>
      <c r="D166" s="313">
        <f>D167</f>
        <v>102260981</v>
      </c>
      <c r="E166" s="313">
        <f>E167</f>
        <v>106906846</v>
      </c>
      <c r="F166" s="228">
        <f t="shared" si="7"/>
        <v>1.0454314534690412</v>
      </c>
    </row>
    <row r="167" spans="1:6" s="68" customFormat="1" ht="19.5" customHeight="1">
      <c r="A167" s="6"/>
      <c r="B167" s="113"/>
      <c r="C167" s="82" t="s">
        <v>122</v>
      </c>
      <c r="D167" s="306">
        <v>102260981</v>
      </c>
      <c r="E167" s="306">
        <v>106906846</v>
      </c>
      <c r="F167" s="218">
        <f t="shared" si="7"/>
        <v>1.0454314534690412</v>
      </c>
    </row>
    <row r="168" spans="1:6" ht="19.5" customHeight="1">
      <c r="A168" s="1"/>
      <c r="B168" s="2">
        <v>75831</v>
      </c>
      <c r="C168" s="10" t="s">
        <v>123</v>
      </c>
      <c r="D168" s="313">
        <f>D169</f>
        <v>4565953</v>
      </c>
      <c r="E168" s="313">
        <f>E169</f>
        <v>4865322</v>
      </c>
      <c r="F168" s="228">
        <f t="shared" si="7"/>
        <v>1.0655655018787973</v>
      </c>
    </row>
    <row r="169" spans="1:6" s="68" customFormat="1" ht="19.5" customHeight="1">
      <c r="A169" s="6"/>
      <c r="B169" s="7"/>
      <c r="C169" s="82" t="s">
        <v>124</v>
      </c>
      <c r="D169" s="306">
        <v>4565953</v>
      </c>
      <c r="E169" s="306">
        <v>4865322</v>
      </c>
      <c r="F169" s="218">
        <f t="shared" si="7"/>
        <v>1.0655655018787973</v>
      </c>
    </row>
    <row r="170" spans="1:6" ht="27.75" customHeight="1" thickBot="1">
      <c r="A170" s="24"/>
      <c r="B170" s="25"/>
      <c r="C170" s="125" t="s">
        <v>125</v>
      </c>
      <c r="D170" s="352">
        <f>D171+D176+D179+D185+D192+D204+D219+D223+D226+D234</f>
        <v>24900776</v>
      </c>
      <c r="E170" s="352">
        <f>E171+E176+E179+E185+E192+E204+E219+E223+E226+E234</f>
        <v>27488657</v>
      </c>
      <c r="F170" s="409">
        <f t="shared" si="7"/>
        <v>1.10392772498335</v>
      </c>
    </row>
    <row r="171" spans="1:6" s="291" customFormat="1" ht="19.5" customHeight="1" thickTop="1">
      <c r="A171" s="431">
        <v>600</v>
      </c>
      <c r="B171" s="432"/>
      <c r="C171" s="449" t="s">
        <v>44</v>
      </c>
      <c r="D171" s="304">
        <f>D172+D174</f>
        <v>3496795</v>
      </c>
      <c r="E171" s="304">
        <f>E172+E174</f>
        <v>4444207</v>
      </c>
      <c r="F171" s="433">
        <f t="shared" si="7"/>
        <v>1.2709372439619708</v>
      </c>
    </row>
    <row r="172" spans="1:6" s="38" customFormat="1" ht="19.5" customHeight="1">
      <c r="A172" s="126"/>
      <c r="B172" s="59">
        <v>60004</v>
      </c>
      <c r="C172" s="127" t="s">
        <v>126</v>
      </c>
      <c r="D172" s="312"/>
      <c r="E172" s="312">
        <f>E173</f>
        <v>4444207</v>
      </c>
      <c r="F172" s="218"/>
    </row>
    <row r="173" spans="1:6" s="131" customFormat="1" ht="27.75" customHeight="1">
      <c r="A173" s="417"/>
      <c r="B173" s="129"/>
      <c r="C173" s="130" t="s">
        <v>302</v>
      </c>
      <c r="D173" s="353"/>
      <c r="E173" s="353">
        <f>4199412+244795</f>
        <v>4444207</v>
      </c>
      <c r="F173" s="218"/>
    </row>
    <row r="174" spans="1:6" s="38" customFormat="1" ht="19.5" customHeight="1">
      <c r="A174" s="58"/>
      <c r="B174" s="59">
        <v>60016</v>
      </c>
      <c r="C174" s="127" t="s">
        <v>45</v>
      </c>
      <c r="D174" s="312">
        <f>D175</f>
        <v>3496795</v>
      </c>
      <c r="E174" s="312"/>
      <c r="F174" s="236"/>
    </row>
    <row r="175" spans="1:6" s="131" customFormat="1" ht="19.5" customHeight="1">
      <c r="A175" s="128"/>
      <c r="B175" s="129"/>
      <c r="C175" s="82" t="s">
        <v>244</v>
      </c>
      <c r="D175" s="353">
        <v>3496795</v>
      </c>
      <c r="E175" s="354"/>
      <c r="F175" s="218"/>
    </row>
    <row r="176" spans="1:6" s="291" customFormat="1" ht="18.75" customHeight="1">
      <c r="A176" s="431">
        <v>630</v>
      </c>
      <c r="B176" s="432"/>
      <c r="C176" s="449" t="s">
        <v>127</v>
      </c>
      <c r="D176" s="304">
        <f>D177</f>
        <v>64255</v>
      </c>
      <c r="E176" s="304">
        <f>E177</f>
        <v>402322</v>
      </c>
      <c r="F176" s="433">
        <f aca="true" t="shared" si="8" ref="F176:F181">E176/D176</f>
        <v>6.261333748346432</v>
      </c>
    </row>
    <row r="177" spans="1:6" s="38" customFormat="1" ht="18.75" customHeight="1">
      <c r="A177" s="126"/>
      <c r="B177" s="59">
        <v>63003</v>
      </c>
      <c r="C177" s="127" t="s">
        <v>128</v>
      </c>
      <c r="D177" s="312">
        <f>D178</f>
        <v>64255</v>
      </c>
      <c r="E177" s="312">
        <f>E178</f>
        <v>402322</v>
      </c>
      <c r="F177" s="410">
        <f t="shared" si="8"/>
        <v>6.261333748346432</v>
      </c>
    </row>
    <row r="178" spans="1:6" ht="26.25" customHeight="1">
      <c r="A178" s="6"/>
      <c r="B178" s="19"/>
      <c r="C178" s="82" t="s">
        <v>245</v>
      </c>
      <c r="D178" s="306">
        <v>64255</v>
      </c>
      <c r="E178" s="306">
        <v>402322</v>
      </c>
      <c r="F178" s="218">
        <f t="shared" si="8"/>
        <v>6.261333748346432</v>
      </c>
    </row>
    <row r="179" spans="1:6" s="447" customFormat="1" ht="19.5" customHeight="1">
      <c r="A179" s="434">
        <v>750</v>
      </c>
      <c r="B179" s="435"/>
      <c r="C179" s="428" t="s">
        <v>64</v>
      </c>
      <c r="D179" s="304">
        <f>D180+D183</f>
        <v>188513</v>
      </c>
      <c r="E179" s="304">
        <f>E180+E183</f>
        <v>2873100</v>
      </c>
      <c r="F179" s="450">
        <f t="shared" si="8"/>
        <v>15.240858720618737</v>
      </c>
    </row>
    <row r="180" spans="1:6" s="81" customFormat="1" ht="19.5" customHeight="1">
      <c r="A180" s="53"/>
      <c r="B180" s="2">
        <v>75023</v>
      </c>
      <c r="C180" s="3" t="s">
        <v>11</v>
      </c>
      <c r="D180" s="316">
        <f>SUM(D181:D182)</f>
        <v>188513</v>
      </c>
      <c r="E180" s="316">
        <f>SUM(E181:E182)</f>
        <v>1974100</v>
      </c>
      <c r="F180" s="230">
        <f t="shared" si="8"/>
        <v>10.471956841172757</v>
      </c>
    </row>
    <row r="181" spans="1:6" ht="27.75" customHeight="1">
      <c r="A181" s="6"/>
      <c r="B181" s="19"/>
      <c r="C181" s="100" t="s">
        <v>246</v>
      </c>
      <c r="D181" s="323">
        <v>188513</v>
      </c>
      <c r="E181" s="323">
        <v>1610615</v>
      </c>
      <c r="F181" s="226">
        <f t="shared" si="8"/>
        <v>8.543787431105548</v>
      </c>
    </row>
    <row r="182" spans="1:6" ht="28.5" customHeight="1">
      <c r="A182" s="6"/>
      <c r="B182" s="19"/>
      <c r="C182" s="101" t="s">
        <v>303</v>
      </c>
      <c r="D182" s="310"/>
      <c r="E182" s="310">
        <v>363485</v>
      </c>
      <c r="F182" s="222"/>
    </row>
    <row r="183" spans="1:6" s="81" customFormat="1" ht="18.75" customHeight="1">
      <c r="A183" s="1"/>
      <c r="B183" s="41">
        <v>75075</v>
      </c>
      <c r="C183" s="3" t="s">
        <v>71</v>
      </c>
      <c r="D183" s="316"/>
      <c r="E183" s="316">
        <v>899000</v>
      </c>
      <c r="F183" s="230"/>
    </row>
    <row r="184" spans="1:6" ht="25.5" customHeight="1">
      <c r="A184" s="24"/>
      <c r="B184" s="25"/>
      <c r="C184" s="82" t="s">
        <v>304</v>
      </c>
      <c r="D184" s="306"/>
      <c r="E184" s="306">
        <v>899000</v>
      </c>
      <c r="F184" s="218"/>
    </row>
    <row r="185" spans="1:6" s="291" customFormat="1" ht="19.5" customHeight="1">
      <c r="A185" s="431">
        <v>758</v>
      </c>
      <c r="B185" s="432"/>
      <c r="C185" s="449" t="s">
        <v>83</v>
      </c>
      <c r="D185" s="304">
        <f>D186</f>
        <v>195583</v>
      </c>
      <c r="E185" s="304">
        <f>E186</f>
        <v>257686</v>
      </c>
      <c r="F185" s="433">
        <f>E185/D185</f>
        <v>1.3175275969792877</v>
      </c>
    </row>
    <row r="186" spans="1:6" s="81" customFormat="1" ht="18.75" customHeight="1">
      <c r="A186" s="1"/>
      <c r="B186" s="2">
        <v>75860</v>
      </c>
      <c r="C186" s="3" t="s">
        <v>129</v>
      </c>
      <c r="D186" s="313">
        <f>SUM(D187:D191)</f>
        <v>195583</v>
      </c>
      <c r="E186" s="313">
        <f>SUM(E187:E191)</f>
        <v>257686</v>
      </c>
      <c r="F186" s="410">
        <f>E186/D186</f>
        <v>1.3175275969792877</v>
      </c>
    </row>
    <row r="187" spans="1:6" s="132" customFormat="1" ht="27.75" customHeight="1">
      <c r="A187" s="4"/>
      <c r="B187" s="5"/>
      <c r="C187" s="83" t="s">
        <v>305</v>
      </c>
      <c r="D187" s="314">
        <v>43000</v>
      </c>
      <c r="E187" s="355"/>
      <c r="F187" s="246"/>
    </row>
    <row r="188" spans="1:6" ht="27.75" customHeight="1">
      <c r="A188" s="6"/>
      <c r="B188" s="19"/>
      <c r="C188" s="101" t="s">
        <v>130</v>
      </c>
      <c r="D188" s="310">
        <v>40000</v>
      </c>
      <c r="E188" s="356"/>
      <c r="F188" s="222"/>
    </row>
    <row r="189" spans="1:6" ht="27" customHeight="1">
      <c r="A189" s="24"/>
      <c r="B189" s="25"/>
      <c r="C189" s="133" t="s">
        <v>131</v>
      </c>
      <c r="D189" s="351">
        <v>22395</v>
      </c>
      <c r="E189" s="351">
        <v>92258</v>
      </c>
      <c r="F189" s="244">
        <f>E189/D189</f>
        <v>4.119580263451663</v>
      </c>
    </row>
    <row r="190" spans="1:6" ht="27" customHeight="1">
      <c r="A190" s="6"/>
      <c r="B190" s="19"/>
      <c r="C190" s="100" t="s">
        <v>132</v>
      </c>
      <c r="D190" s="323">
        <v>90188</v>
      </c>
      <c r="E190" s="323">
        <v>43007</v>
      </c>
      <c r="F190" s="226">
        <f>E190/D190</f>
        <v>0.4768594491506631</v>
      </c>
    </row>
    <row r="191" spans="1:6" ht="25.5" customHeight="1">
      <c r="A191" s="24"/>
      <c r="B191" s="25"/>
      <c r="C191" s="133" t="s">
        <v>133</v>
      </c>
      <c r="D191" s="349"/>
      <c r="E191" s="349">
        <v>122421</v>
      </c>
      <c r="F191" s="236"/>
    </row>
    <row r="192" spans="1:6" s="291" customFormat="1" ht="18.75" customHeight="1">
      <c r="A192" s="431">
        <v>801</v>
      </c>
      <c r="B192" s="432"/>
      <c r="C192" s="449" t="s">
        <v>86</v>
      </c>
      <c r="D192" s="304">
        <f>D193+D200+D202</f>
        <v>761821</v>
      </c>
      <c r="E192" s="304">
        <f>E193+E200+E202</f>
        <v>1424149</v>
      </c>
      <c r="F192" s="433">
        <f>E192/D192</f>
        <v>1.8694010797812084</v>
      </c>
    </row>
    <row r="193" spans="1:6" s="81" customFormat="1" ht="18.75" customHeight="1">
      <c r="A193" s="1"/>
      <c r="B193" s="2">
        <v>80101</v>
      </c>
      <c r="C193" s="3" t="s">
        <v>87</v>
      </c>
      <c r="D193" s="313">
        <f>SUM(D194:D199)</f>
        <v>737074</v>
      </c>
      <c r="E193" s="313">
        <f>SUM(E194:E199)</f>
        <v>1418280</v>
      </c>
      <c r="F193" s="410">
        <f>E193/D193</f>
        <v>1.9242029972567205</v>
      </c>
    </row>
    <row r="194" spans="1:6" ht="25.5" customHeight="1">
      <c r="A194" s="6"/>
      <c r="B194" s="7"/>
      <c r="C194" s="83" t="s">
        <v>306</v>
      </c>
      <c r="D194" s="322">
        <v>300000</v>
      </c>
      <c r="E194" s="322">
        <v>300000</v>
      </c>
      <c r="F194" s="231">
        <f>E194/D194</f>
        <v>1</v>
      </c>
    </row>
    <row r="195" spans="1:6" ht="18.75" customHeight="1">
      <c r="A195" s="6"/>
      <c r="B195" s="19"/>
      <c r="C195" s="101" t="s">
        <v>135</v>
      </c>
      <c r="D195" s="310">
        <v>9800</v>
      </c>
      <c r="E195" s="310">
        <f>4025+375</f>
        <v>4400</v>
      </c>
      <c r="F195" s="222">
        <f>E195/D195</f>
        <v>0.4489795918367347</v>
      </c>
    </row>
    <row r="196" spans="1:6" ht="18.75" customHeight="1">
      <c r="A196" s="6"/>
      <c r="B196" s="19"/>
      <c r="C196" s="100" t="s">
        <v>136</v>
      </c>
      <c r="D196" s="323"/>
      <c r="E196" s="323">
        <v>1113880</v>
      </c>
      <c r="F196" s="226"/>
    </row>
    <row r="197" spans="1:6" ht="18.75" customHeight="1">
      <c r="A197" s="6"/>
      <c r="B197" s="19"/>
      <c r="C197" s="101" t="s">
        <v>137</v>
      </c>
      <c r="D197" s="310">
        <v>200000</v>
      </c>
      <c r="E197" s="310"/>
      <c r="F197" s="222"/>
    </row>
    <row r="198" spans="1:6" ht="18.75" customHeight="1">
      <c r="A198" s="6"/>
      <c r="B198" s="19"/>
      <c r="C198" s="101" t="s">
        <v>134</v>
      </c>
      <c r="D198" s="308">
        <v>41600</v>
      </c>
      <c r="E198" s="308"/>
      <c r="F198" s="220"/>
    </row>
    <row r="199" spans="1:6" ht="26.25" customHeight="1">
      <c r="A199" s="6"/>
      <c r="B199" s="25"/>
      <c r="C199" s="84" t="s">
        <v>294</v>
      </c>
      <c r="D199" s="349">
        <v>185674</v>
      </c>
      <c r="E199" s="349"/>
      <c r="F199" s="236"/>
    </row>
    <row r="200" spans="1:6" s="81" customFormat="1" ht="19.5" customHeight="1">
      <c r="A200" s="1"/>
      <c r="B200" s="2">
        <v>80110</v>
      </c>
      <c r="C200" s="10" t="s">
        <v>93</v>
      </c>
      <c r="D200" s="313">
        <f>D201</f>
        <v>4800</v>
      </c>
      <c r="E200" s="313">
        <f>E201</f>
        <v>5869</v>
      </c>
      <c r="F200" s="208">
        <f>E200/D200</f>
        <v>1.2227083333333333</v>
      </c>
    </row>
    <row r="201" spans="1:6" ht="19.5" customHeight="1">
      <c r="A201" s="6"/>
      <c r="B201" s="19"/>
      <c r="C201" s="84" t="s">
        <v>135</v>
      </c>
      <c r="D201" s="349">
        <v>4800</v>
      </c>
      <c r="E201" s="349">
        <f>4855+1014</f>
        <v>5869</v>
      </c>
      <c r="F201" s="236">
        <f>E201/D201</f>
        <v>1.2227083333333333</v>
      </c>
    </row>
    <row r="202" spans="1:6" ht="19.5" customHeight="1">
      <c r="A202" s="1"/>
      <c r="B202" s="41">
        <v>80195</v>
      </c>
      <c r="C202" s="10" t="s">
        <v>41</v>
      </c>
      <c r="D202" s="312">
        <f>D203</f>
        <v>19947</v>
      </c>
      <c r="E202" s="312"/>
      <c r="F202" s="227"/>
    </row>
    <row r="203" spans="1:6" ht="24.75" customHeight="1">
      <c r="A203" s="6"/>
      <c r="B203" s="7"/>
      <c r="C203" s="83" t="s">
        <v>138</v>
      </c>
      <c r="D203" s="322">
        <v>19947</v>
      </c>
      <c r="E203" s="322"/>
      <c r="F203" s="231"/>
    </row>
    <row r="204" spans="1:6" s="291" customFormat="1" ht="18.75" customHeight="1">
      <c r="A204" s="434">
        <v>852</v>
      </c>
      <c r="B204" s="435"/>
      <c r="C204" s="428" t="s">
        <v>95</v>
      </c>
      <c r="D204" s="304">
        <f>D205+D207+D209+D215+D217</f>
        <v>12033916</v>
      </c>
      <c r="E204" s="304">
        <f>E205+E207+E209+E215+E217</f>
        <v>11335355</v>
      </c>
      <c r="F204" s="436">
        <f>E204/D204</f>
        <v>0.9419506501458046</v>
      </c>
    </row>
    <row r="205" spans="1:6" ht="18.75" customHeight="1">
      <c r="A205" s="1"/>
      <c r="B205" s="41">
        <v>85203</v>
      </c>
      <c r="C205" s="3" t="s">
        <v>96</v>
      </c>
      <c r="D205" s="316">
        <f>D206</f>
        <v>37500</v>
      </c>
      <c r="E205" s="316"/>
      <c r="F205" s="218"/>
    </row>
    <row r="206" spans="1:6" s="68" customFormat="1" ht="18.75" customHeight="1">
      <c r="A206" s="6"/>
      <c r="B206" s="25"/>
      <c r="C206" s="133" t="s">
        <v>139</v>
      </c>
      <c r="D206" s="351">
        <v>37500</v>
      </c>
      <c r="E206" s="351"/>
      <c r="F206" s="244"/>
    </row>
    <row r="207" spans="1:6" ht="19.5" customHeight="1">
      <c r="A207" s="1"/>
      <c r="B207" s="2">
        <v>85214</v>
      </c>
      <c r="C207" s="10" t="s">
        <v>247</v>
      </c>
      <c r="D207" s="312">
        <f>D208</f>
        <v>3757344</v>
      </c>
      <c r="E207" s="312">
        <f>E208</f>
        <v>4731000</v>
      </c>
      <c r="F207" s="208">
        <f aca="true" t="shared" si="9" ref="F207:F218">E207/D207</f>
        <v>1.259134111755538</v>
      </c>
    </row>
    <row r="208" spans="1:6" s="68" customFormat="1" ht="25.5" customHeight="1">
      <c r="A208" s="6"/>
      <c r="B208" s="7"/>
      <c r="C208" s="82" t="s">
        <v>307</v>
      </c>
      <c r="D208" s="306">
        <v>3757344</v>
      </c>
      <c r="E208" s="306">
        <v>4731000</v>
      </c>
      <c r="F208" s="218">
        <f t="shared" si="9"/>
        <v>1.259134111755538</v>
      </c>
    </row>
    <row r="209" spans="1:6" ht="18.75" customHeight="1">
      <c r="A209" s="1"/>
      <c r="B209" s="41">
        <v>85219</v>
      </c>
      <c r="C209" s="3" t="s">
        <v>101</v>
      </c>
      <c r="D209" s="316">
        <f>SUM(D210:D214)</f>
        <v>4462433</v>
      </c>
      <c r="E209" s="316">
        <f>SUM(E210:E214)</f>
        <v>3804015</v>
      </c>
      <c r="F209" s="230">
        <f t="shared" si="9"/>
        <v>0.8524531348705964</v>
      </c>
    </row>
    <row r="210" spans="1:6" s="68" customFormat="1" ht="18.75" customHeight="1">
      <c r="A210" s="6"/>
      <c r="B210" s="7"/>
      <c r="C210" s="83" t="s">
        <v>140</v>
      </c>
      <c r="D210" s="322">
        <v>3682000</v>
      </c>
      <c r="E210" s="322">
        <v>3682000</v>
      </c>
      <c r="F210" s="231">
        <f t="shared" si="9"/>
        <v>1</v>
      </c>
    </row>
    <row r="211" spans="1:6" s="68" customFormat="1" ht="18.75" customHeight="1">
      <c r="A211" s="6"/>
      <c r="B211" s="19"/>
      <c r="C211" s="101" t="s">
        <v>142</v>
      </c>
      <c r="D211" s="310">
        <v>107438</v>
      </c>
      <c r="E211" s="310">
        <v>72748</v>
      </c>
      <c r="F211" s="222">
        <f t="shared" si="9"/>
        <v>0.6771161041717083</v>
      </c>
    </row>
    <row r="212" spans="1:6" s="68" customFormat="1" ht="25.5" customHeight="1">
      <c r="A212" s="6"/>
      <c r="B212" s="19"/>
      <c r="C212" s="101" t="s">
        <v>248</v>
      </c>
      <c r="D212" s="310">
        <v>227190</v>
      </c>
      <c r="E212" s="310">
        <v>42067</v>
      </c>
      <c r="F212" s="222">
        <f t="shared" si="9"/>
        <v>0.18516219904045073</v>
      </c>
    </row>
    <row r="213" spans="1:6" s="68" customFormat="1" ht="25.5" customHeight="1">
      <c r="A213" s="6"/>
      <c r="B213" s="19"/>
      <c r="C213" s="101" t="s">
        <v>309</v>
      </c>
      <c r="D213" s="310">
        <v>37055</v>
      </c>
      <c r="E213" s="310">
        <v>7200</v>
      </c>
      <c r="F213" s="222">
        <f t="shared" si="9"/>
        <v>0.1943057617055728</v>
      </c>
    </row>
    <row r="214" spans="1:6" s="68" customFormat="1" ht="18.75" customHeight="1">
      <c r="A214" s="6"/>
      <c r="B214" s="19"/>
      <c r="C214" s="136" t="s">
        <v>141</v>
      </c>
      <c r="D214" s="328">
        <v>408750</v>
      </c>
      <c r="E214" s="328"/>
      <c r="F214" s="234"/>
    </row>
    <row r="215" spans="1:6" ht="19.5" customHeight="1">
      <c r="A215" s="6"/>
      <c r="B215" s="41">
        <v>85232</v>
      </c>
      <c r="C215" s="3" t="s">
        <v>105</v>
      </c>
      <c r="D215" s="316">
        <f>D216</f>
        <v>561639</v>
      </c>
      <c r="E215" s="316">
        <f>E216</f>
        <v>885340</v>
      </c>
      <c r="F215" s="230">
        <f t="shared" si="9"/>
        <v>1.5763506451653109</v>
      </c>
    </row>
    <row r="216" spans="1:6" s="68" customFormat="1" ht="19.5" customHeight="1">
      <c r="A216" s="24"/>
      <c r="B216" s="25"/>
      <c r="C216" s="84" t="s">
        <v>249</v>
      </c>
      <c r="D216" s="349">
        <v>561639</v>
      </c>
      <c r="E216" s="349">
        <v>885340</v>
      </c>
      <c r="F216" s="236">
        <f t="shared" si="9"/>
        <v>1.5763506451653109</v>
      </c>
    </row>
    <row r="217" spans="1:6" ht="19.5" customHeight="1">
      <c r="A217" s="6"/>
      <c r="B217" s="2">
        <v>85295</v>
      </c>
      <c r="C217" s="10" t="s">
        <v>41</v>
      </c>
      <c r="D217" s="312">
        <f>D218</f>
        <v>3215000</v>
      </c>
      <c r="E217" s="312">
        <f>E218</f>
        <v>1915000</v>
      </c>
      <c r="F217" s="227">
        <f t="shared" si="9"/>
        <v>0.5956454121306376</v>
      </c>
    </row>
    <row r="218" spans="1:6" s="68" customFormat="1" ht="25.5" customHeight="1">
      <c r="A218" s="24"/>
      <c r="B218" s="25"/>
      <c r="C218" s="84" t="s">
        <v>308</v>
      </c>
      <c r="D218" s="349">
        <f>3000000+215000</f>
        <v>3215000</v>
      </c>
      <c r="E218" s="349">
        <v>1915000</v>
      </c>
      <c r="F218" s="218">
        <f t="shared" si="9"/>
        <v>0.5956454121306376</v>
      </c>
    </row>
    <row r="219" spans="1:6" s="291" customFormat="1" ht="18.75" customHeight="1">
      <c r="A219" s="431">
        <v>854</v>
      </c>
      <c r="B219" s="432"/>
      <c r="C219" s="449" t="s">
        <v>109</v>
      </c>
      <c r="D219" s="304">
        <f>D220</f>
        <v>2096680</v>
      </c>
      <c r="E219" s="304"/>
      <c r="F219" s="438"/>
    </row>
    <row r="220" spans="1:6" ht="18.75" customHeight="1">
      <c r="A220" s="1"/>
      <c r="B220" s="41">
        <v>85415</v>
      </c>
      <c r="C220" s="3" t="s">
        <v>143</v>
      </c>
      <c r="D220" s="316">
        <f>SUM(D221:D222)</f>
        <v>2096680</v>
      </c>
      <c r="E220" s="316"/>
      <c r="F220" s="230"/>
    </row>
    <row r="221" spans="1:6" s="68" customFormat="1" ht="26.25" customHeight="1">
      <c r="A221" s="6"/>
      <c r="B221" s="7"/>
      <c r="C221" s="83" t="s">
        <v>144</v>
      </c>
      <c r="D221" s="322">
        <f>1063517+973163</f>
        <v>2036680</v>
      </c>
      <c r="E221" s="322"/>
      <c r="F221" s="231"/>
    </row>
    <row r="222" spans="1:6" s="68" customFormat="1" ht="26.25" customHeight="1">
      <c r="A222" s="24"/>
      <c r="B222" s="25"/>
      <c r="C222" s="84" t="s">
        <v>310</v>
      </c>
      <c r="D222" s="349">
        <v>60000</v>
      </c>
      <c r="E222" s="349"/>
      <c r="F222" s="236"/>
    </row>
    <row r="223" spans="1:6" s="291" customFormat="1" ht="19.5" customHeight="1">
      <c r="A223" s="431">
        <v>900</v>
      </c>
      <c r="B223" s="432"/>
      <c r="C223" s="449" t="s">
        <v>111</v>
      </c>
      <c r="D223" s="304">
        <f>D224</f>
        <v>5647934</v>
      </c>
      <c r="E223" s="304">
        <f>E224</f>
        <v>658275</v>
      </c>
      <c r="F223" s="438">
        <f>E223/D223</f>
        <v>0.1165514682005845</v>
      </c>
    </row>
    <row r="224" spans="1:6" ht="19.5" customHeight="1">
      <c r="A224" s="1"/>
      <c r="B224" s="41">
        <v>90002</v>
      </c>
      <c r="C224" s="3" t="s">
        <v>112</v>
      </c>
      <c r="D224" s="316">
        <f>D225</f>
        <v>5647934</v>
      </c>
      <c r="E224" s="316">
        <f>E225</f>
        <v>658275</v>
      </c>
      <c r="F224" s="230">
        <f>E224/D224</f>
        <v>0.1165514682005845</v>
      </c>
    </row>
    <row r="225" spans="1:6" s="68" customFormat="1" ht="27" customHeight="1">
      <c r="A225" s="6"/>
      <c r="B225" s="25"/>
      <c r="C225" s="82" t="s">
        <v>250</v>
      </c>
      <c r="D225" s="306">
        <v>5647934</v>
      </c>
      <c r="E225" s="306">
        <v>658275</v>
      </c>
      <c r="F225" s="218">
        <f>E225/D225</f>
        <v>0.1165514682005845</v>
      </c>
    </row>
    <row r="226" spans="1:6" s="291" customFormat="1" ht="19.5" customHeight="1">
      <c r="A226" s="434">
        <v>921</v>
      </c>
      <c r="B226" s="432"/>
      <c r="C226" s="449" t="s">
        <v>145</v>
      </c>
      <c r="D226" s="304">
        <f>D227+D230+D232</f>
        <v>365279</v>
      </c>
      <c r="E226" s="304">
        <f>E227+E230+E232</f>
        <v>4542</v>
      </c>
      <c r="F226" s="438">
        <f>E226/D226</f>
        <v>0.012434331018208</v>
      </c>
    </row>
    <row r="227" spans="1:6" ht="18.75" customHeight="1">
      <c r="A227" s="1"/>
      <c r="B227" s="41">
        <v>92105</v>
      </c>
      <c r="C227" s="3" t="s">
        <v>146</v>
      </c>
      <c r="D227" s="316">
        <f>D228+D229</f>
        <v>31653</v>
      </c>
      <c r="E227" s="316"/>
      <c r="F227" s="230"/>
    </row>
    <row r="228" spans="1:6" ht="19.5" customHeight="1">
      <c r="A228" s="1"/>
      <c r="B228" s="134"/>
      <c r="C228" s="135" t="s">
        <v>147</v>
      </c>
      <c r="D228" s="358">
        <v>12353</v>
      </c>
      <c r="E228" s="358"/>
      <c r="F228" s="247"/>
    </row>
    <row r="229" spans="1:6" ht="19.5" customHeight="1">
      <c r="A229" s="1"/>
      <c r="B229" s="108"/>
      <c r="C229" s="203" t="s">
        <v>253</v>
      </c>
      <c r="D229" s="359">
        <v>19300</v>
      </c>
      <c r="E229" s="359"/>
      <c r="F229" s="248"/>
    </row>
    <row r="230" spans="1:6" ht="19.5" customHeight="1">
      <c r="A230" s="1"/>
      <c r="B230" s="41">
        <v>92109</v>
      </c>
      <c r="C230" s="3" t="s">
        <v>148</v>
      </c>
      <c r="D230" s="316">
        <f>D231</f>
        <v>13626</v>
      </c>
      <c r="E230" s="316">
        <f>E231</f>
        <v>4542</v>
      </c>
      <c r="F230" s="230">
        <f>E230/D230</f>
        <v>0.3333333333333333</v>
      </c>
    </row>
    <row r="231" spans="1:6" s="68" customFormat="1" ht="18.75" customHeight="1">
      <c r="A231" s="6"/>
      <c r="B231" s="25"/>
      <c r="C231" s="82" t="s">
        <v>149</v>
      </c>
      <c r="D231" s="306">
        <v>13626</v>
      </c>
      <c r="E231" s="306">
        <v>4542</v>
      </c>
      <c r="F231" s="218">
        <f>E231/D231</f>
        <v>0.3333333333333333</v>
      </c>
    </row>
    <row r="232" spans="1:6" ht="19.5" customHeight="1">
      <c r="A232" s="1"/>
      <c r="B232" s="41">
        <v>92120</v>
      </c>
      <c r="C232" s="3" t="s">
        <v>150</v>
      </c>
      <c r="D232" s="316">
        <f>D233</f>
        <v>320000</v>
      </c>
      <c r="E232" s="316"/>
      <c r="F232" s="230"/>
    </row>
    <row r="233" spans="1:6" s="68" customFormat="1" ht="20.25" customHeight="1">
      <c r="A233" s="24"/>
      <c r="B233" s="25"/>
      <c r="C233" s="82" t="s">
        <v>151</v>
      </c>
      <c r="D233" s="306">
        <v>320000</v>
      </c>
      <c r="E233" s="306"/>
      <c r="F233" s="218"/>
    </row>
    <row r="234" spans="1:6" s="291" customFormat="1" ht="19.5" customHeight="1">
      <c r="A234" s="434">
        <v>926</v>
      </c>
      <c r="B234" s="432"/>
      <c r="C234" s="449" t="s">
        <v>152</v>
      </c>
      <c r="D234" s="304">
        <f>D235+D237</f>
        <v>50000</v>
      </c>
      <c r="E234" s="304">
        <f>E235+E237</f>
        <v>6089021</v>
      </c>
      <c r="F234" s="438">
        <f>E234/D234</f>
        <v>121.78042</v>
      </c>
    </row>
    <row r="235" spans="1:6" ht="18.75" customHeight="1">
      <c r="A235" s="1"/>
      <c r="B235" s="41">
        <v>92604</v>
      </c>
      <c r="C235" s="3" t="s">
        <v>153</v>
      </c>
      <c r="D235" s="316"/>
      <c r="E235" s="316">
        <f>E236</f>
        <v>6089021</v>
      </c>
      <c r="F235" s="230"/>
    </row>
    <row r="236" spans="1:6" s="114" customFormat="1" ht="29.25" customHeight="1">
      <c r="A236" s="6"/>
      <c r="B236" s="25"/>
      <c r="C236" s="84" t="s">
        <v>293</v>
      </c>
      <c r="D236" s="349"/>
      <c r="E236" s="349">
        <v>6089021</v>
      </c>
      <c r="F236" s="236"/>
    </row>
    <row r="237" spans="1:6" ht="19.5" customHeight="1">
      <c r="A237" s="1"/>
      <c r="B237" s="2">
        <v>92605</v>
      </c>
      <c r="C237" s="10" t="s">
        <v>154</v>
      </c>
      <c r="D237" s="312">
        <f>D238</f>
        <v>50000</v>
      </c>
      <c r="E237" s="312"/>
      <c r="F237" s="227"/>
    </row>
    <row r="238" spans="1:6" s="114" customFormat="1" ht="27.75" customHeight="1">
      <c r="A238" s="6"/>
      <c r="B238" s="19"/>
      <c r="C238" s="82" t="s">
        <v>155</v>
      </c>
      <c r="D238" s="306">
        <v>50000</v>
      </c>
      <c r="E238" s="306"/>
      <c r="F238" s="218"/>
    </row>
    <row r="239" spans="1:6" s="81" customFormat="1" ht="20.25" customHeight="1" thickBot="1">
      <c r="A239" s="138"/>
      <c r="B239" s="139"/>
      <c r="C239" s="125" t="s">
        <v>156</v>
      </c>
      <c r="D239" s="352">
        <f>D240+D243+D249</f>
        <v>939443.25</v>
      </c>
      <c r="E239" s="352">
        <f>E243+E249</f>
        <v>922300</v>
      </c>
      <c r="F239" s="249">
        <f>E239/D239</f>
        <v>0.9817516917599866</v>
      </c>
    </row>
    <row r="240" spans="1:6" s="291" customFormat="1" ht="19.5" customHeight="1" thickTop="1">
      <c r="A240" s="434">
        <v>710</v>
      </c>
      <c r="B240" s="435"/>
      <c r="C240" s="428" t="s">
        <v>60</v>
      </c>
      <c r="D240" s="304">
        <f>D241</f>
        <v>30000</v>
      </c>
      <c r="E240" s="304"/>
      <c r="F240" s="446"/>
    </row>
    <row r="241" spans="1:6" ht="19.5" customHeight="1">
      <c r="A241" s="58"/>
      <c r="B241" s="59">
        <v>71035</v>
      </c>
      <c r="C241" s="59" t="s">
        <v>61</v>
      </c>
      <c r="D241" s="304">
        <f>D242</f>
        <v>30000</v>
      </c>
      <c r="E241" s="304"/>
      <c r="F241" s="250"/>
    </row>
    <row r="242" spans="1:6" s="68" customFormat="1" ht="19.5" customHeight="1">
      <c r="A242" s="142"/>
      <c r="B242" s="62"/>
      <c r="C242" s="63" t="s">
        <v>295</v>
      </c>
      <c r="D242" s="301">
        <v>30000</v>
      </c>
      <c r="E242" s="301"/>
      <c r="F242" s="253"/>
    </row>
    <row r="243" spans="1:6" s="291" customFormat="1" ht="19.5" customHeight="1">
      <c r="A243" s="434">
        <v>801</v>
      </c>
      <c r="B243" s="435"/>
      <c r="C243" s="428" t="s">
        <v>86</v>
      </c>
      <c r="D243" s="304">
        <f>D244+D247</f>
        <v>240497.25</v>
      </c>
      <c r="E243" s="304">
        <f>E244+E247</f>
        <v>604300</v>
      </c>
      <c r="F243" s="446">
        <f>E243/D243</f>
        <v>2.5127106443005065</v>
      </c>
    </row>
    <row r="244" spans="1:6" ht="19.5" customHeight="1">
      <c r="A244" s="58"/>
      <c r="B244" s="59">
        <v>80104</v>
      </c>
      <c r="C244" s="59" t="s">
        <v>90</v>
      </c>
      <c r="D244" s="304">
        <f>SUM(D245:D246)</f>
        <v>223297.25</v>
      </c>
      <c r="E244" s="304">
        <f>SUM(E245:E246)</f>
        <v>600000</v>
      </c>
      <c r="F244" s="250">
        <f>E244/D244</f>
        <v>2.687001295358541</v>
      </c>
    </row>
    <row r="245" spans="1:6" s="68" customFormat="1" ht="19.5" customHeight="1">
      <c r="A245" s="61"/>
      <c r="B245" s="143"/>
      <c r="C245" s="201" t="s">
        <v>157</v>
      </c>
      <c r="D245" s="314">
        <v>222000</v>
      </c>
      <c r="E245" s="314">
        <v>600000</v>
      </c>
      <c r="F245" s="251">
        <f>E245/D245</f>
        <v>2.7027027027027026</v>
      </c>
    </row>
    <row r="246" spans="1:6" s="68" customFormat="1" ht="27" customHeight="1">
      <c r="A246" s="61"/>
      <c r="B246" s="144"/>
      <c r="C246" s="145" t="s">
        <v>158</v>
      </c>
      <c r="D246" s="320">
        <v>1297.25</v>
      </c>
      <c r="E246" s="320"/>
      <c r="F246" s="252"/>
    </row>
    <row r="247" spans="1:6" ht="19.5" customHeight="1">
      <c r="A247" s="58"/>
      <c r="B247" s="59">
        <v>80195</v>
      </c>
      <c r="C247" s="59" t="s">
        <v>41</v>
      </c>
      <c r="D247" s="304">
        <f>D248</f>
        <v>17200</v>
      </c>
      <c r="E247" s="304">
        <f>E248</f>
        <v>4300</v>
      </c>
      <c r="F247" s="250">
        <f aca="true" t="shared" si="10" ref="F247:F263">E247/D247</f>
        <v>0.25</v>
      </c>
    </row>
    <row r="248" spans="1:6" s="68" customFormat="1" ht="19.5" customHeight="1">
      <c r="A248" s="142"/>
      <c r="B248" s="62"/>
      <c r="C248" s="63" t="s">
        <v>159</v>
      </c>
      <c r="D248" s="301">
        <v>17200</v>
      </c>
      <c r="E248" s="301">
        <v>4300</v>
      </c>
      <c r="F248" s="253">
        <f t="shared" si="10"/>
        <v>0.25</v>
      </c>
    </row>
    <row r="249" spans="1:6" s="291" customFormat="1" ht="19.5" customHeight="1">
      <c r="A249" s="431">
        <v>900</v>
      </c>
      <c r="B249" s="432"/>
      <c r="C249" s="449" t="s">
        <v>111</v>
      </c>
      <c r="D249" s="304">
        <f>D250</f>
        <v>668946</v>
      </c>
      <c r="E249" s="304">
        <f>E250</f>
        <v>318000</v>
      </c>
      <c r="F249" s="438">
        <f t="shared" si="10"/>
        <v>0.47537469392148246</v>
      </c>
    </row>
    <row r="250" spans="1:6" s="114" customFormat="1" ht="18.75" customHeight="1">
      <c r="A250" s="58"/>
      <c r="B250" s="141">
        <v>90002</v>
      </c>
      <c r="C250" s="146" t="s">
        <v>112</v>
      </c>
      <c r="D250" s="304">
        <f>D251</f>
        <v>668946</v>
      </c>
      <c r="E250" s="304">
        <f>E251</f>
        <v>318000</v>
      </c>
      <c r="F250" s="250">
        <f t="shared" si="10"/>
        <v>0.47537469392148246</v>
      </c>
    </row>
    <row r="251" spans="1:6" s="68" customFormat="1" ht="25.5" customHeight="1">
      <c r="A251" s="61"/>
      <c r="B251" s="202"/>
      <c r="C251" s="63" t="s">
        <v>160</v>
      </c>
      <c r="D251" s="301">
        <v>668946</v>
      </c>
      <c r="E251" s="301">
        <v>318000</v>
      </c>
      <c r="F251" s="253">
        <f t="shared" si="10"/>
        <v>0.47537469392148246</v>
      </c>
    </row>
    <row r="252" spans="1:6" ht="20.25" customHeight="1" thickBot="1">
      <c r="A252" s="24"/>
      <c r="B252" s="25"/>
      <c r="C252" s="125" t="s">
        <v>251</v>
      </c>
      <c r="D252" s="360">
        <f>D253+D256+D261+D264+D267+D281</f>
        <v>77529936</v>
      </c>
      <c r="E252" s="360">
        <f>E253+E256+E261+E264+E267+E281</f>
        <v>88125295</v>
      </c>
      <c r="F252" s="254">
        <f t="shared" si="10"/>
        <v>1.136661521299334</v>
      </c>
    </row>
    <row r="253" spans="1:6" s="291" customFormat="1" ht="18.75" customHeight="1" thickTop="1">
      <c r="A253" s="431">
        <v>750</v>
      </c>
      <c r="B253" s="432"/>
      <c r="C253" s="449" t="s">
        <v>64</v>
      </c>
      <c r="D253" s="304">
        <f>D254</f>
        <v>1567696</v>
      </c>
      <c r="E253" s="304">
        <f>E254</f>
        <v>1568923</v>
      </c>
      <c r="F253" s="438">
        <f t="shared" si="10"/>
        <v>1.0007826772537534</v>
      </c>
    </row>
    <row r="254" spans="1:6" ht="18.75" customHeight="1">
      <c r="A254" s="6"/>
      <c r="B254" s="41">
        <v>75011</v>
      </c>
      <c r="C254" s="3" t="s">
        <v>65</v>
      </c>
      <c r="D254" s="361">
        <f>D255</f>
        <v>1567696</v>
      </c>
      <c r="E254" s="361">
        <f>E255</f>
        <v>1568923</v>
      </c>
      <c r="F254" s="255">
        <f t="shared" si="10"/>
        <v>1.0007826772537534</v>
      </c>
    </row>
    <row r="255" spans="1:6" s="68" customFormat="1" ht="18.75" customHeight="1">
      <c r="A255" s="24"/>
      <c r="B255" s="113"/>
      <c r="C255" s="82" t="s">
        <v>21</v>
      </c>
      <c r="D255" s="306">
        <v>1567696</v>
      </c>
      <c r="E255" s="306">
        <v>1568923</v>
      </c>
      <c r="F255" s="218">
        <f t="shared" si="10"/>
        <v>1.0007826772537534</v>
      </c>
    </row>
    <row r="256" spans="1:6" s="291" customFormat="1" ht="19.5" customHeight="1">
      <c r="A256" s="431">
        <v>751</v>
      </c>
      <c r="B256" s="432"/>
      <c r="C256" s="449" t="s">
        <v>161</v>
      </c>
      <c r="D256" s="304">
        <f>D257+D259</f>
        <v>936658</v>
      </c>
      <c r="E256" s="304">
        <f>E257</f>
        <v>28672</v>
      </c>
      <c r="F256" s="448">
        <f t="shared" si="10"/>
        <v>0.030610959389659832</v>
      </c>
    </row>
    <row r="257" spans="1:7" ht="21" customHeight="1">
      <c r="A257" s="6"/>
      <c r="B257" s="41">
        <v>75101</v>
      </c>
      <c r="C257" s="10" t="s">
        <v>162</v>
      </c>
      <c r="D257" s="361">
        <f>D258</f>
        <v>29100</v>
      </c>
      <c r="E257" s="361">
        <f>E258</f>
        <v>28672</v>
      </c>
      <c r="F257" s="255">
        <f t="shared" si="10"/>
        <v>0.9852920962199313</v>
      </c>
      <c r="G257" s="103"/>
    </row>
    <row r="258" spans="1:6" s="68" customFormat="1" ht="19.5" customHeight="1">
      <c r="A258" s="6"/>
      <c r="B258" s="113"/>
      <c r="C258" s="82" t="s">
        <v>252</v>
      </c>
      <c r="D258" s="306">
        <v>29100</v>
      </c>
      <c r="E258" s="306">
        <v>28672</v>
      </c>
      <c r="F258" s="218">
        <f t="shared" si="10"/>
        <v>0.9852920962199313</v>
      </c>
    </row>
    <row r="259" spans="1:7" ht="24.75" customHeight="1">
      <c r="A259" s="6"/>
      <c r="B259" s="2">
        <v>75109</v>
      </c>
      <c r="C259" s="10" t="s">
        <v>311</v>
      </c>
      <c r="D259" s="419">
        <f>D260</f>
        <v>907558</v>
      </c>
      <c r="E259" s="419"/>
      <c r="F259" s="420"/>
      <c r="G259" s="103"/>
    </row>
    <row r="260" spans="1:6" s="68" customFormat="1" ht="19.5" customHeight="1">
      <c r="A260" s="6"/>
      <c r="B260" s="113"/>
      <c r="C260" s="82" t="s">
        <v>296</v>
      </c>
      <c r="D260" s="306">
        <v>907558</v>
      </c>
      <c r="E260" s="306"/>
      <c r="F260" s="218"/>
    </row>
    <row r="261" spans="1:6" s="447" customFormat="1" ht="18.75" customHeight="1">
      <c r="A261" s="434">
        <v>754</v>
      </c>
      <c r="B261" s="435"/>
      <c r="C261" s="451" t="s">
        <v>163</v>
      </c>
      <c r="D261" s="304">
        <f>D262</f>
        <v>1800</v>
      </c>
      <c r="E261" s="304">
        <f>E262</f>
        <v>1700</v>
      </c>
      <c r="F261" s="450">
        <f t="shared" si="10"/>
        <v>0.9444444444444444</v>
      </c>
    </row>
    <row r="262" spans="1:6" s="81" customFormat="1" ht="19.5" customHeight="1">
      <c r="A262" s="53"/>
      <c r="B262" s="41">
        <v>75414</v>
      </c>
      <c r="C262" s="37" t="s">
        <v>164</v>
      </c>
      <c r="D262" s="316">
        <f>D263</f>
        <v>1800</v>
      </c>
      <c r="E262" s="316">
        <f>E263</f>
        <v>1700</v>
      </c>
      <c r="F262" s="230">
        <f t="shared" si="10"/>
        <v>0.9444444444444444</v>
      </c>
    </row>
    <row r="263" spans="1:6" s="68" customFormat="1" ht="18.75" customHeight="1">
      <c r="A263" s="65"/>
      <c r="B263" s="19"/>
      <c r="C263" s="35" t="s">
        <v>165</v>
      </c>
      <c r="D263" s="328">
        <v>1800</v>
      </c>
      <c r="E263" s="328">
        <v>1700</v>
      </c>
      <c r="F263" s="234">
        <f t="shared" si="10"/>
        <v>0.9444444444444444</v>
      </c>
    </row>
    <row r="264" spans="1:6" s="291" customFormat="1" ht="18.75" customHeight="1">
      <c r="A264" s="434">
        <v>851</v>
      </c>
      <c r="B264" s="435"/>
      <c r="C264" s="451" t="s">
        <v>94</v>
      </c>
      <c r="D264" s="304">
        <f>D265</f>
        <v>3682</v>
      </c>
      <c r="E264" s="304">
        <f>E265</f>
        <v>8000</v>
      </c>
      <c r="F264" s="436">
        <f aca="true" t="shared" si="11" ref="F264:F269">E264/D264</f>
        <v>2.1727322107550244</v>
      </c>
    </row>
    <row r="265" spans="1:6" s="150" customFormat="1" ht="18.75" customHeight="1">
      <c r="A265" s="147"/>
      <c r="B265" s="148">
        <v>85195</v>
      </c>
      <c r="C265" s="149" t="s">
        <v>41</v>
      </c>
      <c r="D265" s="362">
        <f>D266</f>
        <v>3682</v>
      </c>
      <c r="E265" s="362">
        <f>E266</f>
        <v>8000</v>
      </c>
      <c r="F265" s="208">
        <f t="shared" si="11"/>
        <v>2.1727322107550244</v>
      </c>
    </row>
    <row r="266" spans="1:6" s="68" customFormat="1" ht="25.5" customHeight="1">
      <c r="A266" s="104"/>
      <c r="B266" s="25"/>
      <c r="C266" s="74" t="s">
        <v>166</v>
      </c>
      <c r="D266" s="349">
        <v>3682</v>
      </c>
      <c r="E266" s="349">
        <v>8000</v>
      </c>
      <c r="F266" s="411">
        <f t="shared" si="11"/>
        <v>2.1727322107550244</v>
      </c>
    </row>
    <row r="267" spans="1:6" s="291" customFormat="1" ht="18.75" customHeight="1">
      <c r="A267" s="431">
        <v>852</v>
      </c>
      <c r="B267" s="432"/>
      <c r="C267" s="425" t="s">
        <v>95</v>
      </c>
      <c r="D267" s="304">
        <f>D268+D271+D273+D275+D277+D279</f>
        <v>75015600</v>
      </c>
      <c r="E267" s="304">
        <f>E268+E271+E273+E275+E277+E279</f>
        <v>86518000</v>
      </c>
      <c r="F267" s="448">
        <f t="shared" si="11"/>
        <v>1.153333439977818</v>
      </c>
    </row>
    <row r="268" spans="1:6" ht="18.75" customHeight="1">
      <c r="A268" s="140"/>
      <c r="B268" s="41">
        <v>85203</v>
      </c>
      <c r="C268" s="37" t="s">
        <v>167</v>
      </c>
      <c r="D268" s="316">
        <f>SUM(D269:D270)</f>
        <v>809000</v>
      </c>
      <c r="E268" s="316">
        <f>SUM(E269:E270)</f>
        <v>752000</v>
      </c>
      <c r="F268" s="230">
        <f t="shared" si="11"/>
        <v>0.9295426452410384</v>
      </c>
    </row>
    <row r="269" spans="1:6" s="68" customFormat="1" ht="20.25" customHeight="1">
      <c r="A269" s="24"/>
      <c r="B269" s="25"/>
      <c r="C269" s="70" t="s">
        <v>168</v>
      </c>
      <c r="D269" s="351">
        <v>774000</v>
      </c>
      <c r="E269" s="351">
        <v>752000</v>
      </c>
      <c r="F269" s="244">
        <f t="shared" si="11"/>
        <v>0.9715762273901809</v>
      </c>
    </row>
    <row r="270" spans="1:6" s="68" customFormat="1" ht="18" customHeight="1">
      <c r="A270" s="6"/>
      <c r="B270" s="19"/>
      <c r="C270" s="74" t="s">
        <v>342</v>
      </c>
      <c r="D270" s="349">
        <v>35000</v>
      </c>
      <c r="E270" s="349"/>
      <c r="F270" s="236"/>
    </row>
    <row r="271" spans="1:6" s="68" customFormat="1" ht="24" customHeight="1">
      <c r="A271" s="65"/>
      <c r="B271" s="41">
        <v>85212</v>
      </c>
      <c r="C271" s="64" t="s">
        <v>312</v>
      </c>
      <c r="D271" s="312">
        <f>D272</f>
        <v>63922000</v>
      </c>
      <c r="E271" s="312">
        <f>E272</f>
        <v>74491000</v>
      </c>
      <c r="F271" s="227">
        <f aca="true" t="shared" si="12" ref="F271:F278">E271/D271</f>
        <v>1.1653421357279183</v>
      </c>
    </row>
    <row r="272" spans="1:6" s="81" customFormat="1" ht="25.5" customHeight="1">
      <c r="A272" s="6"/>
      <c r="B272" s="113"/>
      <c r="C272" s="82" t="s">
        <v>169</v>
      </c>
      <c r="D272" s="306">
        <v>63922000</v>
      </c>
      <c r="E272" s="306">
        <v>74491000</v>
      </c>
      <c r="F272" s="218">
        <f t="shared" si="12"/>
        <v>1.1653421357279183</v>
      </c>
    </row>
    <row r="273" spans="1:6" s="68" customFormat="1" ht="27.75" customHeight="1">
      <c r="A273" s="65"/>
      <c r="B273" s="2">
        <v>85213</v>
      </c>
      <c r="C273" s="64" t="s">
        <v>313</v>
      </c>
      <c r="D273" s="312">
        <f>D274</f>
        <v>814600</v>
      </c>
      <c r="E273" s="312">
        <f>E274</f>
        <v>729000</v>
      </c>
      <c r="F273" s="227">
        <f t="shared" si="12"/>
        <v>0.8949177510434569</v>
      </c>
    </row>
    <row r="274" spans="1:6" s="81" customFormat="1" ht="27.75" customHeight="1">
      <c r="A274" s="6"/>
      <c r="B274" s="113"/>
      <c r="C274" s="31" t="s">
        <v>170</v>
      </c>
      <c r="D274" s="306">
        <v>814600</v>
      </c>
      <c r="E274" s="306">
        <v>729000</v>
      </c>
      <c r="F274" s="218">
        <f t="shared" si="12"/>
        <v>0.8949177510434569</v>
      </c>
    </row>
    <row r="275" spans="1:6" s="68" customFormat="1" ht="20.25" customHeight="1">
      <c r="A275" s="21"/>
      <c r="B275" s="2">
        <v>85214</v>
      </c>
      <c r="C275" s="64" t="s">
        <v>247</v>
      </c>
      <c r="D275" s="312">
        <f>D276</f>
        <v>8122000</v>
      </c>
      <c r="E275" s="312">
        <f>E276</f>
        <v>9268000</v>
      </c>
      <c r="F275" s="227">
        <f t="shared" si="12"/>
        <v>1.1410982516621522</v>
      </c>
    </row>
    <row r="276" spans="1:6" s="81" customFormat="1" ht="25.5" customHeight="1">
      <c r="A276" s="6"/>
      <c r="B276" s="113"/>
      <c r="C276" s="31" t="s">
        <v>332</v>
      </c>
      <c r="D276" s="306">
        <v>8122000</v>
      </c>
      <c r="E276" s="306">
        <v>9268000</v>
      </c>
      <c r="F276" s="218">
        <f t="shared" si="12"/>
        <v>1.1410982516621522</v>
      </c>
    </row>
    <row r="277" spans="1:6" s="68" customFormat="1" ht="18.75" customHeight="1">
      <c r="A277" s="21"/>
      <c r="B277" s="2">
        <v>85228</v>
      </c>
      <c r="C277" s="64" t="s">
        <v>171</v>
      </c>
      <c r="D277" s="312">
        <f>D278</f>
        <v>1278500</v>
      </c>
      <c r="E277" s="312">
        <f>E278</f>
        <v>1278000</v>
      </c>
      <c r="F277" s="227">
        <f t="shared" si="12"/>
        <v>0.9996089166992569</v>
      </c>
    </row>
    <row r="278" spans="1:6" s="68" customFormat="1" ht="19.5" customHeight="1">
      <c r="A278" s="65"/>
      <c r="B278" s="113"/>
      <c r="C278" s="31" t="s">
        <v>172</v>
      </c>
      <c r="D278" s="306">
        <v>1278500</v>
      </c>
      <c r="E278" s="306">
        <v>1278000</v>
      </c>
      <c r="F278" s="218">
        <f t="shared" si="12"/>
        <v>0.9996089166992569</v>
      </c>
    </row>
    <row r="279" spans="1:6" s="81" customFormat="1" ht="18.75" customHeight="1">
      <c r="A279" s="1"/>
      <c r="B279" s="2">
        <v>85278</v>
      </c>
      <c r="C279" s="64" t="s">
        <v>173</v>
      </c>
      <c r="D279" s="312">
        <f>D280</f>
        <v>69500</v>
      </c>
      <c r="E279" s="363"/>
      <c r="F279" s="227"/>
    </row>
    <row r="280" spans="1:6" s="68" customFormat="1" ht="27.75" customHeight="1">
      <c r="A280" s="104"/>
      <c r="B280" s="25"/>
      <c r="C280" s="74" t="s">
        <v>174</v>
      </c>
      <c r="D280" s="349">
        <v>69500</v>
      </c>
      <c r="E280" s="364"/>
      <c r="F280" s="236"/>
    </row>
    <row r="281" spans="1:6" s="447" customFormat="1" ht="19.5" customHeight="1">
      <c r="A281" s="434">
        <v>854</v>
      </c>
      <c r="B281" s="435"/>
      <c r="C281" s="428" t="s">
        <v>109</v>
      </c>
      <c r="D281" s="304">
        <f>D282</f>
        <v>4500</v>
      </c>
      <c r="E281" s="304"/>
      <c r="F281" s="450"/>
    </row>
    <row r="282" spans="1:6" s="81" customFormat="1" ht="19.5" customHeight="1">
      <c r="A282" s="53"/>
      <c r="B282" s="2">
        <v>85401</v>
      </c>
      <c r="C282" s="64" t="s">
        <v>110</v>
      </c>
      <c r="D282" s="316">
        <f>D283</f>
        <v>4500</v>
      </c>
      <c r="E282" s="316"/>
      <c r="F282" s="230"/>
    </row>
    <row r="283" spans="1:6" ht="19.5" customHeight="1">
      <c r="A283" s="6"/>
      <c r="B283" s="19"/>
      <c r="C283" s="74" t="s">
        <v>175</v>
      </c>
      <c r="D283" s="349">
        <v>4500</v>
      </c>
      <c r="E283" s="349"/>
      <c r="F283" s="236"/>
    </row>
    <row r="284" spans="1:6" s="11" customFormat="1" ht="30.75" customHeight="1" thickBot="1">
      <c r="A284" s="401"/>
      <c r="B284" s="402"/>
      <c r="C284" s="403" t="s">
        <v>176</v>
      </c>
      <c r="D284" s="352">
        <f>D285+D395+D403+D461+D483</f>
        <v>290565488.59</v>
      </c>
      <c r="E284" s="352">
        <f>E285+E395+E403+E461+E483</f>
        <v>271699303.98</v>
      </c>
      <c r="F284" s="404">
        <f aca="true" t="shared" si="13" ref="F284:F298">E284/D284</f>
        <v>0.935070800384622</v>
      </c>
    </row>
    <row r="285" spans="1:6" ht="20.25" customHeight="1" thickBot="1" thickTop="1">
      <c r="A285" s="138"/>
      <c r="B285" s="2"/>
      <c r="C285" s="151" t="s">
        <v>177</v>
      </c>
      <c r="D285" s="365">
        <f>D286+D290+D293+D296+D300+D303+D308+D318+D322+D349+D369+D373</f>
        <v>71816410.89999999</v>
      </c>
      <c r="E285" s="365">
        <f>E286+E290+E293+E296+E300+E303+E308+E318+E322+E349+E369+E373</f>
        <v>81511771.98</v>
      </c>
      <c r="F285" s="256">
        <f t="shared" si="13"/>
        <v>1.1350020275101218</v>
      </c>
    </row>
    <row r="286" spans="1:6" s="291" customFormat="1" ht="18.75" customHeight="1" thickTop="1">
      <c r="A286" s="452">
        <v>600</v>
      </c>
      <c r="B286" s="453"/>
      <c r="C286" s="451" t="s">
        <v>44</v>
      </c>
      <c r="D286" s="304">
        <f>D287</f>
        <v>3022500</v>
      </c>
      <c r="E286" s="304">
        <f>E287</f>
        <v>3020000</v>
      </c>
      <c r="F286" s="448">
        <f t="shared" si="13"/>
        <v>0.9991728701406121</v>
      </c>
    </row>
    <row r="287" spans="1:6" ht="19.5" customHeight="1">
      <c r="A287" s="1"/>
      <c r="B287" s="54">
        <v>60015</v>
      </c>
      <c r="C287" s="91" t="s">
        <v>178</v>
      </c>
      <c r="D287" s="366">
        <f>SUM(D288:D289)</f>
        <v>3022500</v>
      </c>
      <c r="E287" s="366">
        <f>SUM(E288:E289)</f>
        <v>3020000</v>
      </c>
      <c r="F287" s="410">
        <f t="shared" si="13"/>
        <v>0.9991728701406121</v>
      </c>
    </row>
    <row r="288" spans="1:6" ht="19.5" customHeight="1">
      <c r="A288" s="1"/>
      <c r="B288" s="152"/>
      <c r="C288" s="51" t="s">
        <v>46</v>
      </c>
      <c r="D288" s="325">
        <v>3000000</v>
      </c>
      <c r="E288" s="325">
        <v>3000000</v>
      </c>
      <c r="F288" s="231">
        <f t="shared" si="13"/>
        <v>1</v>
      </c>
    </row>
    <row r="289" spans="1:6" ht="19.5" customHeight="1">
      <c r="A289" s="24"/>
      <c r="B289" s="25"/>
      <c r="C289" s="87" t="s">
        <v>70</v>
      </c>
      <c r="D289" s="367">
        <v>22500</v>
      </c>
      <c r="E289" s="367">
        <v>20000</v>
      </c>
      <c r="F289" s="257">
        <f t="shared" si="13"/>
        <v>0.8888888888888888</v>
      </c>
    </row>
    <row r="290" spans="1:6" s="291" customFormat="1" ht="19.5" customHeight="1">
      <c r="A290" s="452">
        <v>630</v>
      </c>
      <c r="B290" s="453"/>
      <c r="C290" s="425" t="s">
        <v>127</v>
      </c>
      <c r="D290" s="304">
        <f>D291</f>
        <v>200</v>
      </c>
      <c r="E290" s="304">
        <f>E291</f>
        <v>200</v>
      </c>
      <c r="F290" s="448">
        <f t="shared" si="13"/>
        <v>1</v>
      </c>
    </row>
    <row r="291" spans="1:6" ht="19.5" customHeight="1">
      <c r="A291" s="1"/>
      <c r="B291" s="54">
        <v>63001</v>
      </c>
      <c r="C291" s="91" t="s">
        <v>179</v>
      </c>
      <c r="D291" s="366">
        <f>D292</f>
        <v>200</v>
      </c>
      <c r="E291" s="366">
        <f>E292</f>
        <v>200</v>
      </c>
      <c r="F291" s="410">
        <f t="shared" si="13"/>
        <v>1</v>
      </c>
    </row>
    <row r="292" spans="1:6" ht="19.5" customHeight="1">
      <c r="A292" s="1"/>
      <c r="B292" s="152"/>
      <c r="C292" s="110" t="s">
        <v>300</v>
      </c>
      <c r="D292" s="368">
        <v>200</v>
      </c>
      <c r="E292" s="368">
        <v>200</v>
      </c>
      <c r="F292" s="234">
        <f t="shared" si="13"/>
        <v>1</v>
      </c>
    </row>
    <row r="293" spans="1:6" s="291" customFormat="1" ht="18.75" customHeight="1">
      <c r="A293" s="427">
        <v>700</v>
      </c>
      <c r="B293" s="428"/>
      <c r="C293" s="429" t="s">
        <v>180</v>
      </c>
      <c r="D293" s="304">
        <f>D294</f>
        <v>2100000</v>
      </c>
      <c r="E293" s="304">
        <f>E294</f>
        <v>2100000</v>
      </c>
      <c r="F293" s="446">
        <f t="shared" si="13"/>
        <v>1</v>
      </c>
    </row>
    <row r="294" spans="1:6" ht="18.75" customHeight="1">
      <c r="A294" s="1"/>
      <c r="B294" s="2">
        <v>70005</v>
      </c>
      <c r="C294" s="37" t="s">
        <v>181</v>
      </c>
      <c r="D294" s="316">
        <f>D295</f>
        <v>2100000</v>
      </c>
      <c r="E294" s="316">
        <f>E295</f>
        <v>2100000</v>
      </c>
      <c r="F294" s="410">
        <f t="shared" si="13"/>
        <v>1</v>
      </c>
    </row>
    <row r="295" spans="1:6" ht="19.5" customHeight="1">
      <c r="A295" s="24"/>
      <c r="B295" s="25"/>
      <c r="C295" s="118" t="s">
        <v>314</v>
      </c>
      <c r="D295" s="413">
        <v>2100000</v>
      </c>
      <c r="E295" s="413">
        <v>2100000</v>
      </c>
      <c r="F295" s="262">
        <f t="shared" si="13"/>
        <v>1</v>
      </c>
    </row>
    <row r="296" spans="1:6" s="291" customFormat="1" ht="18.75" customHeight="1">
      <c r="A296" s="427">
        <v>710</v>
      </c>
      <c r="B296" s="428"/>
      <c r="C296" s="429" t="s">
        <v>60</v>
      </c>
      <c r="D296" s="304">
        <f>D297</f>
        <v>1345.89</v>
      </c>
      <c r="E296" s="304">
        <f>E297</f>
        <v>65</v>
      </c>
      <c r="F296" s="446">
        <f t="shared" si="13"/>
        <v>0.04829518014102192</v>
      </c>
    </row>
    <row r="297" spans="1:6" ht="19.5" customHeight="1">
      <c r="A297" s="153"/>
      <c r="B297" s="10">
        <v>71015</v>
      </c>
      <c r="C297" s="107" t="s">
        <v>182</v>
      </c>
      <c r="D297" s="312">
        <f>SUM(D298:D299)</f>
        <v>1345.89</v>
      </c>
      <c r="E297" s="312">
        <f>SUM(E298:E299)</f>
        <v>65</v>
      </c>
      <c r="F297" s="227">
        <f t="shared" si="13"/>
        <v>0.04829518014102192</v>
      </c>
    </row>
    <row r="298" spans="1:6" ht="27.75" customHeight="1">
      <c r="A298" s="154"/>
      <c r="B298" s="136"/>
      <c r="C298" s="57" t="s">
        <v>333</v>
      </c>
      <c r="D298" s="369">
        <v>65</v>
      </c>
      <c r="E298" s="369">
        <v>65</v>
      </c>
      <c r="F298" s="238">
        <f t="shared" si="13"/>
        <v>1</v>
      </c>
    </row>
    <row r="299" spans="1:6" ht="19.5" customHeight="1">
      <c r="A299" s="155"/>
      <c r="B299" s="84"/>
      <c r="C299" s="87" t="s">
        <v>183</v>
      </c>
      <c r="D299" s="320">
        <v>1280.89</v>
      </c>
      <c r="E299" s="320"/>
      <c r="F299" s="229"/>
    </row>
    <row r="300" spans="1:6" s="291" customFormat="1" ht="18.75" customHeight="1">
      <c r="A300" s="454">
        <v>750</v>
      </c>
      <c r="B300" s="449"/>
      <c r="C300" s="439" t="s">
        <v>64</v>
      </c>
      <c r="D300" s="304">
        <f>D301</f>
        <v>3000</v>
      </c>
      <c r="E300" s="304">
        <f>E301</f>
        <v>3500</v>
      </c>
      <c r="F300" s="448">
        <f aca="true" t="shared" si="14" ref="F300:F306">E300/D300</f>
        <v>1.1666666666666667</v>
      </c>
    </row>
    <row r="301" spans="1:6" ht="18.75" customHeight="1">
      <c r="A301" s="1"/>
      <c r="B301" s="2">
        <v>75095</v>
      </c>
      <c r="C301" s="37" t="s">
        <v>41</v>
      </c>
      <c r="D301" s="305">
        <f>D302</f>
        <v>3000</v>
      </c>
      <c r="E301" s="305">
        <f>E302</f>
        <v>3500</v>
      </c>
      <c r="F301" s="228">
        <f t="shared" si="14"/>
        <v>1.1666666666666667</v>
      </c>
    </row>
    <row r="302" spans="1:6" ht="18.75" customHeight="1">
      <c r="A302" s="24"/>
      <c r="B302" s="25"/>
      <c r="C302" s="87" t="s">
        <v>254</v>
      </c>
      <c r="D302" s="342">
        <v>3000</v>
      </c>
      <c r="E302" s="342">
        <v>3500</v>
      </c>
      <c r="F302" s="240">
        <f t="shared" si="14"/>
        <v>1.1666666666666667</v>
      </c>
    </row>
    <row r="303" spans="1:6" s="291" customFormat="1" ht="18.75" customHeight="1">
      <c r="A303" s="427">
        <v>754</v>
      </c>
      <c r="B303" s="428"/>
      <c r="C303" s="455" t="s">
        <v>72</v>
      </c>
      <c r="D303" s="304">
        <f>D304</f>
        <v>9000</v>
      </c>
      <c r="E303" s="304">
        <f>E304</f>
        <v>8500</v>
      </c>
      <c r="F303" s="446">
        <f t="shared" si="14"/>
        <v>0.9444444444444444</v>
      </c>
    </row>
    <row r="304" spans="1:6" ht="18.75" customHeight="1">
      <c r="A304" s="156"/>
      <c r="B304" s="2">
        <v>75411</v>
      </c>
      <c r="C304" s="55" t="s">
        <v>184</v>
      </c>
      <c r="D304" s="312">
        <f>SUM(D305:D307)</f>
        <v>9000</v>
      </c>
      <c r="E304" s="312">
        <f>SUM(E305:E307)</f>
        <v>8500</v>
      </c>
      <c r="F304" s="227">
        <f t="shared" si="14"/>
        <v>0.9444444444444444</v>
      </c>
    </row>
    <row r="305" spans="2:6" ht="25.5" customHeight="1">
      <c r="B305" s="19"/>
      <c r="C305" s="57" t="s">
        <v>333</v>
      </c>
      <c r="D305" s="341">
        <v>3500</v>
      </c>
      <c r="E305" s="341">
        <v>3500</v>
      </c>
      <c r="F305" s="239">
        <f t="shared" si="14"/>
        <v>1</v>
      </c>
    </row>
    <row r="306" spans="2:6" ht="19.5" customHeight="1">
      <c r="B306" s="19"/>
      <c r="C306" s="50" t="s">
        <v>185</v>
      </c>
      <c r="D306" s="370">
        <v>5000</v>
      </c>
      <c r="E306" s="370">
        <v>5000</v>
      </c>
      <c r="F306" s="239">
        <f t="shared" si="14"/>
        <v>1</v>
      </c>
    </row>
    <row r="307" spans="1:6" ht="18" customHeight="1">
      <c r="A307" s="158"/>
      <c r="B307" s="2"/>
      <c r="C307" s="159" t="s">
        <v>85</v>
      </c>
      <c r="D307" s="342">
        <v>500</v>
      </c>
      <c r="E307" s="342"/>
      <c r="F307" s="240"/>
    </row>
    <row r="308" spans="1:6" s="291" customFormat="1" ht="25.5" customHeight="1">
      <c r="A308" s="454">
        <v>756</v>
      </c>
      <c r="B308" s="449"/>
      <c r="C308" s="439" t="s">
        <v>74</v>
      </c>
      <c r="D308" s="304">
        <f>D309+D315</f>
        <v>62627000</v>
      </c>
      <c r="E308" s="304">
        <f>E309+E315</f>
        <v>72255627</v>
      </c>
      <c r="F308" s="438">
        <f aca="true" t="shared" si="15" ref="F308:F317">E308/D308</f>
        <v>1.1537456208983345</v>
      </c>
    </row>
    <row r="309" spans="1:6" ht="25.5" customHeight="1">
      <c r="A309" s="1"/>
      <c r="B309" s="2">
        <v>75618</v>
      </c>
      <c r="C309" s="37" t="s">
        <v>256</v>
      </c>
      <c r="D309" s="305">
        <f>SUM(D310:D314)</f>
        <v>8127000</v>
      </c>
      <c r="E309" s="305">
        <f>SUM(E310:E314)</f>
        <v>8127000</v>
      </c>
      <c r="F309" s="228">
        <f t="shared" si="15"/>
        <v>1</v>
      </c>
    </row>
    <row r="310" spans="1:6" ht="19.5" customHeight="1">
      <c r="A310" s="6"/>
      <c r="B310" s="7"/>
      <c r="C310" s="51" t="s">
        <v>186</v>
      </c>
      <c r="D310" s="369">
        <v>8000000</v>
      </c>
      <c r="E310" s="369">
        <v>8000000</v>
      </c>
      <c r="F310" s="238">
        <f t="shared" si="15"/>
        <v>1</v>
      </c>
    </row>
    <row r="311" spans="1:6" ht="25.5" customHeight="1">
      <c r="A311" s="6"/>
      <c r="B311" s="19"/>
      <c r="C311" s="48" t="s">
        <v>187</v>
      </c>
      <c r="D311" s="330">
        <v>65000</v>
      </c>
      <c r="E311" s="330">
        <v>65000</v>
      </c>
      <c r="F311" s="235">
        <f t="shared" si="15"/>
        <v>1</v>
      </c>
    </row>
    <row r="312" spans="1:6" ht="19.5" customHeight="1">
      <c r="A312" s="6"/>
      <c r="B312" s="19"/>
      <c r="C312" s="50" t="s">
        <v>255</v>
      </c>
      <c r="D312" s="370">
        <v>34000</v>
      </c>
      <c r="E312" s="370">
        <v>34000</v>
      </c>
      <c r="F312" s="239">
        <f t="shared" si="15"/>
        <v>1</v>
      </c>
    </row>
    <row r="313" spans="1:7" ht="19.5" customHeight="1">
      <c r="A313" s="6"/>
      <c r="B313" s="19"/>
      <c r="C313" s="44" t="s">
        <v>188</v>
      </c>
      <c r="D313" s="341">
        <v>25000</v>
      </c>
      <c r="E313" s="341">
        <v>25000</v>
      </c>
      <c r="F313" s="239">
        <f t="shared" si="15"/>
        <v>1</v>
      </c>
      <c r="G313" s="160"/>
    </row>
    <row r="314" spans="1:7" ht="19.5" customHeight="1">
      <c r="A314" s="6"/>
      <c r="B314" s="19"/>
      <c r="C314" s="110" t="s">
        <v>189</v>
      </c>
      <c r="D314" s="342">
        <v>3000</v>
      </c>
      <c r="E314" s="342">
        <v>3000</v>
      </c>
      <c r="F314" s="240">
        <f t="shared" si="15"/>
        <v>1</v>
      </c>
      <c r="G314" s="161"/>
    </row>
    <row r="315" spans="1:6" ht="19.5" customHeight="1">
      <c r="A315" s="1"/>
      <c r="B315" s="41">
        <v>75622</v>
      </c>
      <c r="C315" s="37" t="s">
        <v>190</v>
      </c>
      <c r="D315" s="312">
        <f>SUM(D316:D317)</f>
        <v>54500000</v>
      </c>
      <c r="E315" s="312">
        <f>SUM(E316:E317)</f>
        <v>64128627</v>
      </c>
      <c r="F315" s="227">
        <f t="shared" si="15"/>
        <v>1.1766720550458716</v>
      </c>
    </row>
    <row r="316" spans="1:6" ht="19.5" customHeight="1">
      <c r="A316" s="6"/>
      <c r="B316" s="19"/>
      <c r="C316" s="51" t="s">
        <v>257</v>
      </c>
      <c r="D316" s="369">
        <v>51000000</v>
      </c>
      <c r="E316" s="369">
        <v>60128627</v>
      </c>
      <c r="F316" s="238">
        <f t="shared" si="15"/>
        <v>1.1789926862745097</v>
      </c>
    </row>
    <row r="317" spans="1:6" ht="19.5" customHeight="1">
      <c r="A317" s="24"/>
      <c r="B317" s="25"/>
      <c r="C317" s="204" t="s">
        <v>258</v>
      </c>
      <c r="D317" s="371">
        <v>3500000</v>
      </c>
      <c r="E317" s="371">
        <v>4000000</v>
      </c>
      <c r="F317" s="259">
        <f t="shared" si="15"/>
        <v>1.1428571428571428</v>
      </c>
    </row>
    <row r="318" spans="1:6" s="456" customFormat="1" ht="19.5" customHeight="1">
      <c r="A318" s="431">
        <v>758</v>
      </c>
      <c r="B318" s="424"/>
      <c r="C318" s="425" t="s">
        <v>83</v>
      </c>
      <c r="D318" s="304">
        <f>D319</f>
        <v>1625.24</v>
      </c>
      <c r="E318" s="304"/>
      <c r="F318" s="444"/>
    </row>
    <row r="319" spans="1:6" ht="19.5" customHeight="1">
      <c r="A319" s="1"/>
      <c r="B319" s="2">
        <v>75814</v>
      </c>
      <c r="C319" s="107" t="s">
        <v>84</v>
      </c>
      <c r="D319" s="312">
        <f>D320</f>
        <v>1625.24</v>
      </c>
      <c r="E319" s="312"/>
      <c r="F319" s="227"/>
    </row>
    <row r="320" spans="1:6" ht="19.5" customHeight="1">
      <c r="A320" s="24"/>
      <c r="B320" s="25"/>
      <c r="C320" s="118" t="s">
        <v>191</v>
      </c>
      <c r="D320" s="343">
        <v>1625.24</v>
      </c>
      <c r="E320" s="343"/>
      <c r="F320" s="218"/>
    </row>
    <row r="321" ht="36" customHeight="1"/>
    <row r="322" spans="1:6" s="456" customFormat="1" ht="19.5" customHeight="1">
      <c r="A322" s="431">
        <v>801</v>
      </c>
      <c r="B322" s="424"/>
      <c r="C322" s="425" t="s">
        <v>86</v>
      </c>
      <c r="D322" s="304">
        <f>D323+D326+D328+D331+D334+D336+D338+D341+D343+D345+D347</f>
        <v>69475.16</v>
      </c>
      <c r="E322" s="304">
        <f>E323+E326+E328+E331+E334+E336+E338+E341+E343+E345+E347</f>
        <v>22500</v>
      </c>
      <c r="F322" s="444">
        <f>E322/D322</f>
        <v>0.32385675686101334</v>
      </c>
    </row>
    <row r="323" spans="1:6" ht="19.5" customHeight="1">
      <c r="A323" s="1"/>
      <c r="B323" s="2">
        <v>80102</v>
      </c>
      <c r="C323" s="107" t="s">
        <v>192</v>
      </c>
      <c r="D323" s="312">
        <f>SUM(D324:D325)</f>
        <v>1807.16</v>
      </c>
      <c r="E323" s="312">
        <f>SUM(E324:E325)</f>
        <v>1370</v>
      </c>
      <c r="F323" s="227">
        <f>E323/D323</f>
        <v>0.758095575377941</v>
      </c>
    </row>
    <row r="324" spans="1:6" ht="25.5" customHeight="1">
      <c r="A324" s="6"/>
      <c r="B324" s="19"/>
      <c r="C324" s="57" t="s">
        <v>333</v>
      </c>
      <c r="D324" s="325">
        <v>1356</v>
      </c>
      <c r="E324" s="325">
        <v>1370</v>
      </c>
      <c r="F324" s="231">
        <f>E324/D324</f>
        <v>1.0103244837758112</v>
      </c>
    </row>
    <row r="325" spans="1:6" ht="18.75" customHeight="1">
      <c r="A325" s="6"/>
      <c r="B325" s="25"/>
      <c r="C325" s="87" t="s">
        <v>43</v>
      </c>
      <c r="D325" s="332">
        <v>451.16</v>
      </c>
      <c r="E325" s="332"/>
      <c r="F325" s="236"/>
    </row>
    <row r="326" spans="1:6" ht="19.5" customHeight="1">
      <c r="A326" s="1"/>
      <c r="B326" s="2">
        <v>80111</v>
      </c>
      <c r="C326" s="107" t="s">
        <v>193</v>
      </c>
      <c r="D326" s="312">
        <f>D327</f>
        <v>950</v>
      </c>
      <c r="E326" s="312">
        <f>E327</f>
        <v>1000</v>
      </c>
      <c r="F326" s="227">
        <f>E326/D326</f>
        <v>1.0526315789473684</v>
      </c>
    </row>
    <row r="327" spans="1:6" ht="25.5" customHeight="1">
      <c r="A327" s="6"/>
      <c r="B327" s="19"/>
      <c r="C327" s="57" t="s">
        <v>333</v>
      </c>
      <c r="D327" s="314">
        <v>950</v>
      </c>
      <c r="E327" s="314">
        <v>1000</v>
      </c>
      <c r="F327" s="216">
        <f>E327/D327</f>
        <v>1.0526315789473684</v>
      </c>
    </row>
    <row r="328" spans="1:6" ht="18.75" customHeight="1">
      <c r="A328" s="1"/>
      <c r="B328" s="41">
        <v>80120</v>
      </c>
      <c r="C328" s="111" t="s">
        <v>194</v>
      </c>
      <c r="D328" s="316">
        <f>SUM(D329:D330)</f>
        <v>18917</v>
      </c>
      <c r="E328" s="316">
        <f>SUM(E329:E330)</f>
        <v>8290</v>
      </c>
      <c r="F328" s="230">
        <f>E328/D328</f>
        <v>0.4382301633451393</v>
      </c>
    </row>
    <row r="329" spans="1:6" ht="25.5" customHeight="1">
      <c r="A329" s="6"/>
      <c r="B329" s="19"/>
      <c r="C329" s="57" t="s">
        <v>333</v>
      </c>
      <c r="D329" s="323">
        <v>7817</v>
      </c>
      <c r="E329" s="323">
        <v>8290</v>
      </c>
      <c r="F329" s="226">
        <f>E329/D329</f>
        <v>1.0605091467314827</v>
      </c>
    </row>
    <row r="330" spans="1:6" ht="19.5" customHeight="1">
      <c r="A330" s="6"/>
      <c r="B330" s="19"/>
      <c r="C330" s="48" t="s">
        <v>43</v>
      </c>
      <c r="D330" s="323">
        <v>11100</v>
      </c>
      <c r="E330" s="323"/>
      <c r="F330" s="226"/>
    </row>
    <row r="331" spans="1:6" ht="19.5" customHeight="1">
      <c r="A331" s="1"/>
      <c r="B331" s="41">
        <v>80121</v>
      </c>
      <c r="C331" s="91" t="s">
        <v>195</v>
      </c>
      <c r="D331" s="316">
        <f>SUM(D332:D333)</f>
        <v>750</v>
      </c>
      <c r="E331" s="316">
        <f>SUM(E332:E333)</f>
        <v>260</v>
      </c>
      <c r="F331" s="230">
        <f>E331/D331</f>
        <v>0.3466666666666667</v>
      </c>
    </row>
    <row r="332" spans="1:6" ht="26.25" customHeight="1">
      <c r="A332" s="6"/>
      <c r="B332" s="19"/>
      <c r="C332" s="57" t="s">
        <v>333</v>
      </c>
      <c r="D332" s="310">
        <v>250</v>
      </c>
      <c r="E332" s="310">
        <v>260</v>
      </c>
      <c r="F332" s="222">
        <f>E332/D332</f>
        <v>1.04</v>
      </c>
    </row>
    <row r="333" spans="1:6" ht="18.75" customHeight="1">
      <c r="A333" s="6"/>
      <c r="B333" s="25"/>
      <c r="C333" s="87" t="s">
        <v>43</v>
      </c>
      <c r="D333" s="332">
        <v>500</v>
      </c>
      <c r="E333" s="332"/>
      <c r="F333" s="236"/>
    </row>
    <row r="334" spans="1:6" s="81" customFormat="1" ht="19.5" customHeight="1">
      <c r="A334" s="1"/>
      <c r="B334" s="2">
        <v>80123</v>
      </c>
      <c r="C334" s="107" t="s">
        <v>196</v>
      </c>
      <c r="D334" s="312">
        <f>D335</f>
        <v>1436</v>
      </c>
      <c r="E334" s="312">
        <f>E335</f>
        <v>1460</v>
      </c>
      <c r="F334" s="227">
        <f aca="true" t="shared" si="16" ref="F334:F339">E334/D334</f>
        <v>1.0167130919220055</v>
      </c>
    </row>
    <row r="335" spans="1:6" ht="25.5" customHeight="1">
      <c r="A335" s="6"/>
      <c r="B335" s="19"/>
      <c r="C335" s="57" t="s">
        <v>333</v>
      </c>
      <c r="D335" s="310">
        <v>1436</v>
      </c>
      <c r="E335" s="310">
        <v>1460</v>
      </c>
      <c r="F335" s="222">
        <f t="shared" si="16"/>
        <v>1.0167130919220055</v>
      </c>
    </row>
    <row r="336" spans="1:6" ht="19.5" customHeight="1">
      <c r="A336" s="1"/>
      <c r="B336" s="41">
        <v>80124</v>
      </c>
      <c r="C336" s="91" t="s">
        <v>197</v>
      </c>
      <c r="D336" s="316">
        <f>D337</f>
        <v>120</v>
      </c>
      <c r="E336" s="316">
        <f>E337</f>
        <v>130</v>
      </c>
      <c r="F336" s="230">
        <f t="shared" si="16"/>
        <v>1.0833333333333333</v>
      </c>
    </row>
    <row r="337" spans="1:6" ht="25.5" customHeight="1">
      <c r="A337" s="6"/>
      <c r="B337" s="25"/>
      <c r="C337" s="165" t="s">
        <v>333</v>
      </c>
      <c r="D337" s="349">
        <v>120</v>
      </c>
      <c r="E337" s="349">
        <v>130</v>
      </c>
      <c r="F337" s="236">
        <f t="shared" si="16"/>
        <v>1.0833333333333333</v>
      </c>
    </row>
    <row r="338" spans="1:6" ht="19.5" customHeight="1">
      <c r="A338" s="1"/>
      <c r="B338" s="2">
        <v>80130</v>
      </c>
      <c r="C338" s="107" t="s">
        <v>198</v>
      </c>
      <c r="D338" s="312">
        <f>SUM(D339:D340)</f>
        <v>39899</v>
      </c>
      <c r="E338" s="312">
        <f>SUM(E339:E340)</f>
        <v>6140</v>
      </c>
      <c r="F338" s="227">
        <f t="shared" si="16"/>
        <v>0.1538885686358054</v>
      </c>
    </row>
    <row r="339" spans="1:6" ht="25.5" customHeight="1">
      <c r="A339" s="6"/>
      <c r="B339" s="19"/>
      <c r="C339" s="57" t="s">
        <v>333</v>
      </c>
      <c r="D339" s="310">
        <v>5930</v>
      </c>
      <c r="E339" s="310">
        <v>6140</v>
      </c>
      <c r="F339" s="222">
        <f t="shared" si="16"/>
        <v>1.0354131534569984</v>
      </c>
    </row>
    <row r="340" spans="1:6" ht="18.75" customHeight="1">
      <c r="A340" s="6"/>
      <c r="B340" s="25"/>
      <c r="C340" s="112" t="s">
        <v>70</v>
      </c>
      <c r="D340" s="349">
        <v>33969</v>
      </c>
      <c r="E340" s="349"/>
      <c r="F340" s="236"/>
    </row>
    <row r="341" spans="1:6" ht="19.5" customHeight="1">
      <c r="A341" s="1"/>
      <c r="B341" s="2">
        <v>80132</v>
      </c>
      <c r="C341" s="64" t="s">
        <v>199</v>
      </c>
      <c r="D341" s="372">
        <f>D342</f>
        <v>720</v>
      </c>
      <c r="E341" s="372">
        <f>E342</f>
        <v>740</v>
      </c>
      <c r="F341" s="241">
        <f aca="true" t="shared" si="17" ref="F341:F346">E341/D341</f>
        <v>1.0277777777777777</v>
      </c>
    </row>
    <row r="342" spans="1:6" s="81" customFormat="1" ht="25.5" customHeight="1">
      <c r="A342" s="6"/>
      <c r="B342" s="113"/>
      <c r="C342" s="165" t="s">
        <v>333</v>
      </c>
      <c r="D342" s="306">
        <v>720</v>
      </c>
      <c r="E342" s="306">
        <v>740</v>
      </c>
      <c r="F342" s="218">
        <f t="shared" si="17"/>
        <v>1.0277777777777777</v>
      </c>
    </row>
    <row r="343" spans="1:6" ht="18.75" customHeight="1">
      <c r="A343" s="1"/>
      <c r="B343" s="2">
        <v>80134</v>
      </c>
      <c r="C343" s="107" t="s">
        <v>200</v>
      </c>
      <c r="D343" s="312">
        <f>D344</f>
        <v>830</v>
      </c>
      <c r="E343" s="312">
        <f>E344</f>
        <v>850</v>
      </c>
      <c r="F343" s="227">
        <f t="shared" si="17"/>
        <v>1.0240963855421688</v>
      </c>
    </row>
    <row r="344" spans="1:6" s="81" customFormat="1" ht="25.5" customHeight="1">
      <c r="A344" s="6"/>
      <c r="B344" s="25"/>
      <c r="C344" s="165" t="s">
        <v>333</v>
      </c>
      <c r="D344" s="349">
        <v>830</v>
      </c>
      <c r="E344" s="349">
        <v>850</v>
      </c>
      <c r="F344" s="236">
        <f t="shared" si="17"/>
        <v>1.0240963855421688</v>
      </c>
    </row>
    <row r="345" spans="1:6" ht="19.5" customHeight="1">
      <c r="A345" s="1"/>
      <c r="B345" s="162">
        <v>80140</v>
      </c>
      <c r="C345" s="107" t="s">
        <v>225</v>
      </c>
      <c r="D345" s="312">
        <f>D346</f>
        <v>2200</v>
      </c>
      <c r="E345" s="312">
        <f>E346</f>
        <v>2260</v>
      </c>
      <c r="F345" s="227">
        <f t="shared" si="17"/>
        <v>1.0272727272727273</v>
      </c>
    </row>
    <row r="346" spans="1:6" s="81" customFormat="1" ht="27.75" customHeight="1">
      <c r="A346" s="24"/>
      <c r="B346" s="163"/>
      <c r="C346" s="165" t="s">
        <v>333</v>
      </c>
      <c r="D346" s="306">
        <v>2200</v>
      </c>
      <c r="E346" s="306">
        <v>2260</v>
      </c>
      <c r="F346" s="218">
        <f t="shared" si="17"/>
        <v>1.0272727272727273</v>
      </c>
    </row>
    <row r="347" spans="1:6" s="68" customFormat="1" ht="18.75" customHeight="1">
      <c r="A347" s="1"/>
      <c r="B347" s="2">
        <v>80197</v>
      </c>
      <c r="C347" s="55" t="s">
        <v>201</v>
      </c>
      <c r="D347" s="312">
        <f>D348</f>
        <v>1846</v>
      </c>
      <c r="E347" s="312"/>
      <c r="F347" s="227"/>
    </row>
    <row r="348" spans="1:6" ht="18.75" customHeight="1">
      <c r="A348" s="24"/>
      <c r="B348" s="163"/>
      <c r="C348" s="112" t="s">
        <v>202</v>
      </c>
      <c r="D348" s="349">
        <v>1846</v>
      </c>
      <c r="E348" s="349"/>
      <c r="F348" s="236"/>
    </row>
    <row r="349" spans="1:6" s="291" customFormat="1" ht="19.5" customHeight="1">
      <c r="A349" s="431">
        <v>852</v>
      </c>
      <c r="B349" s="432"/>
      <c r="C349" s="475" t="s">
        <v>95</v>
      </c>
      <c r="D349" s="304">
        <f>D350+D354+D358+D361+D364+D367</f>
        <v>3125128</v>
      </c>
      <c r="E349" s="304">
        <f>E350+E354+E358+E361+E364+E367</f>
        <v>3174349.98</v>
      </c>
      <c r="F349" s="448">
        <f>E349/D349</f>
        <v>1.0157503884640886</v>
      </c>
    </row>
    <row r="350" spans="1:6" ht="19.5" customHeight="1">
      <c r="A350" s="1"/>
      <c r="B350" s="2">
        <v>85201</v>
      </c>
      <c r="C350" s="29" t="s">
        <v>203</v>
      </c>
      <c r="D350" s="304">
        <f>SUM(D351:D353)</f>
        <v>21659</v>
      </c>
      <c r="E350" s="304">
        <f>SUM(E351:E353)</f>
        <v>16999.98</v>
      </c>
      <c r="F350" s="227">
        <f>E350/D350</f>
        <v>0.7848921926220047</v>
      </c>
    </row>
    <row r="351" spans="1:6" ht="18.75" customHeight="1">
      <c r="A351" s="6"/>
      <c r="B351" s="19"/>
      <c r="C351" s="83" t="s">
        <v>204</v>
      </c>
      <c r="D351" s="339">
        <v>18200</v>
      </c>
      <c r="E351" s="339">
        <v>15770</v>
      </c>
      <c r="F351" s="238">
        <f>E351/D351</f>
        <v>0.8664835164835165</v>
      </c>
    </row>
    <row r="352" spans="1:6" ht="28.5" customHeight="1">
      <c r="A352" s="6"/>
      <c r="B352" s="19"/>
      <c r="C352" s="50" t="s">
        <v>333</v>
      </c>
      <c r="D352" s="370">
        <v>1082</v>
      </c>
      <c r="E352" s="370">
        <v>1229.98</v>
      </c>
      <c r="F352" s="239">
        <f>E352/D352</f>
        <v>1.1367652495378928</v>
      </c>
    </row>
    <row r="353" spans="1:6" ht="18.75" customHeight="1">
      <c r="A353" s="6"/>
      <c r="B353" s="25"/>
      <c r="C353" s="112" t="s">
        <v>70</v>
      </c>
      <c r="D353" s="349">
        <v>2377</v>
      </c>
      <c r="E353" s="349"/>
      <c r="F353" s="236"/>
    </row>
    <row r="354" spans="1:6" ht="19.5" customHeight="1">
      <c r="A354" s="1"/>
      <c r="B354" s="2">
        <v>85202</v>
      </c>
      <c r="C354" s="29" t="s">
        <v>205</v>
      </c>
      <c r="D354" s="372">
        <f>SUM(D355:D357)</f>
        <v>3081336</v>
      </c>
      <c r="E354" s="372">
        <f>SUM(E355:E357)</f>
        <v>3142140</v>
      </c>
      <c r="F354" s="241">
        <f>E354/D354</f>
        <v>1.0197329989329305</v>
      </c>
    </row>
    <row r="355" spans="1:6" ht="19.5" customHeight="1">
      <c r="A355" s="6"/>
      <c r="B355" s="19"/>
      <c r="C355" s="57" t="s">
        <v>206</v>
      </c>
      <c r="D355" s="330">
        <v>3076000</v>
      </c>
      <c r="E355" s="330">
        <v>3140000</v>
      </c>
      <c r="F355" s="235">
        <f>E355/D355</f>
        <v>1.0208062418725619</v>
      </c>
    </row>
    <row r="356" spans="1:6" ht="28.5" customHeight="1">
      <c r="A356" s="6"/>
      <c r="B356" s="19"/>
      <c r="C356" s="50" t="s">
        <v>333</v>
      </c>
      <c r="D356" s="370">
        <v>1960</v>
      </c>
      <c r="E356" s="370">
        <v>2140</v>
      </c>
      <c r="F356" s="239">
        <f>E356/D356</f>
        <v>1.0918367346938775</v>
      </c>
    </row>
    <row r="357" spans="1:6" ht="19.5" customHeight="1">
      <c r="A357" s="6"/>
      <c r="B357" s="19"/>
      <c r="C357" s="40" t="s">
        <v>43</v>
      </c>
      <c r="D357" s="330">
        <v>3376</v>
      </c>
      <c r="E357" s="330"/>
      <c r="F357" s="235"/>
    </row>
    <row r="358" spans="1:6" s="81" customFormat="1" ht="19.5" customHeight="1">
      <c r="A358" s="1"/>
      <c r="B358" s="41">
        <v>85203</v>
      </c>
      <c r="C358" s="3" t="s">
        <v>96</v>
      </c>
      <c r="D358" s="373">
        <f>SUM(D359:D360)</f>
        <v>5500</v>
      </c>
      <c r="E358" s="373">
        <f>SUM(E359:E360)</f>
        <v>5200</v>
      </c>
      <c r="F358" s="260">
        <f>E358/D358</f>
        <v>0.9454545454545454</v>
      </c>
    </row>
    <row r="359" spans="1:6" s="81" customFormat="1" ht="29.25" customHeight="1">
      <c r="A359" s="1"/>
      <c r="B359" s="108"/>
      <c r="C359" s="57" t="s">
        <v>333</v>
      </c>
      <c r="D359" s="414">
        <v>10</v>
      </c>
      <c r="E359" s="414">
        <v>200</v>
      </c>
      <c r="F359" s="478">
        <f>E359/D359</f>
        <v>20</v>
      </c>
    </row>
    <row r="360" spans="1:6" s="81" customFormat="1" ht="19.5" customHeight="1">
      <c r="A360" s="65"/>
      <c r="B360" s="66"/>
      <c r="C360" s="35" t="s">
        <v>259</v>
      </c>
      <c r="D360" s="374">
        <v>5490</v>
      </c>
      <c r="E360" s="374">
        <v>5000</v>
      </c>
      <c r="F360" s="258">
        <f aca="true" t="shared" si="18" ref="F360:F376">E360/D360</f>
        <v>0.9107468123861566</v>
      </c>
    </row>
    <row r="361" spans="1:6" ht="18.75" customHeight="1">
      <c r="A361" s="1"/>
      <c r="B361" s="41">
        <v>85204</v>
      </c>
      <c r="C361" s="91" t="s">
        <v>207</v>
      </c>
      <c r="D361" s="316">
        <f>SUM(D362:D363)</f>
        <v>9485</v>
      </c>
      <c r="E361" s="316">
        <f>SUM(E362:E363)</f>
        <v>1800</v>
      </c>
      <c r="F361" s="230">
        <f t="shared" si="18"/>
        <v>0.18977332630469163</v>
      </c>
    </row>
    <row r="362" spans="1:6" s="81" customFormat="1" ht="19.5" customHeight="1">
      <c r="A362" s="6"/>
      <c r="B362" s="134"/>
      <c r="C362" s="51" t="s">
        <v>260</v>
      </c>
      <c r="D362" s="322">
        <v>485</v>
      </c>
      <c r="E362" s="322">
        <v>1800</v>
      </c>
      <c r="F362" s="231">
        <f t="shared" si="18"/>
        <v>3.711340206185567</v>
      </c>
    </row>
    <row r="363" spans="1:6" ht="19.5" customHeight="1">
      <c r="A363" s="6"/>
      <c r="B363" s="25"/>
      <c r="C363" s="87" t="s">
        <v>70</v>
      </c>
      <c r="D363" s="349">
        <v>9000</v>
      </c>
      <c r="E363" s="364"/>
      <c r="F363" s="226"/>
    </row>
    <row r="364" spans="1:6" ht="25.5" customHeight="1">
      <c r="A364" s="1"/>
      <c r="B364" s="41">
        <v>85220</v>
      </c>
      <c r="C364" s="91" t="s">
        <v>208</v>
      </c>
      <c r="D364" s="316">
        <f>SUM(D365:D366)</f>
        <v>7100</v>
      </c>
      <c r="E364" s="316">
        <f>SUM(E365:E366)</f>
        <v>8150</v>
      </c>
      <c r="F364" s="230">
        <f t="shared" si="18"/>
        <v>1.147887323943662</v>
      </c>
    </row>
    <row r="365" spans="1:6" s="81" customFormat="1" ht="19.5" customHeight="1">
      <c r="A365" s="6"/>
      <c r="B365" s="134"/>
      <c r="C365" s="57" t="s">
        <v>209</v>
      </c>
      <c r="D365" s="322">
        <v>7000</v>
      </c>
      <c r="E365" s="322">
        <v>8000</v>
      </c>
      <c r="F365" s="231">
        <f t="shared" si="18"/>
        <v>1.1428571428571428</v>
      </c>
    </row>
    <row r="366" spans="1:6" s="81" customFormat="1" ht="25.5" customHeight="1">
      <c r="A366" s="6"/>
      <c r="B366" s="108"/>
      <c r="C366" s="52" t="s">
        <v>333</v>
      </c>
      <c r="D366" s="349">
        <v>100</v>
      </c>
      <c r="E366" s="349">
        <v>150</v>
      </c>
      <c r="F366" s="236">
        <f t="shared" si="18"/>
        <v>1.5</v>
      </c>
    </row>
    <row r="367" spans="1:6" ht="19.5" customHeight="1">
      <c r="A367" s="1"/>
      <c r="B367" s="41">
        <v>85226</v>
      </c>
      <c r="C367" s="111" t="s">
        <v>210</v>
      </c>
      <c r="D367" s="372">
        <f>D368</f>
        <v>48</v>
      </c>
      <c r="E367" s="372">
        <f>E368</f>
        <v>60</v>
      </c>
      <c r="F367" s="241">
        <f t="shared" si="18"/>
        <v>1.25</v>
      </c>
    </row>
    <row r="368" spans="1:6" ht="25.5" customHeight="1">
      <c r="A368" s="24"/>
      <c r="B368" s="113"/>
      <c r="C368" s="165" t="s">
        <v>333</v>
      </c>
      <c r="D368" s="306">
        <v>48</v>
      </c>
      <c r="E368" s="306">
        <v>60</v>
      </c>
      <c r="F368" s="218">
        <f t="shared" si="18"/>
        <v>1.25</v>
      </c>
    </row>
    <row r="369" spans="1:6" s="447" customFormat="1" ht="19.5" customHeight="1">
      <c r="A369" s="431">
        <v>853</v>
      </c>
      <c r="B369" s="432"/>
      <c r="C369" s="439" t="s">
        <v>30</v>
      </c>
      <c r="D369" s="304">
        <f>D370</f>
        <v>690</v>
      </c>
      <c r="E369" s="304">
        <f>E370</f>
        <v>700</v>
      </c>
      <c r="F369" s="448">
        <f t="shared" si="18"/>
        <v>1.0144927536231885</v>
      </c>
    </row>
    <row r="370" spans="1:6" ht="19.5" customHeight="1">
      <c r="A370" s="1"/>
      <c r="B370" s="2">
        <v>85333</v>
      </c>
      <c r="C370" s="107" t="s">
        <v>211</v>
      </c>
      <c r="D370" s="305">
        <f>D371</f>
        <v>690</v>
      </c>
      <c r="E370" s="305">
        <f>E371</f>
        <v>700</v>
      </c>
      <c r="F370" s="228">
        <f t="shared" si="18"/>
        <v>1.0144927536231885</v>
      </c>
    </row>
    <row r="371" spans="1:6" ht="26.25" customHeight="1">
      <c r="A371" s="24"/>
      <c r="B371" s="2"/>
      <c r="C371" s="165" t="s">
        <v>333</v>
      </c>
      <c r="D371" s="375">
        <v>690</v>
      </c>
      <c r="E371" s="375">
        <v>700</v>
      </c>
      <c r="F371" s="259">
        <f t="shared" si="18"/>
        <v>1.0144927536231885</v>
      </c>
    </row>
    <row r="372" ht="26.25" customHeight="1"/>
    <row r="373" spans="1:6" s="291" customFormat="1" ht="19.5" customHeight="1">
      <c r="A373" s="454">
        <v>854</v>
      </c>
      <c r="B373" s="449"/>
      <c r="C373" s="439" t="s">
        <v>109</v>
      </c>
      <c r="D373" s="304">
        <f>D374+D378+D380+D383+D386+D389+D391+D393</f>
        <v>856446.61</v>
      </c>
      <c r="E373" s="304">
        <f>E374+E378+E380+E383+E386+E389+E391+E393</f>
        <v>926330</v>
      </c>
      <c r="F373" s="438">
        <f t="shared" si="18"/>
        <v>1.0815969018780984</v>
      </c>
    </row>
    <row r="374" spans="1:6" ht="18.75" customHeight="1">
      <c r="A374" s="166"/>
      <c r="B374" s="41">
        <v>85403</v>
      </c>
      <c r="C374" s="37" t="s">
        <v>212</v>
      </c>
      <c r="D374" s="373">
        <f>SUM(D375:D377)</f>
        <v>377600</v>
      </c>
      <c r="E374" s="373">
        <f>SUM(E375:E377)</f>
        <v>403520</v>
      </c>
      <c r="F374" s="260">
        <f t="shared" si="18"/>
        <v>1.0686440677966103</v>
      </c>
    </row>
    <row r="375" spans="1:6" ht="19.5" customHeight="1">
      <c r="A375" s="167"/>
      <c r="B375" s="34"/>
      <c r="C375" s="83" t="s">
        <v>261</v>
      </c>
      <c r="D375" s="339">
        <v>370000</v>
      </c>
      <c r="E375" s="339">
        <v>402000</v>
      </c>
      <c r="F375" s="238">
        <f t="shared" si="18"/>
        <v>1.0864864864864865</v>
      </c>
    </row>
    <row r="376" spans="1:6" ht="25.5" customHeight="1">
      <c r="A376" s="167"/>
      <c r="B376" s="19"/>
      <c r="C376" s="50" t="s">
        <v>333</v>
      </c>
      <c r="D376" s="370">
        <v>1500</v>
      </c>
      <c r="E376" s="370">
        <v>1520</v>
      </c>
      <c r="F376" s="239">
        <f t="shared" si="18"/>
        <v>1.0133333333333334</v>
      </c>
    </row>
    <row r="377" spans="1:6" ht="18.75" customHeight="1">
      <c r="A377" s="167"/>
      <c r="B377" s="25"/>
      <c r="C377" s="87" t="s">
        <v>43</v>
      </c>
      <c r="D377" s="376">
        <v>6100</v>
      </c>
      <c r="E377" s="376"/>
      <c r="F377" s="240"/>
    </row>
    <row r="378" spans="1:6" ht="18.75" customHeight="1">
      <c r="A378" s="153"/>
      <c r="B378" s="2">
        <v>85406</v>
      </c>
      <c r="C378" s="64" t="s">
        <v>262</v>
      </c>
      <c r="D378" s="333">
        <f>D379</f>
        <v>938</v>
      </c>
      <c r="E378" s="333">
        <f>E379</f>
        <v>950</v>
      </c>
      <c r="F378" s="241">
        <f>E378/D378</f>
        <v>1.0127931769722816</v>
      </c>
    </row>
    <row r="379" spans="1:6" ht="25.5" customHeight="1">
      <c r="A379" s="167"/>
      <c r="B379" s="34"/>
      <c r="C379" s="57" t="s">
        <v>333</v>
      </c>
      <c r="D379" s="377">
        <v>938</v>
      </c>
      <c r="E379" s="377">
        <v>950</v>
      </c>
      <c r="F379" s="261">
        <f>E379/D379</f>
        <v>1.0127931769722816</v>
      </c>
    </row>
    <row r="380" spans="1:6" ht="19.5" customHeight="1">
      <c r="A380" s="1"/>
      <c r="B380" s="41">
        <v>85407</v>
      </c>
      <c r="C380" s="37" t="s">
        <v>213</v>
      </c>
      <c r="D380" s="373">
        <f>SUM(D381:D382)</f>
        <v>890</v>
      </c>
      <c r="E380" s="373">
        <f>SUM(E381:E382)</f>
        <v>390</v>
      </c>
      <c r="F380" s="260">
        <f>E380/D380</f>
        <v>0.43820224719101125</v>
      </c>
    </row>
    <row r="381" spans="1:6" ht="25.5" customHeight="1">
      <c r="A381" s="6"/>
      <c r="B381" s="19"/>
      <c r="C381" s="57" t="s">
        <v>333</v>
      </c>
      <c r="D381" s="370">
        <v>370</v>
      </c>
      <c r="E381" s="370">
        <v>390</v>
      </c>
      <c r="F381" s="239">
        <f>E381/D381</f>
        <v>1.054054054054054</v>
      </c>
    </row>
    <row r="382" spans="1:6" ht="18.75" customHeight="1">
      <c r="A382" s="6"/>
      <c r="B382" s="25"/>
      <c r="C382" s="87" t="s">
        <v>43</v>
      </c>
      <c r="D382" s="376">
        <v>520</v>
      </c>
      <c r="E382" s="376"/>
      <c r="F382" s="240"/>
    </row>
    <row r="383" spans="1:6" ht="18.75" customHeight="1">
      <c r="A383" s="1"/>
      <c r="B383" s="2">
        <v>85410</v>
      </c>
      <c r="C383" s="64" t="s">
        <v>214</v>
      </c>
      <c r="D383" s="372">
        <f>SUM(D384:D385)</f>
        <v>356099</v>
      </c>
      <c r="E383" s="372">
        <f>SUM(E384:E385)</f>
        <v>390970</v>
      </c>
      <c r="F383" s="241">
        <f aca="true" t="shared" si="19" ref="F383:F392">E383/D383</f>
        <v>1.0979250152345275</v>
      </c>
    </row>
    <row r="384" spans="1:6" ht="19.5" customHeight="1">
      <c r="A384" s="6"/>
      <c r="B384" s="34"/>
      <c r="C384" s="33" t="s">
        <v>263</v>
      </c>
      <c r="D384" s="339">
        <v>355175</v>
      </c>
      <c r="E384" s="339">
        <v>390000</v>
      </c>
      <c r="F384" s="238">
        <f t="shared" si="19"/>
        <v>1.098050256915605</v>
      </c>
    </row>
    <row r="385" spans="1:6" ht="26.25" customHeight="1">
      <c r="A385" s="6"/>
      <c r="B385" s="34"/>
      <c r="C385" s="52" t="s">
        <v>333</v>
      </c>
      <c r="D385" s="375">
        <v>924</v>
      </c>
      <c r="E385" s="375">
        <v>970</v>
      </c>
      <c r="F385" s="259">
        <f t="shared" si="19"/>
        <v>1.0497835497835497</v>
      </c>
    </row>
    <row r="386" spans="1:6" ht="19.5" customHeight="1">
      <c r="A386" s="1"/>
      <c r="B386" s="41">
        <v>85417</v>
      </c>
      <c r="C386" s="37" t="s">
        <v>215</v>
      </c>
      <c r="D386" s="326">
        <f>SUM(D387:D388)</f>
        <v>120040</v>
      </c>
      <c r="E386" s="326">
        <f>SUM(E387:E388)</f>
        <v>130040</v>
      </c>
      <c r="F386" s="232">
        <f t="shared" si="19"/>
        <v>1.0833055648117293</v>
      </c>
    </row>
    <row r="387" spans="1:6" ht="18.75" customHeight="1">
      <c r="A387" s="6"/>
      <c r="B387" s="19"/>
      <c r="C387" s="69" t="s">
        <v>216</v>
      </c>
      <c r="D387" s="374">
        <v>120000</v>
      </c>
      <c r="E387" s="374">
        <v>130000</v>
      </c>
      <c r="F387" s="258">
        <f t="shared" si="19"/>
        <v>1.0833333333333333</v>
      </c>
    </row>
    <row r="388" spans="1:6" s="81" customFormat="1" ht="25.5" customHeight="1">
      <c r="A388" s="6"/>
      <c r="B388" s="25"/>
      <c r="C388" s="52" t="s">
        <v>333</v>
      </c>
      <c r="D388" s="375">
        <v>40</v>
      </c>
      <c r="E388" s="375">
        <v>40</v>
      </c>
      <c r="F388" s="259">
        <f t="shared" si="19"/>
        <v>1</v>
      </c>
    </row>
    <row r="389" spans="1:6" s="81" customFormat="1" ht="20.25" customHeight="1">
      <c r="A389" s="1"/>
      <c r="B389" s="2">
        <v>85421</v>
      </c>
      <c r="C389" s="107" t="s">
        <v>217</v>
      </c>
      <c r="D389" s="372">
        <f>D390</f>
        <v>100</v>
      </c>
      <c r="E389" s="372">
        <f>E390</f>
        <v>100</v>
      </c>
      <c r="F389" s="241">
        <f t="shared" si="19"/>
        <v>1</v>
      </c>
    </row>
    <row r="390" spans="1:6" s="81" customFormat="1" ht="25.5" customHeight="1">
      <c r="A390" s="6"/>
      <c r="B390" s="7"/>
      <c r="C390" s="57" t="s">
        <v>333</v>
      </c>
      <c r="D390" s="339">
        <v>100</v>
      </c>
      <c r="E390" s="339">
        <v>100</v>
      </c>
      <c r="F390" s="238">
        <f t="shared" si="19"/>
        <v>1</v>
      </c>
    </row>
    <row r="391" spans="1:6" ht="19.5" customHeight="1">
      <c r="A391" s="1"/>
      <c r="B391" s="41">
        <v>85495</v>
      </c>
      <c r="C391" s="111" t="s">
        <v>41</v>
      </c>
      <c r="D391" s="316">
        <f>D392</f>
        <v>350</v>
      </c>
      <c r="E391" s="316">
        <f>E392</f>
        <v>360</v>
      </c>
      <c r="F391" s="230">
        <f t="shared" si="19"/>
        <v>1.0285714285714285</v>
      </c>
    </row>
    <row r="392" spans="1:6" s="81" customFormat="1" ht="27" customHeight="1">
      <c r="A392" s="6"/>
      <c r="B392" s="19"/>
      <c r="C392" s="57" t="s">
        <v>333</v>
      </c>
      <c r="D392" s="339">
        <v>350</v>
      </c>
      <c r="E392" s="339">
        <v>360</v>
      </c>
      <c r="F392" s="238">
        <f t="shared" si="19"/>
        <v>1.0285714285714285</v>
      </c>
    </row>
    <row r="393" spans="1:6" s="81" customFormat="1" ht="19.5" customHeight="1">
      <c r="A393" s="1"/>
      <c r="B393" s="41">
        <v>85497</v>
      </c>
      <c r="C393" s="91" t="s">
        <v>201</v>
      </c>
      <c r="D393" s="373">
        <f>D394</f>
        <v>429.61</v>
      </c>
      <c r="E393" s="373"/>
      <c r="F393" s="260"/>
    </row>
    <row r="394" spans="1:6" s="81" customFormat="1" ht="19.5" customHeight="1">
      <c r="A394" s="6"/>
      <c r="B394" s="19"/>
      <c r="C394" s="118" t="s">
        <v>202</v>
      </c>
      <c r="D394" s="379">
        <v>429.61</v>
      </c>
      <c r="E394" s="379"/>
      <c r="F394" s="262"/>
    </row>
    <row r="395" spans="1:6" ht="21.75" customHeight="1" thickBot="1">
      <c r="A395" s="138"/>
      <c r="B395" s="2"/>
      <c r="C395" s="125" t="s">
        <v>218</v>
      </c>
      <c r="D395" s="360">
        <f>D396</f>
        <v>134444797</v>
      </c>
      <c r="E395" s="360">
        <f>E396</f>
        <v>138123393</v>
      </c>
      <c r="F395" s="254">
        <f>E395/D395</f>
        <v>1.0273613861010924</v>
      </c>
    </row>
    <row r="396" spans="1:6" s="291" customFormat="1" ht="20.25" customHeight="1" thickTop="1">
      <c r="A396" s="434">
        <v>758</v>
      </c>
      <c r="B396" s="435"/>
      <c r="C396" s="449" t="s">
        <v>83</v>
      </c>
      <c r="D396" s="304">
        <f>D397+D399+D401</f>
        <v>134444797</v>
      </c>
      <c r="E396" s="304">
        <f>E397+E399+E401</f>
        <v>138123393</v>
      </c>
      <c r="F396" s="438">
        <f>E396/D396</f>
        <v>1.0273613861010924</v>
      </c>
    </row>
    <row r="397" spans="1:6" ht="19.5" customHeight="1">
      <c r="A397" s="53"/>
      <c r="B397" s="41">
        <v>75801</v>
      </c>
      <c r="C397" s="3" t="s">
        <v>121</v>
      </c>
      <c r="D397" s="304">
        <f>D398</f>
        <v>129100628</v>
      </c>
      <c r="E397" s="304">
        <f>E398</f>
        <v>132127175</v>
      </c>
      <c r="F397" s="232">
        <f>E397/D397</f>
        <v>1.0234433174097342</v>
      </c>
    </row>
    <row r="398" spans="1:6" ht="19.5" customHeight="1">
      <c r="A398" s="24"/>
      <c r="B398" s="25"/>
      <c r="C398" s="84" t="s">
        <v>122</v>
      </c>
      <c r="D398" s="349">
        <v>129100628</v>
      </c>
      <c r="E398" s="349">
        <v>132127175</v>
      </c>
      <c r="F398" s="236">
        <f>E398/D398</f>
        <v>1.0234433174097342</v>
      </c>
    </row>
    <row r="399" spans="1:6" s="81" customFormat="1" ht="19.5" customHeight="1">
      <c r="A399" s="1"/>
      <c r="B399" s="108">
        <v>75802</v>
      </c>
      <c r="C399" s="457" t="s">
        <v>219</v>
      </c>
      <c r="D399" s="458">
        <f>D400</f>
        <v>1500000</v>
      </c>
      <c r="E399" s="458"/>
      <c r="F399" s="459"/>
    </row>
    <row r="400" spans="1:6" ht="19.5" customHeight="1">
      <c r="A400" s="6"/>
      <c r="B400" s="7"/>
      <c r="C400" s="83" t="s">
        <v>220</v>
      </c>
      <c r="D400" s="322">
        <v>1500000</v>
      </c>
      <c r="E400" s="322"/>
      <c r="F400" s="231"/>
    </row>
    <row r="401" spans="1:6" ht="19.5" customHeight="1">
      <c r="A401" s="1"/>
      <c r="B401" s="41">
        <v>75832</v>
      </c>
      <c r="C401" s="3" t="s">
        <v>221</v>
      </c>
      <c r="D401" s="380">
        <f>D402</f>
        <v>3844169</v>
      </c>
      <c r="E401" s="380">
        <f>E402</f>
        <v>5996218</v>
      </c>
      <c r="F401" s="232">
        <f aca="true" t="shared" si="20" ref="F401:F406">E401/D401</f>
        <v>1.5598216415563415</v>
      </c>
    </row>
    <row r="402" spans="1:6" ht="19.5" customHeight="1">
      <c r="A402" s="6"/>
      <c r="B402" s="7"/>
      <c r="C402" s="82" t="s">
        <v>124</v>
      </c>
      <c r="D402" s="379">
        <v>3844169</v>
      </c>
      <c r="E402" s="379">
        <v>5996218</v>
      </c>
      <c r="F402" s="232">
        <f t="shared" si="20"/>
        <v>1.5598216415563415</v>
      </c>
    </row>
    <row r="403" spans="1:6" ht="21.75" customHeight="1" thickBot="1">
      <c r="A403" s="80"/>
      <c r="B403" s="170"/>
      <c r="C403" s="171" t="s">
        <v>125</v>
      </c>
      <c r="D403" s="381">
        <f>D404+D409+D412+D423+D440+D454</f>
        <v>55396518</v>
      </c>
      <c r="E403" s="381">
        <f>E404+E409+E412+E423+E440+E454</f>
        <v>25600762</v>
      </c>
      <c r="F403" s="263">
        <f t="shared" si="20"/>
        <v>0.46213666353542293</v>
      </c>
    </row>
    <row r="404" spans="1:6" s="447" customFormat="1" ht="18.75" customHeight="1" thickTop="1">
      <c r="A404" s="316">
        <v>600</v>
      </c>
      <c r="B404" s="460"/>
      <c r="C404" s="461" t="s">
        <v>44</v>
      </c>
      <c r="D404" s="304">
        <f>D405+D407</f>
        <v>41369330</v>
      </c>
      <c r="E404" s="304">
        <f>E405</f>
        <v>16146540</v>
      </c>
      <c r="F404" s="462">
        <f t="shared" si="20"/>
        <v>0.39030218763513935</v>
      </c>
    </row>
    <row r="405" spans="1:6" s="81" customFormat="1" ht="18.75" customHeight="1">
      <c r="A405" s="172"/>
      <c r="B405" s="173">
        <v>60015</v>
      </c>
      <c r="C405" s="169" t="s">
        <v>178</v>
      </c>
      <c r="D405" s="380">
        <f>D406</f>
        <v>28369330</v>
      </c>
      <c r="E405" s="380">
        <f>E406</f>
        <v>16146540</v>
      </c>
      <c r="F405" s="264">
        <f t="shared" si="20"/>
        <v>0.5691547879347169</v>
      </c>
    </row>
    <row r="406" spans="1:6" s="132" customFormat="1" ht="19.5" customHeight="1">
      <c r="A406" s="174"/>
      <c r="B406" s="407"/>
      <c r="C406" s="178" t="s">
        <v>244</v>
      </c>
      <c r="D406" s="397">
        <f>28893650-524320</f>
        <v>28369330</v>
      </c>
      <c r="E406" s="397">
        <f>15622220+524320</f>
        <v>16146540</v>
      </c>
      <c r="F406" s="415">
        <f t="shared" si="20"/>
        <v>0.5691547879347169</v>
      </c>
    </row>
    <row r="407" spans="1:6" s="81" customFormat="1" ht="18.75" customHeight="1">
      <c r="A407" s="172"/>
      <c r="B407" s="173">
        <v>60095</v>
      </c>
      <c r="C407" s="169" t="s">
        <v>41</v>
      </c>
      <c r="D407" s="380">
        <f>D408</f>
        <v>13000000</v>
      </c>
      <c r="E407" s="380"/>
      <c r="F407" s="264"/>
    </row>
    <row r="408" spans="1:6" s="132" customFormat="1" ht="25.5" customHeight="1">
      <c r="A408" s="406"/>
      <c r="B408" s="407"/>
      <c r="C408" s="418" t="s">
        <v>315</v>
      </c>
      <c r="D408" s="397">
        <v>13000000</v>
      </c>
      <c r="E408" s="397"/>
      <c r="F408" s="415"/>
    </row>
    <row r="409" spans="1:6" s="291" customFormat="1" ht="19.5" customHeight="1">
      <c r="A409" s="316">
        <v>754</v>
      </c>
      <c r="B409" s="463"/>
      <c r="C409" s="380" t="s">
        <v>72</v>
      </c>
      <c r="D409" s="304">
        <f>D410</f>
        <v>620659</v>
      </c>
      <c r="E409" s="304"/>
      <c r="F409" s="464"/>
    </row>
    <row r="410" spans="1:6" s="81" customFormat="1" ht="19.5" customHeight="1">
      <c r="A410" s="172"/>
      <c r="B410" s="175">
        <v>75411</v>
      </c>
      <c r="C410" s="176" t="s">
        <v>222</v>
      </c>
      <c r="D410" s="383">
        <f>D411</f>
        <v>620659</v>
      </c>
      <c r="E410" s="383"/>
      <c r="F410" s="265"/>
    </row>
    <row r="411" spans="1:6" ht="39.75" customHeight="1">
      <c r="A411" s="97"/>
      <c r="B411" s="177"/>
      <c r="C411" s="178" t="s">
        <v>334</v>
      </c>
      <c r="D411" s="384">
        <v>620659</v>
      </c>
      <c r="E411" s="384"/>
      <c r="F411" s="266"/>
    </row>
    <row r="412" spans="1:6" s="291" customFormat="1" ht="18.75" customHeight="1">
      <c r="A412" s="316">
        <v>801</v>
      </c>
      <c r="B412" s="463"/>
      <c r="C412" s="382" t="s">
        <v>86</v>
      </c>
      <c r="D412" s="304">
        <f>D413+D415+D419+D421</f>
        <v>84660</v>
      </c>
      <c r="E412" s="304">
        <f>E413+E415+E419+E421</f>
        <v>1726134</v>
      </c>
      <c r="F412" s="464">
        <f>E412/D412</f>
        <v>20.38901488306166</v>
      </c>
    </row>
    <row r="413" spans="1:6" s="81" customFormat="1" ht="18.75" customHeight="1">
      <c r="A413" s="172"/>
      <c r="B413" s="175">
        <v>80120</v>
      </c>
      <c r="C413" s="176" t="s">
        <v>194</v>
      </c>
      <c r="D413" s="383">
        <f>D414</f>
        <v>1120</v>
      </c>
      <c r="E413" s="383">
        <f>E414</f>
        <v>4852</v>
      </c>
      <c r="F413" s="265">
        <f>E413/D413</f>
        <v>4.332142857142857</v>
      </c>
    </row>
    <row r="414" spans="1:6" ht="19.5" customHeight="1">
      <c r="A414" s="97"/>
      <c r="B414" s="177"/>
      <c r="C414" s="178" t="s">
        <v>135</v>
      </c>
      <c r="D414" s="384">
        <v>1120</v>
      </c>
      <c r="E414" s="384">
        <v>4852</v>
      </c>
      <c r="F414" s="266">
        <f>E414/D414</f>
        <v>4.332142857142857</v>
      </c>
    </row>
    <row r="415" spans="1:6" s="81" customFormat="1" ht="18.75" customHeight="1">
      <c r="A415" s="172"/>
      <c r="B415" s="175">
        <v>80130</v>
      </c>
      <c r="C415" s="176" t="s">
        <v>198</v>
      </c>
      <c r="D415" s="383">
        <f>SUM(D416:D418)</f>
        <v>50300</v>
      </c>
      <c r="E415" s="383">
        <f>SUM(E416:E418)</f>
        <v>1715939</v>
      </c>
      <c r="F415" s="265">
        <f>E415/D415</f>
        <v>34.11409542743539</v>
      </c>
    </row>
    <row r="416" spans="1:6" ht="18.75" customHeight="1">
      <c r="A416" s="97"/>
      <c r="B416" s="179"/>
      <c r="C416" s="83" t="s">
        <v>136</v>
      </c>
      <c r="D416" s="385"/>
      <c r="E416" s="385">
        <v>1700000</v>
      </c>
      <c r="F416" s="267"/>
    </row>
    <row r="417" spans="1:6" ht="19.5" customHeight="1">
      <c r="A417" s="97"/>
      <c r="B417" s="180"/>
      <c r="C417" s="181" t="s">
        <v>135</v>
      </c>
      <c r="D417" s="386">
        <v>3800</v>
      </c>
      <c r="E417" s="386">
        <v>3939</v>
      </c>
      <c r="F417" s="268">
        <f>E417/D417</f>
        <v>1.036578947368421</v>
      </c>
    </row>
    <row r="418" spans="1:6" ht="19.5" customHeight="1">
      <c r="A418" s="97"/>
      <c r="B418" s="182"/>
      <c r="C418" s="102" t="s">
        <v>223</v>
      </c>
      <c r="D418" s="367">
        <v>46500</v>
      </c>
      <c r="E418" s="367">
        <v>12000</v>
      </c>
      <c r="F418" s="257">
        <f>E418/D418</f>
        <v>0.25806451612903225</v>
      </c>
    </row>
    <row r="419" spans="1:6" s="81" customFormat="1" ht="19.5" customHeight="1">
      <c r="A419" s="172"/>
      <c r="B419" s="175">
        <v>80132</v>
      </c>
      <c r="C419" s="176" t="s">
        <v>199</v>
      </c>
      <c r="D419" s="383">
        <f>D420</f>
        <v>29100</v>
      </c>
      <c r="E419" s="383"/>
      <c r="F419" s="265"/>
    </row>
    <row r="420" spans="1:6" ht="27.75" customHeight="1">
      <c r="A420" s="97"/>
      <c r="B420" s="182"/>
      <c r="C420" s="102" t="s">
        <v>224</v>
      </c>
      <c r="D420" s="367">
        <v>29100</v>
      </c>
      <c r="E420" s="367"/>
      <c r="F420" s="257"/>
    </row>
    <row r="421" spans="1:6" s="81" customFormat="1" ht="19.5" customHeight="1">
      <c r="A421" s="172"/>
      <c r="B421" s="175">
        <v>80140</v>
      </c>
      <c r="C421" s="176" t="s">
        <v>225</v>
      </c>
      <c r="D421" s="383">
        <f>D422</f>
        <v>4140</v>
      </c>
      <c r="E421" s="383">
        <f>E422</f>
        <v>5343</v>
      </c>
      <c r="F421" s="265">
        <f>E421/D421</f>
        <v>1.2905797101449274</v>
      </c>
    </row>
    <row r="422" spans="1:6" ht="19.5" customHeight="1">
      <c r="A422" s="85"/>
      <c r="B422" s="177"/>
      <c r="C422" s="178" t="s">
        <v>135</v>
      </c>
      <c r="D422" s="384">
        <v>4140</v>
      </c>
      <c r="E422" s="384">
        <v>5343</v>
      </c>
      <c r="F422" s="266">
        <f>E422/D422</f>
        <v>1.2905797101449274</v>
      </c>
    </row>
    <row r="423" spans="1:6" s="291" customFormat="1" ht="19.5" customHeight="1">
      <c r="A423" s="312">
        <v>852</v>
      </c>
      <c r="B423" s="465"/>
      <c r="C423" s="382" t="s">
        <v>95</v>
      </c>
      <c r="D423" s="304">
        <f>D424+D427+D435+D438</f>
        <v>10011866</v>
      </c>
      <c r="E423" s="304">
        <f>E424+E427+E435+E438</f>
        <v>6990000</v>
      </c>
      <c r="F423" s="464">
        <f>E423/D423</f>
        <v>0.6981715496391981</v>
      </c>
    </row>
    <row r="424" spans="1:6" ht="19.5" customHeight="1">
      <c r="A424" s="172"/>
      <c r="B424" s="175">
        <v>85201</v>
      </c>
      <c r="C424" s="170" t="s">
        <v>203</v>
      </c>
      <c r="D424" s="383">
        <f>SUM(D425:D426)</f>
        <v>810560</v>
      </c>
      <c r="E424" s="383"/>
      <c r="F424" s="265"/>
    </row>
    <row r="425" spans="1:6" ht="19.5" customHeight="1">
      <c r="A425" s="85"/>
      <c r="B425" s="177"/>
      <c r="C425" s="178" t="s">
        <v>141</v>
      </c>
      <c r="D425" s="379">
        <v>15000</v>
      </c>
      <c r="E425" s="379"/>
      <c r="F425" s="262"/>
    </row>
    <row r="426" spans="1:6" ht="18.75" customHeight="1">
      <c r="A426" s="97"/>
      <c r="B426" s="182"/>
      <c r="C426" s="183" t="s">
        <v>226</v>
      </c>
      <c r="D426" s="387">
        <v>795560</v>
      </c>
      <c r="E426" s="387"/>
      <c r="F426" s="269"/>
    </row>
    <row r="427" spans="1:6" ht="19.5" customHeight="1">
      <c r="A427" s="172"/>
      <c r="B427" s="175">
        <v>85202</v>
      </c>
      <c r="C427" s="186" t="s">
        <v>205</v>
      </c>
      <c r="D427" s="382">
        <f>SUM(D428:D434)</f>
        <v>9069306</v>
      </c>
      <c r="E427" s="382">
        <f>SUM(E428:E434)</f>
        <v>6990000</v>
      </c>
      <c r="F427" s="270">
        <f>E427/D427</f>
        <v>0.7707315201405709</v>
      </c>
    </row>
    <row r="428" spans="1:6" ht="19.5" customHeight="1">
      <c r="A428" s="97"/>
      <c r="B428" s="180"/>
      <c r="C428" s="185" t="s">
        <v>227</v>
      </c>
      <c r="D428" s="388">
        <v>7506000</v>
      </c>
      <c r="E428" s="388">
        <v>6990000</v>
      </c>
      <c r="F428" s="271">
        <f>E428/D428</f>
        <v>0.9312549960031974</v>
      </c>
    </row>
    <row r="429" spans="1:6" ht="19.5" customHeight="1">
      <c r="A429" s="97"/>
      <c r="B429" s="180"/>
      <c r="C429" s="181" t="s">
        <v>228</v>
      </c>
      <c r="D429" s="389">
        <v>290000</v>
      </c>
      <c r="E429" s="389"/>
      <c r="F429" s="272"/>
    </row>
    <row r="430" spans="1:6" ht="27.75" customHeight="1">
      <c r="A430" s="97"/>
      <c r="B430" s="180"/>
      <c r="C430" s="181" t="s">
        <v>316</v>
      </c>
      <c r="D430" s="389">
        <v>263000</v>
      </c>
      <c r="E430" s="389"/>
      <c r="F430" s="272"/>
    </row>
    <row r="431" spans="1:6" ht="39" customHeight="1">
      <c r="A431" s="97"/>
      <c r="B431" s="180"/>
      <c r="C431" s="185" t="s">
        <v>324</v>
      </c>
      <c r="D431" s="388">
        <v>68496</v>
      </c>
      <c r="E431" s="388"/>
      <c r="F431" s="271"/>
    </row>
    <row r="432" spans="1:6" ht="19.5" customHeight="1">
      <c r="A432" s="97"/>
      <c r="B432" s="180"/>
      <c r="C432" s="181" t="s">
        <v>141</v>
      </c>
      <c r="D432" s="389">
        <v>30000</v>
      </c>
      <c r="E432" s="389"/>
      <c r="F432" s="272"/>
    </row>
    <row r="433" spans="1:6" ht="19.5" customHeight="1">
      <c r="A433" s="97"/>
      <c r="B433" s="180"/>
      <c r="C433" s="181" t="s">
        <v>139</v>
      </c>
      <c r="D433" s="389">
        <v>394100</v>
      </c>
      <c r="E433" s="389"/>
      <c r="F433" s="272"/>
    </row>
    <row r="434" spans="1:6" ht="19.5" customHeight="1">
      <c r="A434" s="97"/>
      <c r="B434" s="182"/>
      <c r="C434" s="102" t="s">
        <v>226</v>
      </c>
      <c r="D434" s="331">
        <v>517710</v>
      </c>
      <c r="E434" s="331"/>
      <c r="F434" s="273"/>
    </row>
    <row r="435" spans="1:6" ht="21" customHeight="1">
      <c r="A435" s="172"/>
      <c r="B435" s="175">
        <v>85220</v>
      </c>
      <c r="C435" s="176" t="s">
        <v>208</v>
      </c>
      <c r="D435" s="383">
        <f>SUM(D436:D437)</f>
        <v>129000</v>
      </c>
      <c r="E435" s="383"/>
      <c r="F435" s="265"/>
    </row>
    <row r="436" spans="1:6" ht="19.5" customHeight="1">
      <c r="A436" s="97"/>
      <c r="B436" s="179"/>
      <c r="C436" s="184" t="s">
        <v>141</v>
      </c>
      <c r="D436" s="466">
        <v>3000</v>
      </c>
      <c r="E436" s="466"/>
      <c r="F436" s="467"/>
    </row>
    <row r="437" spans="1:6" ht="27" customHeight="1">
      <c r="A437" s="97"/>
      <c r="B437" s="182"/>
      <c r="C437" s="102" t="s">
        <v>0</v>
      </c>
      <c r="D437" s="331">
        <v>126000</v>
      </c>
      <c r="E437" s="331"/>
      <c r="F437" s="273"/>
    </row>
    <row r="438" spans="1:6" ht="19.5" customHeight="1">
      <c r="A438" s="172"/>
      <c r="B438" s="175">
        <v>85226</v>
      </c>
      <c r="C438" s="169" t="s">
        <v>1</v>
      </c>
      <c r="D438" s="382">
        <f>D439</f>
        <v>3000</v>
      </c>
      <c r="E438" s="382"/>
      <c r="F438" s="270"/>
    </row>
    <row r="439" spans="1:6" ht="19.5" customHeight="1">
      <c r="A439" s="85"/>
      <c r="B439" s="182"/>
      <c r="C439" s="102" t="s">
        <v>141</v>
      </c>
      <c r="D439" s="331">
        <v>3000</v>
      </c>
      <c r="E439" s="331"/>
      <c r="F439" s="273"/>
    </row>
    <row r="440" spans="1:6" s="447" customFormat="1" ht="19.5" customHeight="1">
      <c r="A440" s="312">
        <v>853</v>
      </c>
      <c r="B440" s="465"/>
      <c r="C440" s="357" t="s">
        <v>30</v>
      </c>
      <c r="D440" s="304">
        <f>D441+D443+D445+D452</f>
        <v>1147359</v>
      </c>
      <c r="E440" s="304">
        <f>E441+E443+E445+E452</f>
        <v>736088</v>
      </c>
      <c r="F440" s="448">
        <f aca="true" t="shared" si="21" ref="F440:F445">E440/D440</f>
        <v>0.6415498549277079</v>
      </c>
    </row>
    <row r="441" spans="1:6" s="81" customFormat="1" ht="19.5" customHeight="1">
      <c r="A441" s="168"/>
      <c r="B441" s="175">
        <v>85322</v>
      </c>
      <c r="C441" s="176" t="s">
        <v>2</v>
      </c>
      <c r="D441" s="312">
        <f>D442</f>
        <v>549400</v>
      </c>
      <c r="E441" s="312">
        <f>E442</f>
        <v>518000</v>
      </c>
      <c r="F441" s="227">
        <f t="shared" si="21"/>
        <v>0.9428467419002549</v>
      </c>
    </row>
    <row r="442" spans="1:6" s="81" customFormat="1" ht="28.5" customHeight="1">
      <c r="A442" s="97"/>
      <c r="B442" s="177"/>
      <c r="C442" s="178" t="s">
        <v>3</v>
      </c>
      <c r="D442" s="306">
        <v>549400</v>
      </c>
      <c r="E442" s="306">
        <v>518000</v>
      </c>
      <c r="F442" s="218">
        <f t="shared" si="21"/>
        <v>0.9428467419002549</v>
      </c>
    </row>
    <row r="443" spans="1:6" s="81" customFormat="1" ht="19.5" customHeight="1">
      <c r="A443" s="172"/>
      <c r="B443" s="175">
        <v>85324</v>
      </c>
      <c r="C443" s="176" t="s">
        <v>4</v>
      </c>
      <c r="D443" s="312">
        <f>D444</f>
        <v>196000</v>
      </c>
      <c r="E443" s="312">
        <f>E444</f>
        <v>196000</v>
      </c>
      <c r="F443" s="227">
        <f t="shared" si="21"/>
        <v>1</v>
      </c>
    </row>
    <row r="444" spans="1:6" s="81" customFormat="1" ht="18.75" customHeight="1">
      <c r="A444" s="97"/>
      <c r="B444" s="177"/>
      <c r="C444" s="178" t="s">
        <v>264</v>
      </c>
      <c r="D444" s="306">
        <v>196000</v>
      </c>
      <c r="E444" s="306">
        <v>196000</v>
      </c>
      <c r="F444" s="218">
        <f t="shared" si="21"/>
        <v>1</v>
      </c>
    </row>
    <row r="445" spans="1:6" s="81" customFormat="1" ht="19.5" customHeight="1">
      <c r="A445" s="172"/>
      <c r="B445" s="175">
        <v>85333</v>
      </c>
      <c r="C445" s="176" t="s">
        <v>211</v>
      </c>
      <c r="D445" s="312">
        <f>SUM(D446:D451)</f>
        <v>335959</v>
      </c>
      <c r="E445" s="312">
        <f>SUM(E446:E451)</f>
        <v>22088</v>
      </c>
      <c r="F445" s="227">
        <f t="shared" si="21"/>
        <v>0.06574611782985423</v>
      </c>
    </row>
    <row r="446" spans="1:6" s="188" customFormat="1" ht="18.75" customHeight="1">
      <c r="A446" s="137"/>
      <c r="B446" s="187"/>
      <c r="C446" s="184" t="s">
        <v>339</v>
      </c>
      <c r="D446" s="339">
        <v>55631</v>
      </c>
      <c r="E446" s="339">
        <v>22088</v>
      </c>
      <c r="F446" s="238">
        <f>E446/D446</f>
        <v>0.3970448131437508</v>
      </c>
    </row>
    <row r="447" spans="1:6" ht="18.75" customHeight="1">
      <c r="A447" s="97"/>
      <c r="B447" s="180"/>
      <c r="C447" s="185" t="s">
        <v>5</v>
      </c>
      <c r="D447" s="323">
        <v>17752</v>
      </c>
      <c r="E447" s="323"/>
      <c r="F447" s="226"/>
    </row>
    <row r="448" spans="1:6" s="188" customFormat="1" ht="18.75" customHeight="1">
      <c r="A448" s="137"/>
      <c r="B448" s="187"/>
      <c r="C448" s="185" t="s">
        <v>340</v>
      </c>
      <c r="D448" s="330">
        <v>31358</v>
      </c>
      <c r="E448" s="330"/>
      <c r="F448" s="274"/>
    </row>
    <row r="449" spans="1:6" s="188" customFormat="1" ht="18.75" customHeight="1">
      <c r="A449" s="137"/>
      <c r="B449" s="187"/>
      <c r="C449" s="183" t="s">
        <v>341</v>
      </c>
      <c r="D449" s="374">
        <v>36257</v>
      </c>
      <c r="E449" s="374"/>
      <c r="F449" s="275"/>
    </row>
    <row r="450" spans="1:6" s="188" customFormat="1" ht="18.75" customHeight="1">
      <c r="A450" s="137"/>
      <c r="B450" s="187"/>
      <c r="C450" s="181" t="s">
        <v>6</v>
      </c>
      <c r="D450" s="370">
        <v>85452</v>
      </c>
      <c r="E450" s="370"/>
      <c r="F450" s="416"/>
    </row>
    <row r="451" spans="1:6" s="188" customFormat="1" ht="19.5" customHeight="1">
      <c r="A451" s="469"/>
      <c r="B451" s="189"/>
      <c r="C451" s="102" t="s">
        <v>7</v>
      </c>
      <c r="D451" s="376">
        <v>109509</v>
      </c>
      <c r="E451" s="376"/>
      <c r="F451" s="276"/>
    </row>
    <row r="452" spans="1:6" s="81" customFormat="1" ht="19.5" customHeight="1">
      <c r="A452" s="172"/>
      <c r="B452" s="175">
        <v>85395</v>
      </c>
      <c r="C452" s="176" t="s">
        <v>41</v>
      </c>
      <c r="D452" s="312">
        <f>D453</f>
        <v>66000</v>
      </c>
      <c r="E452" s="312"/>
      <c r="F452" s="227"/>
    </row>
    <row r="453" spans="1:6" s="81" customFormat="1" ht="19.5" customHeight="1">
      <c r="A453" s="97"/>
      <c r="B453" s="177"/>
      <c r="C453" s="178" t="s">
        <v>139</v>
      </c>
      <c r="D453" s="306">
        <v>66000</v>
      </c>
      <c r="E453" s="306"/>
      <c r="F453" s="218"/>
    </row>
    <row r="454" spans="1:6" s="291" customFormat="1" ht="19.5" customHeight="1">
      <c r="A454" s="316">
        <v>854</v>
      </c>
      <c r="B454" s="468"/>
      <c r="C454" s="357" t="s">
        <v>109</v>
      </c>
      <c r="D454" s="304">
        <f>D455+D459</f>
        <v>2162644</v>
      </c>
      <c r="E454" s="304">
        <f>E455+E459</f>
        <v>2000</v>
      </c>
      <c r="F454" s="438">
        <f>E454/D454</f>
        <v>0.0009247939096772284</v>
      </c>
    </row>
    <row r="455" spans="1:6" s="81" customFormat="1" ht="18.75" customHeight="1">
      <c r="A455" s="172"/>
      <c r="B455" s="175">
        <v>85403</v>
      </c>
      <c r="C455" s="176" t="s">
        <v>212</v>
      </c>
      <c r="D455" s="372">
        <f>SUM(D456:D458)</f>
        <v>2094244</v>
      </c>
      <c r="E455" s="372">
        <f>SUM(E456:E458)</f>
        <v>2000</v>
      </c>
      <c r="F455" s="241">
        <f>E455/D455</f>
        <v>0.0009549985579521775</v>
      </c>
    </row>
    <row r="456" spans="1:6" s="131" customFormat="1" ht="18.75" customHeight="1">
      <c r="A456" s="174"/>
      <c r="B456" s="179"/>
      <c r="C456" s="184" t="s">
        <v>317</v>
      </c>
      <c r="D456" s="339">
        <v>5700</v>
      </c>
      <c r="E456" s="339">
        <v>2000</v>
      </c>
      <c r="F456" s="258">
        <f>E456/D456</f>
        <v>0.3508771929824561</v>
      </c>
    </row>
    <row r="457" spans="1:6" s="131" customFormat="1" ht="19.5" customHeight="1">
      <c r="A457" s="174"/>
      <c r="B457" s="180"/>
      <c r="C457" s="185" t="s">
        <v>135</v>
      </c>
      <c r="D457" s="330">
        <v>5130</v>
      </c>
      <c r="E457" s="330"/>
      <c r="F457" s="239"/>
    </row>
    <row r="458" spans="1:6" s="131" customFormat="1" ht="25.5" customHeight="1">
      <c r="A458" s="174"/>
      <c r="B458" s="180"/>
      <c r="C458" s="183" t="s">
        <v>318</v>
      </c>
      <c r="D458" s="374">
        <v>2083414</v>
      </c>
      <c r="E458" s="374"/>
      <c r="F458" s="258"/>
    </row>
    <row r="459" spans="1:6" ht="18.75" customHeight="1">
      <c r="A459" s="172"/>
      <c r="B459" s="173">
        <v>85415</v>
      </c>
      <c r="C459" s="169" t="s">
        <v>143</v>
      </c>
      <c r="D459" s="373">
        <f>D460</f>
        <v>68400</v>
      </c>
      <c r="E459" s="373"/>
      <c r="F459" s="260"/>
    </row>
    <row r="460" spans="1:6" s="81" customFormat="1" ht="25.5" customHeight="1">
      <c r="A460" s="97"/>
      <c r="B460" s="179"/>
      <c r="C460" s="178" t="s">
        <v>265</v>
      </c>
      <c r="D460" s="379">
        <v>68400</v>
      </c>
      <c r="E460" s="379"/>
      <c r="F460" s="262"/>
    </row>
    <row r="461" spans="1:6" s="81" customFormat="1" ht="21.75" customHeight="1" thickBot="1">
      <c r="A461" s="138"/>
      <c r="B461" s="2"/>
      <c r="C461" s="125" t="s">
        <v>156</v>
      </c>
      <c r="D461" s="390">
        <f>D462+D465+D468+D479</f>
        <v>6352991.6899999995</v>
      </c>
      <c r="E461" s="390">
        <f>E465+E468+E479</f>
        <v>3357630</v>
      </c>
      <c r="F461" s="277">
        <f>E461/D461</f>
        <v>0.5285116310296952</v>
      </c>
    </row>
    <row r="462" spans="1:6" s="291" customFormat="1" ht="18.75" customHeight="1" thickTop="1">
      <c r="A462" s="431">
        <v>600</v>
      </c>
      <c r="B462" s="470"/>
      <c r="C462" s="449" t="s">
        <v>44</v>
      </c>
      <c r="D462" s="304">
        <f>D463</f>
        <v>1544500</v>
      </c>
      <c r="E462" s="304"/>
      <c r="F462" s="471"/>
    </row>
    <row r="463" spans="1:6" ht="18.75" customHeight="1">
      <c r="A463" s="53"/>
      <c r="B463" s="9" t="s">
        <v>297</v>
      </c>
      <c r="C463" s="10" t="s">
        <v>178</v>
      </c>
      <c r="D463" s="380">
        <f>D464</f>
        <v>1544500</v>
      </c>
      <c r="E463" s="380"/>
      <c r="F463" s="264"/>
    </row>
    <row r="464" spans="1:6" ht="19.5" customHeight="1">
      <c r="A464" s="24"/>
      <c r="B464" s="190"/>
      <c r="C464" s="84" t="s">
        <v>319</v>
      </c>
      <c r="D464" s="331">
        <v>1544500</v>
      </c>
      <c r="E464" s="331"/>
      <c r="F464" s="273"/>
    </row>
    <row r="465" spans="1:6" s="291" customFormat="1" ht="18.75" customHeight="1">
      <c r="A465" s="431">
        <v>754</v>
      </c>
      <c r="B465" s="470"/>
      <c r="C465" s="449" t="s">
        <v>72</v>
      </c>
      <c r="D465" s="304">
        <f>D466</f>
        <v>7000</v>
      </c>
      <c r="E465" s="304"/>
      <c r="F465" s="471"/>
    </row>
    <row r="466" spans="1:6" ht="18.75" customHeight="1">
      <c r="A466" s="53"/>
      <c r="B466" s="9" t="s">
        <v>8</v>
      </c>
      <c r="C466" s="10" t="s">
        <v>222</v>
      </c>
      <c r="D466" s="380">
        <f>D467</f>
        <v>7000</v>
      </c>
      <c r="E466" s="380"/>
      <c r="F466" s="264"/>
    </row>
    <row r="467" spans="1:6" ht="25.5" customHeight="1">
      <c r="A467" s="24"/>
      <c r="B467" s="190"/>
      <c r="C467" s="84" t="s">
        <v>320</v>
      </c>
      <c r="D467" s="331">
        <v>7000</v>
      </c>
      <c r="E467" s="331"/>
      <c r="F467" s="273"/>
    </row>
    <row r="468" spans="1:6" s="447" customFormat="1" ht="18.75" customHeight="1">
      <c r="A468" s="312">
        <v>852</v>
      </c>
      <c r="B468" s="465"/>
      <c r="C468" s="383" t="s">
        <v>95</v>
      </c>
      <c r="D468" s="304">
        <f>D469+D471+D474+D476</f>
        <v>3096653.69</v>
      </c>
      <c r="E468" s="304">
        <f>E469+E471+E474</f>
        <v>2460000</v>
      </c>
      <c r="F468" s="472">
        <f>E468/D468</f>
        <v>0.794405912402817</v>
      </c>
    </row>
    <row r="469" spans="1:6" s="194" customFormat="1" ht="18.75" customHeight="1">
      <c r="A469" s="191"/>
      <c r="B469" s="192">
        <v>85201</v>
      </c>
      <c r="C469" s="193" t="s">
        <v>203</v>
      </c>
      <c r="D469" s="391">
        <f>D470</f>
        <v>2140653.69</v>
      </c>
      <c r="E469" s="391">
        <f>E470</f>
        <v>2160000</v>
      </c>
      <c r="F469" s="278">
        <f>E469/D469</f>
        <v>1.0090375711355721</v>
      </c>
    </row>
    <row r="470" spans="1:6" s="38" customFormat="1" ht="25.5" customHeight="1">
      <c r="A470" s="195"/>
      <c r="B470" s="196"/>
      <c r="C470" s="178" t="s">
        <v>9</v>
      </c>
      <c r="D470" s="392">
        <v>2140653.69</v>
      </c>
      <c r="E470" s="392">
        <v>2160000</v>
      </c>
      <c r="F470" s="279">
        <f>E470/D470</f>
        <v>1.0090375711355721</v>
      </c>
    </row>
    <row r="471" spans="1:6" s="81" customFormat="1" ht="18.75" customHeight="1">
      <c r="A471" s="172"/>
      <c r="B471" s="197">
        <v>85203</v>
      </c>
      <c r="C471" s="170" t="s">
        <v>96</v>
      </c>
      <c r="D471" s="391">
        <f>SUM(D472:D473)</f>
        <v>520000</v>
      </c>
      <c r="E471" s="391"/>
      <c r="F471" s="280"/>
    </row>
    <row r="472" spans="1:6" s="81" customFormat="1" ht="18.75" customHeight="1">
      <c r="A472" s="97"/>
      <c r="B472" s="179"/>
      <c r="C472" s="184" t="s">
        <v>139</v>
      </c>
      <c r="D472" s="393">
        <v>53000</v>
      </c>
      <c r="E472" s="393"/>
      <c r="F472" s="281"/>
    </row>
    <row r="473" spans="1:6" s="81" customFormat="1" ht="18.75" customHeight="1">
      <c r="A473" s="97"/>
      <c r="B473" s="182"/>
      <c r="C473" s="102" t="s">
        <v>10</v>
      </c>
      <c r="D473" s="394">
        <v>467000</v>
      </c>
      <c r="E473" s="394"/>
      <c r="F473" s="282"/>
    </row>
    <row r="474" spans="1:6" s="81" customFormat="1" ht="19.5" customHeight="1">
      <c r="A474" s="172"/>
      <c r="B474" s="175">
        <v>85204</v>
      </c>
      <c r="C474" s="170" t="s">
        <v>207</v>
      </c>
      <c r="D474" s="391">
        <f>D475</f>
        <v>236000</v>
      </c>
      <c r="E474" s="391">
        <f>E475</f>
        <v>300000</v>
      </c>
      <c r="F474" s="280">
        <f>E474/D474</f>
        <v>1.271186440677966</v>
      </c>
    </row>
    <row r="475" spans="1:6" s="81" customFormat="1" ht="18.75" customHeight="1">
      <c r="A475" s="97"/>
      <c r="B475" s="177"/>
      <c r="C475" s="178" t="s">
        <v>321</v>
      </c>
      <c r="D475" s="392">
        <v>236000</v>
      </c>
      <c r="E475" s="392">
        <v>300000</v>
      </c>
      <c r="F475" s="283">
        <f>E475/D475</f>
        <v>1.271186440677966</v>
      </c>
    </row>
    <row r="476" spans="1:6" s="81" customFormat="1" ht="19.5" customHeight="1">
      <c r="A476" s="172"/>
      <c r="B476" s="175">
        <v>85295</v>
      </c>
      <c r="C476" s="170" t="s">
        <v>41</v>
      </c>
      <c r="D476" s="391">
        <f>D477</f>
        <v>200000</v>
      </c>
      <c r="E476" s="391"/>
      <c r="F476" s="280"/>
    </row>
    <row r="477" spans="1:6" s="81" customFormat="1" ht="18.75" customHeight="1">
      <c r="A477" s="85"/>
      <c r="B477" s="177"/>
      <c r="C477" s="178" t="s">
        <v>298</v>
      </c>
      <c r="D477" s="392">
        <v>200000</v>
      </c>
      <c r="E477" s="392"/>
      <c r="F477" s="283"/>
    </row>
    <row r="478" ht="30" customHeight="1"/>
    <row r="479" spans="1:6" s="447" customFormat="1" ht="18.75" customHeight="1">
      <c r="A479" s="316">
        <v>854</v>
      </c>
      <c r="B479" s="465"/>
      <c r="C479" s="382" t="s">
        <v>109</v>
      </c>
      <c r="D479" s="304">
        <f>D480</f>
        <v>1704838</v>
      </c>
      <c r="E479" s="304">
        <f>E480</f>
        <v>897630</v>
      </c>
      <c r="F479" s="473">
        <f>E479/D479</f>
        <v>0.5265192352587167</v>
      </c>
    </row>
    <row r="480" spans="1:6" s="194" customFormat="1" ht="18.75" customHeight="1">
      <c r="A480" s="191"/>
      <c r="B480" s="192">
        <v>85415</v>
      </c>
      <c r="C480" s="193" t="s">
        <v>143</v>
      </c>
      <c r="D480" s="391">
        <f>SUM(D481:D482)</f>
        <v>1704838</v>
      </c>
      <c r="E480" s="391">
        <f>SUM(E481:E482)</f>
        <v>897630</v>
      </c>
      <c r="F480" s="278">
        <f>E480/D480</f>
        <v>0.5265192352587167</v>
      </c>
    </row>
    <row r="481" spans="1:6" s="38" customFormat="1" ht="25.5" customHeight="1">
      <c r="A481" s="195"/>
      <c r="B481" s="198"/>
      <c r="C481" s="199" t="s">
        <v>14</v>
      </c>
      <c r="D481" s="395">
        <v>1239025</v>
      </c>
      <c r="E481" s="395"/>
      <c r="F481" s="284"/>
    </row>
    <row r="482" spans="1:6" s="38" customFormat="1" ht="25.5" customHeight="1">
      <c r="A482" s="195"/>
      <c r="B482" s="198"/>
      <c r="C482" s="205" t="s">
        <v>15</v>
      </c>
      <c r="D482" s="396">
        <v>465813</v>
      </c>
      <c r="E482" s="396">
        <v>897630</v>
      </c>
      <c r="F482" s="285">
        <f aca="true" t="shared" si="22" ref="F482:F491">E482/D482</f>
        <v>1.927017923501491</v>
      </c>
    </row>
    <row r="483" spans="1:6" ht="21.75" customHeight="1" thickBot="1">
      <c r="A483" s="138"/>
      <c r="B483" s="2"/>
      <c r="C483" s="125" t="s">
        <v>16</v>
      </c>
      <c r="D483" s="390">
        <f>D484+D487+D495+D500+D503+D507+D513+D522</f>
        <v>22554771</v>
      </c>
      <c r="E483" s="390">
        <f>E484+E487+E495+E500+E503+E507+E513+E522</f>
        <v>23105747</v>
      </c>
      <c r="F483" s="277">
        <f t="shared" si="22"/>
        <v>1.0244283570868442</v>
      </c>
    </row>
    <row r="484" spans="1:6" s="291" customFormat="1" ht="19.5" customHeight="1" thickTop="1">
      <c r="A484" s="434">
        <v>700</v>
      </c>
      <c r="B484" s="435"/>
      <c r="C484" s="428" t="s">
        <v>180</v>
      </c>
      <c r="D484" s="304">
        <f>D485</f>
        <v>709251</v>
      </c>
      <c r="E484" s="304">
        <f>E485</f>
        <v>600000</v>
      </c>
      <c r="F484" s="474">
        <f t="shared" si="22"/>
        <v>0.8459628537710909</v>
      </c>
    </row>
    <row r="485" spans="1:6" ht="19.5" customHeight="1">
      <c r="A485" s="6"/>
      <c r="B485" s="41">
        <v>70005</v>
      </c>
      <c r="C485" s="3" t="s">
        <v>49</v>
      </c>
      <c r="D485" s="380">
        <f>D486</f>
        <v>709251</v>
      </c>
      <c r="E485" s="380">
        <f>E486</f>
        <v>600000</v>
      </c>
      <c r="F485" s="264">
        <f t="shared" si="22"/>
        <v>0.8459628537710909</v>
      </c>
    </row>
    <row r="486" spans="1:6" ht="26.25" customHeight="1">
      <c r="A486" s="24"/>
      <c r="B486" s="25"/>
      <c r="C486" s="165" t="s">
        <v>267</v>
      </c>
      <c r="D486" s="379">
        <v>709251</v>
      </c>
      <c r="E486" s="379">
        <v>600000</v>
      </c>
      <c r="F486" s="262">
        <f t="shared" si="22"/>
        <v>0.8459628537710909</v>
      </c>
    </row>
    <row r="487" spans="1:6" s="291" customFormat="1" ht="19.5" customHeight="1">
      <c r="A487" s="434">
        <v>710</v>
      </c>
      <c r="B487" s="435"/>
      <c r="C487" s="428" t="s">
        <v>60</v>
      </c>
      <c r="D487" s="304">
        <f>D488+D490+D493</f>
        <v>614235</v>
      </c>
      <c r="E487" s="304">
        <f>E488+E490+E493</f>
        <v>606151</v>
      </c>
      <c r="F487" s="474">
        <f t="shared" si="22"/>
        <v>0.9868389134451798</v>
      </c>
    </row>
    <row r="488" spans="1:6" ht="19.5" customHeight="1">
      <c r="A488" s="6"/>
      <c r="B488" s="41">
        <v>71013</v>
      </c>
      <c r="C488" s="3" t="s">
        <v>17</v>
      </c>
      <c r="D488" s="380">
        <f>D489</f>
        <v>100000</v>
      </c>
      <c r="E488" s="380">
        <f>E489</f>
        <v>100000</v>
      </c>
      <c r="F488" s="264">
        <f t="shared" si="22"/>
        <v>1</v>
      </c>
    </row>
    <row r="489" spans="1:6" s="81" customFormat="1" ht="19.5" customHeight="1">
      <c r="A489" s="6"/>
      <c r="B489" s="113"/>
      <c r="C489" s="82" t="s">
        <v>266</v>
      </c>
      <c r="D489" s="379">
        <v>100000</v>
      </c>
      <c r="E489" s="379">
        <v>100000</v>
      </c>
      <c r="F489" s="262">
        <f t="shared" si="22"/>
        <v>1</v>
      </c>
    </row>
    <row r="490" spans="1:6" ht="19.5" customHeight="1">
      <c r="A490" s="6"/>
      <c r="B490" s="41">
        <v>71015</v>
      </c>
      <c r="C490" s="3" t="s">
        <v>18</v>
      </c>
      <c r="D490" s="380">
        <f>D491</f>
        <v>502898</v>
      </c>
      <c r="E490" s="380">
        <f>SUM(E491:E492)</f>
        <v>506151</v>
      </c>
      <c r="F490" s="264">
        <f t="shared" si="22"/>
        <v>1.0064685085245915</v>
      </c>
    </row>
    <row r="491" spans="1:6" s="81" customFormat="1" ht="19.5" customHeight="1">
      <c r="A491" s="6"/>
      <c r="B491" s="7"/>
      <c r="C491" s="83" t="s">
        <v>19</v>
      </c>
      <c r="D491" s="339">
        <v>502898</v>
      </c>
      <c r="E491" s="339">
        <v>461151</v>
      </c>
      <c r="F491" s="238">
        <f t="shared" si="22"/>
        <v>0.9169871425219428</v>
      </c>
    </row>
    <row r="492" spans="1:6" s="81" customFormat="1" ht="24.75" customHeight="1">
      <c r="A492" s="6"/>
      <c r="B492" s="25"/>
      <c r="C492" s="84" t="s">
        <v>289</v>
      </c>
      <c r="D492" s="376"/>
      <c r="E492" s="376">
        <v>45000</v>
      </c>
      <c r="F492" s="240"/>
    </row>
    <row r="493" spans="1:6" ht="19.5" customHeight="1">
      <c r="A493" s="6"/>
      <c r="B493" s="41">
        <v>71095</v>
      </c>
      <c r="C493" s="3" t="s">
        <v>41</v>
      </c>
      <c r="D493" s="380">
        <f>D494</f>
        <v>11337</v>
      </c>
      <c r="E493" s="380"/>
      <c r="F493" s="264"/>
    </row>
    <row r="494" spans="1:6" s="81" customFormat="1" ht="19.5" customHeight="1">
      <c r="A494" s="6"/>
      <c r="B494" s="113"/>
      <c r="C494" s="82" t="s">
        <v>20</v>
      </c>
      <c r="D494" s="379">
        <v>11337</v>
      </c>
      <c r="E494" s="379"/>
      <c r="F494" s="262"/>
    </row>
    <row r="495" spans="1:6" s="291" customFormat="1" ht="18" customHeight="1">
      <c r="A495" s="434">
        <v>750</v>
      </c>
      <c r="B495" s="435"/>
      <c r="C495" s="428" t="s">
        <v>64</v>
      </c>
      <c r="D495" s="304">
        <f>D496+D498</f>
        <v>916641</v>
      </c>
      <c r="E495" s="304">
        <f>E496+E498</f>
        <v>924596</v>
      </c>
      <c r="F495" s="474">
        <f aca="true" t="shared" si="23" ref="F495:F507">E495/D495</f>
        <v>1.0086784248140765</v>
      </c>
    </row>
    <row r="496" spans="1:6" ht="18" customHeight="1">
      <c r="A496" s="6"/>
      <c r="B496" s="2">
        <v>75011</v>
      </c>
      <c r="C496" s="10" t="s">
        <v>65</v>
      </c>
      <c r="D496" s="357">
        <f>D497</f>
        <v>810641</v>
      </c>
      <c r="E496" s="357">
        <f>E497</f>
        <v>829596</v>
      </c>
      <c r="F496" s="286">
        <f t="shared" si="23"/>
        <v>1.0233827304565153</v>
      </c>
    </row>
    <row r="497" spans="1:6" s="81" customFormat="1" ht="18.75" customHeight="1">
      <c r="A497" s="6"/>
      <c r="B497" s="113"/>
      <c r="C497" s="165" t="s">
        <v>21</v>
      </c>
      <c r="D497" s="379">
        <v>810641</v>
      </c>
      <c r="E497" s="379">
        <v>829596</v>
      </c>
      <c r="F497" s="262">
        <f t="shared" si="23"/>
        <v>1.0233827304565153</v>
      </c>
    </row>
    <row r="498" spans="1:6" ht="19.5" customHeight="1">
      <c r="A498" s="1"/>
      <c r="B498" s="2">
        <v>75045</v>
      </c>
      <c r="C498" s="10" t="s">
        <v>22</v>
      </c>
      <c r="D498" s="357">
        <f>D499</f>
        <v>106000</v>
      </c>
      <c r="E498" s="357">
        <f>E499</f>
        <v>95000</v>
      </c>
      <c r="F498" s="286">
        <f t="shared" si="23"/>
        <v>0.8962264150943396</v>
      </c>
    </row>
    <row r="499" spans="1:6" ht="19.5" customHeight="1">
      <c r="A499" s="6"/>
      <c r="B499" s="7"/>
      <c r="C499" s="57" t="s">
        <v>268</v>
      </c>
      <c r="D499" s="339">
        <v>106000</v>
      </c>
      <c r="E499" s="339">
        <v>95000</v>
      </c>
      <c r="F499" s="238">
        <f t="shared" si="23"/>
        <v>0.8962264150943396</v>
      </c>
    </row>
    <row r="500" spans="1:6" s="291" customFormat="1" ht="19.5" customHeight="1">
      <c r="A500" s="434">
        <v>752</v>
      </c>
      <c r="B500" s="435"/>
      <c r="C500" s="428" t="s">
        <v>23</v>
      </c>
      <c r="D500" s="304">
        <f>D501</f>
        <v>3400</v>
      </c>
      <c r="E500" s="304"/>
      <c r="F500" s="474"/>
    </row>
    <row r="501" spans="1:6" ht="19.5" customHeight="1">
      <c r="A501" s="1"/>
      <c r="B501" s="2">
        <v>75212</v>
      </c>
      <c r="C501" s="10" t="s">
        <v>24</v>
      </c>
      <c r="D501" s="357">
        <f>D502</f>
        <v>3400</v>
      </c>
      <c r="E501" s="357"/>
      <c r="F501" s="286"/>
    </row>
    <row r="502" spans="1:6" ht="19.5" customHeight="1">
      <c r="A502" s="24"/>
      <c r="B502" s="25"/>
      <c r="C502" s="84" t="s">
        <v>25</v>
      </c>
      <c r="D502" s="331">
        <v>3400</v>
      </c>
      <c r="E502" s="331"/>
      <c r="F502" s="273"/>
    </row>
    <row r="503" spans="1:6" s="291" customFormat="1" ht="19.5" customHeight="1">
      <c r="A503" s="434">
        <v>754</v>
      </c>
      <c r="B503" s="435"/>
      <c r="C503" s="428" t="s">
        <v>72</v>
      </c>
      <c r="D503" s="304">
        <f>D504</f>
        <v>12959000</v>
      </c>
      <c r="E503" s="304">
        <f>E504</f>
        <v>13091000</v>
      </c>
      <c r="F503" s="474">
        <f t="shared" si="23"/>
        <v>1.0101859711397485</v>
      </c>
    </row>
    <row r="504" spans="1:6" ht="21" customHeight="1">
      <c r="A504" s="1"/>
      <c r="B504" s="2">
        <v>75411</v>
      </c>
      <c r="C504" s="10" t="s">
        <v>222</v>
      </c>
      <c r="D504" s="357">
        <f>D505</f>
        <v>12959000</v>
      </c>
      <c r="E504" s="357">
        <f>SUM(E505:E506)</f>
        <v>13091000</v>
      </c>
      <c r="F504" s="286">
        <f t="shared" si="23"/>
        <v>1.0101859711397485</v>
      </c>
    </row>
    <row r="505" spans="1:6" ht="19.5" customHeight="1">
      <c r="A505" s="24"/>
      <c r="B505" s="41"/>
      <c r="C505" s="165" t="s">
        <v>269</v>
      </c>
      <c r="D505" s="379">
        <v>12959000</v>
      </c>
      <c r="E505" s="379">
        <v>12941000</v>
      </c>
      <c r="F505" s="262">
        <f t="shared" si="23"/>
        <v>0.9986110039354889</v>
      </c>
    </row>
    <row r="506" spans="1:6" ht="19.5" customHeight="1">
      <c r="A506" s="24"/>
      <c r="B506" s="2"/>
      <c r="C506" s="290" t="s">
        <v>290</v>
      </c>
      <c r="D506" s="376"/>
      <c r="E506" s="376">
        <v>150000</v>
      </c>
      <c r="F506" s="240"/>
    </row>
    <row r="507" spans="1:6" s="291" customFormat="1" ht="18.75" customHeight="1">
      <c r="A507" s="431">
        <v>851</v>
      </c>
      <c r="B507" s="432"/>
      <c r="C507" s="449" t="s">
        <v>94</v>
      </c>
      <c r="D507" s="304">
        <f>D508+D510</f>
        <v>3307000</v>
      </c>
      <c r="E507" s="304">
        <f>E508+E510</f>
        <v>4389000</v>
      </c>
      <c r="F507" s="471">
        <f t="shared" si="23"/>
        <v>1.3271847596008466</v>
      </c>
    </row>
    <row r="508" spans="1:6" s="38" customFormat="1" ht="18.75" customHeight="1">
      <c r="A508" s="58"/>
      <c r="B508" s="59">
        <v>85141</v>
      </c>
      <c r="C508" s="127" t="s">
        <v>26</v>
      </c>
      <c r="D508" s="357">
        <f>D509</f>
        <v>120000</v>
      </c>
      <c r="E508" s="357"/>
      <c r="F508" s="287"/>
    </row>
    <row r="509" spans="1:6" s="38" customFormat="1" ht="19.5" customHeight="1">
      <c r="A509" s="61"/>
      <c r="B509" s="62"/>
      <c r="C509" s="63" t="s">
        <v>270</v>
      </c>
      <c r="D509" s="397">
        <v>120000</v>
      </c>
      <c r="E509" s="397"/>
      <c r="F509" s="288"/>
    </row>
    <row r="510" spans="1:6" ht="24.75" customHeight="1">
      <c r="A510" s="1"/>
      <c r="B510" s="2">
        <v>85156</v>
      </c>
      <c r="C510" s="10" t="s">
        <v>271</v>
      </c>
      <c r="D510" s="357">
        <f>SUM(D511:D512)</f>
        <v>3187000</v>
      </c>
      <c r="E510" s="357">
        <f>SUM(E511:E512)</f>
        <v>4389000</v>
      </c>
      <c r="F510" s="286">
        <f aca="true" t="shared" si="24" ref="F510:F515">E510/D510</f>
        <v>1.377157201129589</v>
      </c>
    </row>
    <row r="511" spans="1:6" ht="27" customHeight="1">
      <c r="A511" s="6"/>
      <c r="B511" s="19"/>
      <c r="C511" s="83" t="s">
        <v>27</v>
      </c>
      <c r="D511" s="339">
        <v>109000</v>
      </c>
      <c r="E511" s="339">
        <v>102000</v>
      </c>
      <c r="F511" s="238">
        <f t="shared" si="24"/>
        <v>0.9357798165137615</v>
      </c>
    </row>
    <row r="512" spans="1:6" ht="27" customHeight="1">
      <c r="A512" s="24"/>
      <c r="B512" s="25"/>
      <c r="C512" s="84" t="s">
        <v>335</v>
      </c>
      <c r="D512" s="376">
        <v>3078000</v>
      </c>
      <c r="E512" s="376">
        <v>4287000</v>
      </c>
      <c r="F512" s="240">
        <f t="shared" si="24"/>
        <v>1.3927875243664718</v>
      </c>
    </row>
    <row r="513" spans="1:6" s="291" customFormat="1" ht="18.75" customHeight="1">
      <c r="A513" s="434">
        <v>852</v>
      </c>
      <c r="B513" s="435"/>
      <c r="C513" s="428" t="s">
        <v>95</v>
      </c>
      <c r="D513" s="304">
        <f>D514+D518+D520</f>
        <v>3411590</v>
      </c>
      <c r="E513" s="304">
        <f>E514+E518</f>
        <v>2967000</v>
      </c>
      <c r="F513" s="474">
        <f t="shared" si="24"/>
        <v>0.8696824647744893</v>
      </c>
    </row>
    <row r="514" spans="1:6" ht="19.5" customHeight="1">
      <c r="A514" s="1"/>
      <c r="B514" s="41">
        <v>85203</v>
      </c>
      <c r="C514" s="3" t="s">
        <v>96</v>
      </c>
      <c r="D514" s="382">
        <f>SUM(D515:D517)</f>
        <v>3147590</v>
      </c>
      <c r="E514" s="382">
        <f>SUM(E515:E517)</f>
        <v>2733000</v>
      </c>
      <c r="F514" s="270">
        <f t="shared" si="24"/>
        <v>0.8682833532956961</v>
      </c>
    </row>
    <row r="515" spans="1:6" ht="19.5" customHeight="1">
      <c r="A515" s="6"/>
      <c r="B515" s="7"/>
      <c r="C515" s="8" t="s">
        <v>336</v>
      </c>
      <c r="D515" s="398">
        <f>2526590+190000</f>
        <v>2716590</v>
      </c>
      <c r="E515" s="399">
        <v>2683000</v>
      </c>
      <c r="F515" s="289">
        <f t="shared" si="24"/>
        <v>0.9876352338777659</v>
      </c>
    </row>
    <row r="516" spans="1:6" s="81" customFormat="1" ht="19.5" customHeight="1">
      <c r="A516" s="6"/>
      <c r="B516" s="108"/>
      <c r="C516" s="50" t="s">
        <v>322</v>
      </c>
      <c r="D516" s="370">
        <v>425000</v>
      </c>
      <c r="E516" s="370">
        <v>50000</v>
      </c>
      <c r="F516" s="239">
        <f>E516/D516</f>
        <v>0.11764705882352941</v>
      </c>
    </row>
    <row r="517" spans="1:6" s="81" customFormat="1" ht="19.5" customHeight="1">
      <c r="A517" s="6"/>
      <c r="B517" s="108"/>
      <c r="C517" s="476" t="s">
        <v>141</v>
      </c>
      <c r="D517" s="378">
        <v>6000</v>
      </c>
      <c r="E517" s="378"/>
      <c r="F517" s="261"/>
    </row>
    <row r="518" spans="1:6" ht="19.5" customHeight="1">
      <c r="A518" s="6"/>
      <c r="B518" s="41">
        <v>85231</v>
      </c>
      <c r="C518" s="41" t="s">
        <v>28</v>
      </c>
      <c r="D518" s="380">
        <f>D519</f>
        <v>234000</v>
      </c>
      <c r="E518" s="380">
        <f>E519</f>
        <v>234000</v>
      </c>
      <c r="F518" s="264">
        <f>E518/D518</f>
        <v>1</v>
      </c>
    </row>
    <row r="519" spans="1:6" s="81" customFormat="1" ht="19.5" customHeight="1">
      <c r="A519" s="6"/>
      <c r="B519" s="41"/>
      <c r="C519" s="82" t="s">
        <v>29</v>
      </c>
      <c r="D519" s="379">
        <v>234000</v>
      </c>
      <c r="E519" s="379">
        <v>234000</v>
      </c>
      <c r="F519" s="262">
        <f>E519/D519</f>
        <v>1</v>
      </c>
    </row>
    <row r="520" spans="1:6" ht="19.5" customHeight="1">
      <c r="A520" s="6"/>
      <c r="B520" s="41">
        <v>85295</v>
      </c>
      <c r="C520" s="2" t="s">
        <v>41</v>
      </c>
      <c r="D520" s="357">
        <f>D521</f>
        <v>30000</v>
      </c>
      <c r="E520" s="357"/>
      <c r="F520" s="286"/>
    </row>
    <row r="521" spans="1:6" s="81" customFormat="1" ht="25.5" customHeight="1">
      <c r="A521" s="24"/>
      <c r="B521" s="41"/>
      <c r="C521" s="82" t="s">
        <v>299</v>
      </c>
      <c r="D521" s="379">
        <v>30000</v>
      </c>
      <c r="E521" s="379"/>
      <c r="F521" s="262"/>
    </row>
    <row r="522" spans="1:6" s="291" customFormat="1" ht="19.5" customHeight="1">
      <c r="A522" s="434">
        <v>853</v>
      </c>
      <c r="B522" s="432"/>
      <c r="C522" s="449" t="s">
        <v>30</v>
      </c>
      <c r="D522" s="304">
        <f>D523+D526</f>
        <v>633654</v>
      </c>
      <c r="E522" s="304">
        <f>E523+E526</f>
        <v>528000</v>
      </c>
      <c r="F522" s="444">
        <f>E522/D522</f>
        <v>0.8332623166586182</v>
      </c>
    </row>
    <row r="523" spans="1:6" s="81" customFormat="1" ht="19.5" customHeight="1">
      <c r="A523" s="1"/>
      <c r="B523" s="2">
        <v>85321</v>
      </c>
      <c r="C523" s="10" t="s">
        <v>274</v>
      </c>
      <c r="D523" s="372">
        <f>SUM(D524:D525)</f>
        <v>569000</v>
      </c>
      <c r="E523" s="372">
        <f>SUM(E524:E525)</f>
        <v>528000</v>
      </c>
      <c r="F523" s="241">
        <f>E523/D523</f>
        <v>0.9279437609841827</v>
      </c>
    </row>
    <row r="524" spans="1:6" ht="19.5" customHeight="1">
      <c r="A524" s="6"/>
      <c r="B524" s="108"/>
      <c r="C524" s="57" t="s">
        <v>272</v>
      </c>
      <c r="D524" s="339">
        <f>528000+17000</f>
        <v>545000</v>
      </c>
      <c r="E524" s="339">
        <v>528000</v>
      </c>
      <c r="F524" s="238">
        <f>E524/D524</f>
        <v>0.9688073394495413</v>
      </c>
    </row>
    <row r="525" spans="1:6" ht="29.25" customHeight="1">
      <c r="A525" s="6"/>
      <c r="B525" s="2"/>
      <c r="C525" s="84" t="s">
        <v>323</v>
      </c>
      <c r="D525" s="376">
        <v>24000</v>
      </c>
      <c r="E525" s="376"/>
      <c r="F525" s="240"/>
    </row>
    <row r="526" spans="1:6" ht="19.5" customHeight="1">
      <c r="A526" s="1"/>
      <c r="B526" s="41">
        <v>85334</v>
      </c>
      <c r="C526" s="41" t="s">
        <v>31</v>
      </c>
      <c r="D526" s="357">
        <f>D527</f>
        <v>64654</v>
      </c>
      <c r="E526" s="357"/>
      <c r="F526" s="286"/>
    </row>
    <row r="527" spans="1:6" ht="19.5" customHeight="1">
      <c r="A527" s="24"/>
      <c r="B527" s="41"/>
      <c r="C527" s="82" t="s">
        <v>273</v>
      </c>
      <c r="D527" s="379">
        <v>64654</v>
      </c>
      <c r="E527" s="379"/>
      <c r="F527" s="262"/>
    </row>
    <row r="528" ht="12.75">
      <c r="A528" s="164"/>
    </row>
    <row r="529" ht="12.75">
      <c r="A529" s="200"/>
    </row>
    <row r="530" spans="1:3" ht="12.75">
      <c r="A530" s="200"/>
      <c r="C530" s="14" t="s">
        <v>275</v>
      </c>
    </row>
    <row r="531" spans="1:5" ht="12.75">
      <c r="A531" s="200"/>
      <c r="C531" s="14" t="s">
        <v>276</v>
      </c>
      <c r="D531" s="400">
        <f>D12+D285</f>
        <v>477573214.72999996</v>
      </c>
      <c r="E531" s="400">
        <f>E12+E285</f>
        <v>518426462.98</v>
      </c>
    </row>
    <row r="532" spans="1:5" ht="12.75">
      <c r="A532" s="200"/>
      <c r="C532" s="14" t="s">
        <v>280</v>
      </c>
      <c r="D532" s="400">
        <f>D160+D395</f>
        <v>242451731</v>
      </c>
      <c r="E532" s="400">
        <f>E160+E395</f>
        <v>250995561</v>
      </c>
    </row>
    <row r="533" spans="1:5" ht="12.75">
      <c r="A533" s="200"/>
      <c r="C533" s="14" t="s">
        <v>277</v>
      </c>
      <c r="D533" s="400">
        <f>D170+D403</f>
        <v>80297294</v>
      </c>
      <c r="E533" s="400">
        <f>E170+E403</f>
        <v>53089419</v>
      </c>
    </row>
    <row r="534" spans="1:5" ht="12.75">
      <c r="A534" s="200"/>
      <c r="C534" s="14" t="s">
        <v>278</v>
      </c>
      <c r="D534" s="400">
        <f>D239+D461</f>
        <v>7292434.9399999995</v>
      </c>
      <c r="E534" s="400">
        <f>E239+E461</f>
        <v>4279930</v>
      </c>
    </row>
    <row r="535" spans="1:5" ht="12.75">
      <c r="A535" s="200"/>
      <c r="C535" s="14" t="s">
        <v>279</v>
      </c>
      <c r="D535" s="400">
        <f>D252+D483</f>
        <v>100084707</v>
      </c>
      <c r="E535" s="400">
        <f>E252+E483</f>
        <v>111231042</v>
      </c>
    </row>
    <row r="536" ht="12.75">
      <c r="A536" s="200"/>
    </row>
    <row r="537" spans="4:5" ht="12.75">
      <c r="D537" s="400">
        <f>SUM(D531:D535)</f>
        <v>907699381.6700001</v>
      </c>
      <c r="E537" s="400">
        <f>SUM(E531:E535)</f>
        <v>938022414.98</v>
      </c>
    </row>
  </sheetData>
  <mergeCells count="6">
    <mergeCell ref="F6:F7"/>
    <mergeCell ref="E6:E7"/>
    <mergeCell ref="D6:D7"/>
    <mergeCell ref="A6:A7"/>
    <mergeCell ref="B6:B7"/>
    <mergeCell ref="C6:C7"/>
  </mergeCells>
  <printOptions horizontalCentered="1"/>
  <pageMargins left="0.1968503937007874" right="0.1968503937007874" top="0.46" bottom="0.7" header="0.42" footer="0.5118110236220472"/>
  <pageSetup firstPageNumber="4" useFirstPageNumber="1" horizontalDpi="600" verticalDpi="600" orientation="landscape" paperSize="9" scale="90" r:id="rId4"/>
  <headerFooter alignWithMargins="0">
    <oddFooter>&amp;C&amp;P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2006-11-14T15:27:44Z</cp:lastPrinted>
  <dcterms:created xsi:type="dcterms:W3CDTF">2006-10-19T10:38:22Z</dcterms:created>
  <dcterms:modified xsi:type="dcterms:W3CDTF">2006-11-14T15:27:53Z</dcterms:modified>
  <cp:category/>
  <cp:version/>
  <cp:contentType/>
  <cp:contentStatus/>
</cp:coreProperties>
</file>