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harmonogram dochodów" sheetId="1" r:id="rId1"/>
  </sheets>
  <definedNames>
    <definedName name="_xlnm.Print_Titles" localSheetId="0">'harmonogram dochodów'!$9:$9</definedName>
  </definedNames>
  <calcPr fullCalcOnLoad="1"/>
</workbook>
</file>

<file path=xl/sharedStrings.xml><?xml version="1.0" encoding="utf-8"?>
<sst xmlns="http://schemas.openxmlformats.org/spreadsheetml/2006/main" count="297" uniqueCount="157">
  <si>
    <t>w złotych</t>
  </si>
  <si>
    <t>Dział</t>
  </si>
  <si>
    <t xml:space="preserve">Rozdz. </t>
  </si>
  <si>
    <t>Pozostała działalność</t>
  </si>
  <si>
    <t>Gospodarka gruntami  i nieruchomościami</t>
  </si>
  <si>
    <t>Różne rozliczenia</t>
  </si>
  <si>
    <t>Oświata i wychowanie</t>
  </si>
  <si>
    <t>Szkoły podstawowe</t>
  </si>
  <si>
    <t>Ochrona zdrowia</t>
  </si>
  <si>
    <t>Żłobki</t>
  </si>
  <si>
    <t>Domy pomocy społecznej</t>
  </si>
  <si>
    <t>Udziały gmin w podatkach stanowiących dochód budżetu państwa</t>
  </si>
  <si>
    <t xml:space="preserve">Część oświatowa subwencji ogólnej dla jednostek samorządu terytorialnego </t>
  </si>
  <si>
    <t>Urzędy wojewódzkie</t>
  </si>
  <si>
    <t>Licea ogólnokształcące</t>
  </si>
  <si>
    <t>Placówki wychowania pozaszkolnego</t>
  </si>
  <si>
    <t>Szkolne schroniska młodzieżowe</t>
  </si>
  <si>
    <t>Udziały powiatów w podatkach stanowiących dochód budżetu państwa</t>
  </si>
  <si>
    <t>Szkoły artystyczne</t>
  </si>
  <si>
    <t>Część oświatowa subwencji ogólnej dla jednostek samorządu terytorialnego</t>
  </si>
  <si>
    <t>Prace geodezyjne i kartograficzne (nieinwestycyjne)</t>
  </si>
  <si>
    <t>Komisje poborowe</t>
  </si>
  <si>
    <t>Komendy powiatowe Państwowej Straży Pożarnej</t>
  </si>
  <si>
    <t>I kwartał</t>
  </si>
  <si>
    <t>II kwartał</t>
  </si>
  <si>
    <t>III kwartał</t>
  </si>
  <si>
    <t>IV kwartał</t>
  </si>
  <si>
    <t>Dochody własne gminy</t>
  </si>
  <si>
    <t>Treść                                                                                                                   (nazwa działu, rozdziału)</t>
  </si>
  <si>
    <t>Dochody własne powiatu</t>
  </si>
  <si>
    <t>Dochody ogółem</t>
  </si>
  <si>
    <t>Gospodarka gruntami i nieruchomościami</t>
  </si>
  <si>
    <t>Gimnazja</t>
  </si>
  <si>
    <t>Szkoły zawodowe specjalne</t>
  </si>
  <si>
    <t>Administracja publiczna</t>
  </si>
  <si>
    <t>Urzędy miast i miast na prawach powiatu</t>
  </si>
  <si>
    <t xml:space="preserve">Gospodarka mieszkaniowa </t>
  </si>
  <si>
    <t>1.1 Wydział Architektury i Administracji Budowlanej</t>
  </si>
  <si>
    <t>Wpływy z różnych rozliczeń</t>
  </si>
  <si>
    <t>Różne rozliczenia finansowe</t>
  </si>
  <si>
    <t>Gospodarka komunalna i ochrona środowiska</t>
  </si>
  <si>
    <t xml:space="preserve">Subwencje </t>
  </si>
  <si>
    <t>Bezpieczeństwo publiczne i ochrona przeciwpożarowa</t>
  </si>
  <si>
    <t>Ośrodki wsparcia</t>
  </si>
  <si>
    <t>Ośrodki pomocy społecznej</t>
  </si>
  <si>
    <t>Usługi opiekuńcze i specjalistyczne usługi opiekuńcze</t>
  </si>
  <si>
    <t>Subwencje</t>
  </si>
  <si>
    <t>Dotacje celowe i inne środki na zadania własne</t>
  </si>
  <si>
    <t>Rodziny zastępcze</t>
  </si>
  <si>
    <t>Powiatowe urzędy pracy</t>
  </si>
  <si>
    <t>Rolnictwo i łowiectwo</t>
  </si>
  <si>
    <t>Działalność usługowa</t>
  </si>
  <si>
    <t>Nadzór budowlany</t>
  </si>
  <si>
    <t>Wpłaty z zysku przedsiębiorstw i jednoosobowych spółek</t>
  </si>
  <si>
    <t>Schroniska dla zwierząt</t>
  </si>
  <si>
    <t>1.5 Wydział Organizacyjny</t>
  </si>
  <si>
    <t>Gospodarka mieszkaniowa</t>
  </si>
  <si>
    <t>Placówki opiekuńczo-wychowawcze</t>
  </si>
  <si>
    <t>Edukacyjna opieka wychowawcza</t>
  </si>
  <si>
    <t>Świetlice szkolne</t>
  </si>
  <si>
    <t>Przedszkola specjalne</t>
  </si>
  <si>
    <t>Szkoły podstawowe specjalne</t>
  </si>
  <si>
    <t>Gimnazja specjalne</t>
  </si>
  <si>
    <t>Licea ogólnokształcące specjalne</t>
  </si>
  <si>
    <t>Centra kształcenia ustawicznego i praktycznego oraz ośrodki dokształcania zawodowego</t>
  </si>
  <si>
    <t>Specjalne ośrodki szkolno-wychowawcze</t>
  </si>
  <si>
    <t>Internaty i bursy szkolne</t>
  </si>
  <si>
    <t>1.2 Wydział Finansowy</t>
  </si>
  <si>
    <t>1.3 Wydział Geodezji i Gospodarki Nieruchomościami</t>
  </si>
  <si>
    <t>Wpływy z podatku dochodowego od osób fizycznych</t>
  </si>
  <si>
    <t>010</t>
  </si>
  <si>
    <t>01095</t>
  </si>
  <si>
    <t>Dochody gminy, z tego:</t>
  </si>
  <si>
    <t>Dochody powiatu, z tego:</t>
  </si>
  <si>
    <t>Ośrodki adopcyjno-opiekuńcze</t>
  </si>
  <si>
    <t>Cmentarze</t>
  </si>
  <si>
    <t>Zakłady gospodarki mieszkaniowej</t>
  </si>
  <si>
    <t>Fundusz Ochrony Środowiska i Gospodarki Wodnej</t>
  </si>
  <si>
    <t>Pomoc dla uchodźców</t>
  </si>
  <si>
    <t>Turystyka</t>
  </si>
  <si>
    <t>Ośrodki informacji turystycznej</t>
  </si>
  <si>
    <t xml:space="preserve">Zasiłki i pomoc w naturze oraz składki na ubezpieczenia społeczne </t>
  </si>
  <si>
    <t>Dotacje celowe z budżetu państwa na zadania z zakresu administracji rządowej</t>
  </si>
  <si>
    <t xml:space="preserve">Przedszkola </t>
  </si>
  <si>
    <t>Szkoły zawodowe</t>
  </si>
  <si>
    <t>Straż Miejska</t>
  </si>
  <si>
    <t>Wpływy z innych opłat stanowiących dochody jednostek samorządu terytorialnego na podstawie ustaw</t>
  </si>
  <si>
    <t>Dotacje celowe z budżetu państwa na zadania zlecone 
z zakresu administracji rządowej</t>
  </si>
  <si>
    <t xml:space="preserve">Urzędy naczelnych organów władzy państwowej, kontroli 
i ochrony prawa </t>
  </si>
  <si>
    <t xml:space="preserve">Prezydenta Miasta Lublin </t>
  </si>
  <si>
    <t>Obrona cywilna</t>
  </si>
  <si>
    <t>Gospodarka odpadami</t>
  </si>
  <si>
    <t>Licea profilowane</t>
  </si>
  <si>
    <t>Dodatki mieszkaniowe</t>
  </si>
  <si>
    <t>1.4  Wydział Gospodarki Komunalnej</t>
  </si>
  <si>
    <t>8. Ośrodek Adopcyjno-Opiekuńczy</t>
  </si>
  <si>
    <t>9. Dom Pomocy Społecznej  Betania</t>
  </si>
  <si>
    <t>10. Dom Pomocy Społecznej  Kalina</t>
  </si>
  <si>
    <t>11. Dom Pomocy Społecznej im. Matki Teresy z Kalkuty</t>
  </si>
  <si>
    <t>12. Dom Pomocy Społecznej im. W. Michelisowej</t>
  </si>
  <si>
    <t>13. Dom Pomocy Społecznej dla Osób 
 Niepełnosprawnych Fizycznie</t>
  </si>
  <si>
    <t>14. Zespół Dziennych Domów Pomocy Społecznej</t>
  </si>
  <si>
    <t>15. Miejski Zespół Żłobków</t>
  </si>
  <si>
    <t>16. Miejski Ośrodek Pomocy Rodzinie</t>
  </si>
  <si>
    <t>17. Miejski Urząd Pracy</t>
  </si>
  <si>
    <t>1. Urząd Miasta</t>
  </si>
  <si>
    <t>2. Komenda Straży Miejskiej</t>
  </si>
  <si>
    <t>5. Dom Dziecka Nr 3</t>
  </si>
  <si>
    <t>6. Rodzinny Dom Dziecka</t>
  </si>
  <si>
    <t>7. Pogotowie Opiekuńcze</t>
  </si>
  <si>
    <t>Dochody od osób prawnych, od osób fizycznych i od innych jednostek nieposiadających osobowości prawnej oraz wydatki związane z ich poborem</t>
  </si>
  <si>
    <t>Zadania w zakresie upowszechniania turystyki</t>
  </si>
  <si>
    <t>Pomoc społeczna</t>
  </si>
  <si>
    <t>Kultura i ochrona dziedzictwa narodowego</t>
  </si>
  <si>
    <t>Pozostałe zadania w zakresie polityki społecznej</t>
  </si>
  <si>
    <t>Zespoły do spraw orzekania o niepełnosprawności</t>
  </si>
  <si>
    <t>Składki na ubezpieczenie zdrowotne oraz świadczenia dla osób nieobjętych obowiązkiem ubezpieczenia zdrowotnego</t>
  </si>
  <si>
    <t>4. Zespół Placówek Wsparcia Dziecka i Rodziny</t>
  </si>
  <si>
    <t>Młodzieżowe ośrodki socjoterapii</t>
  </si>
  <si>
    <t>Poradnie psychologiczno - pedagogiczne, w tym poradnie specjalistyczne</t>
  </si>
  <si>
    <t>dow osob</t>
  </si>
  <si>
    <t>opł skarb, ods</t>
  </si>
  <si>
    <t>18. Powiatowy Inspektorat Nadzoru Budowlanego</t>
  </si>
  <si>
    <t>19. Komenda Miejska Państwowej Straży Pożarnej</t>
  </si>
  <si>
    <t>20. Szkoły i placówki oświatowe</t>
  </si>
  <si>
    <t>3. Zespół Placówek Opiekuńczo-Wychowawczych
"Pogodny Dom"</t>
  </si>
  <si>
    <t>Urzędy naczelnych organów władzy państwowej, kontroli 
i ochrony prawa oraz sądownictwa</t>
  </si>
  <si>
    <t>Załącznik nr 9</t>
  </si>
  <si>
    <t>Harmonogram realizacji dochodów budżetu miasta  w 2005 roku</t>
  </si>
  <si>
    <t>Wpływy z podatku rolnego, podatku leśnego, podatku od spadków i darowizn, podatku od czynności cywilnoprawnych oraz podatków i opłat lokalnych od osób fizycznych</t>
  </si>
  <si>
    <t>izba,płat</t>
  </si>
  <si>
    <t>Wpływy z podatku rolnego, podatku leśnego, podatku od czynności cywilnoprawnych, podatków i opłat lokalnych od osób prawnych i innych jednostek organizacyjnych</t>
  </si>
  <si>
    <t>Część równoważąca subwencji ogólnej dla gmin</t>
  </si>
  <si>
    <t>Pozostałe zadania w zakresie kultury</t>
  </si>
  <si>
    <t>Świadczenia rodzinne oraz skałdki na ubezpieczenia emerytalne i rentowe z ubezpieczenia społecznego</t>
  </si>
  <si>
    <t>Składki na ubezpieczenie zdrowotne opłacane za osoby pobierające niektóre świadczenia z pomocy społecznej oraz  niektóre świadczenia społeczne</t>
  </si>
  <si>
    <t>Część równoważąca subwencji ogólnej dla powiatów</t>
  </si>
  <si>
    <t>Dotacje celowe na zadania realizowane na podstawie porozumień i umów</t>
  </si>
  <si>
    <t>Plan 
na 2005 rok</t>
  </si>
  <si>
    <t>z dnia 20 stycznia 2005 roku</t>
  </si>
  <si>
    <t>1.6 Wydział Oświaty i Wychowania</t>
  </si>
  <si>
    <t>Przedszkola</t>
  </si>
  <si>
    <t>1.7 Wydział Spraw Administracyjnych</t>
  </si>
  <si>
    <t>1.8 Wydział Spraw Społecznych</t>
  </si>
  <si>
    <t>1.9 Wydział Strategii i  Rozwoju</t>
  </si>
  <si>
    <t>Licea profilowane specjalne</t>
  </si>
  <si>
    <t>Dochody własne</t>
  </si>
  <si>
    <t>Świadczenia rodzinne oraz składki na ubezpieczenia emerytalne 
i rentowe z ubezpieczenia społecznego</t>
  </si>
  <si>
    <t>Dotacje celowe na zadania realizowane na podstawie porozumień i umów - gmina</t>
  </si>
  <si>
    <t>Dotacje celowe i inne środki na zadania własne powiatu</t>
  </si>
  <si>
    <t>Dotacje celowe i inne środki na zadania własne gminy</t>
  </si>
  <si>
    <t>do zarządzenia nr 6/2005</t>
  </si>
  <si>
    <t>SKARBNIK MIASTA LUBLIN</t>
  </si>
  <si>
    <t>mgr Irena Szumlak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</si>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</sst>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5" fillId="2" borderId="5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6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 wrapText="1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0" fontId="0" fillId="2" borderId="8" xfId="0" applyFont="1" applyFill="1" applyBorder="1" applyAlignment="1">
      <alignment horizontal="left" wrapText="1"/>
    </xf>
    <xf numFmtId="3" fontId="0" fillId="2" borderId="8" xfId="0" applyNumberFormat="1" applyFont="1" applyFill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8" xfId="0" applyNumberFormat="1" applyFont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3" fontId="0" fillId="2" borderId="8" xfId="0" applyNumberFormat="1" applyFont="1" applyFill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2" fontId="0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2" borderId="14" xfId="0" applyFont="1" applyFill="1" applyBorder="1" applyAlignment="1">
      <alignment/>
    </xf>
    <xf numFmtId="3" fontId="6" fillId="2" borderId="14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wrapText="1"/>
    </xf>
    <xf numFmtId="3" fontId="6" fillId="2" borderId="1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left"/>
    </xf>
    <xf numFmtId="3" fontId="6" fillId="2" borderId="15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3" fontId="6" fillId="0" borderId="15" xfId="0" applyNumberFormat="1" applyFont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3" fontId="7" fillId="2" borderId="5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 wrapText="1"/>
    </xf>
    <xf numFmtId="3" fontId="6" fillId="0" borderId="15" xfId="0" applyNumberFormat="1" applyFont="1" applyBorder="1" applyAlignment="1">
      <alignment/>
    </xf>
    <xf numFmtId="0" fontId="3" fillId="3" borderId="8" xfId="0" applyFont="1" applyFill="1" applyBorder="1" applyAlignment="1">
      <alignment/>
    </xf>
    <xf numFmtId="3" fontId="3" fillId="3" borderId="8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 wrapText="1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horizontal="left" wrapText="1"/>
    </xf>
    <xf numFmtId="3" fontId="3" fillId="3" borderId="8" xfId="0" applyNumberFormat="1" applyFont="1" applyFill="1" applyBorder="1" applyAlignment="1">
      <alignment/>
    </xf>
    <xf numFmtId="0" fontId="3" fillId="3" borderId="8" xfId="0" applyFont="1" applyFill="1" applyBorder="1" applyAlignment="1">
      <alignment wrapText="1"/>
    </xf>
    <xf numFmtId="0" fontId="3" fillId="3" borderId="6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3" fillId="3" borderId="6" xfId="0" applyNumberFormat="1" applyFont="1" applyFill="1" applyBorder="1" applyAlignment="1">
      <alignment/>
    </xf>
    <xf numFmtId="0" fontId="3" fillId="3" borderId="8" xfId="0" applyFont="1" applyFill="1" applyBorder="1" applyAlignment="1" quotePrefix="1">
      <alignment horizontal="right" wrapText="1"/>
    </xf>
    <xf numFmtId="0" fontId="6" fillId="0" borderId="14" xfId="0" applyFont="1" applyBorder="1" applyAlignment="1">
      <alignment horizontal="left" wrapText="1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 wrapText="1"/>
    </xf>
    <xf numFmtId="3" fontId="6" fillId="0" borderId="14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3" fontId="6" fillId="0" borderId="15" xfId="0" applyNumberFormat="1" applyFont="1" applyBorder="1" applyAlignment="1">
      <alignment horizontal="center"/>
    </xf>
    <xf numFmtId="0" fontId="3" fillId="3" borderId="17" xfId="0" applyFont="1" applyFill="1" applyBorder="1" applyAlignment="1">
      <alignment wrapText="1"/>
    </xf>
    <xf numFmtId="0" fontId="0" fillId="2" borderId="17" xfId="0" applyFont="1" applyFill="1" applyBorder="1" applyAlignment="1">
      <alignment horizontal="left" wrapText="1"/>
    </xf>
    <xf numFmtId="3" fontId="3" fillId="3" borderId="18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wrapText="1"/>
    </xf>
    <xf numFmtId="0" fontId="0" fillId="4" borderId="8" xfId="0" applyFont="1" applyFill="1" applyBorder="1" applyAlignment="1">
      <alignment/>
    </xf>
    <xf numFmtId="3" fontId="0" fillId="4" borderId="8" xfId="0" applyNumberFormat="1" applyFont="1" applyFill="1" applyBorder="1" applyAlignment="1">
      <alignment horizontal="right" wrapText="1"/>
    </xf>
    <xf numFmtId="0" fontId="0" fillId="4" borderId="19" xfId="0" applyFont="1" applyFill="1" applyBorder="1" applyAlignment="1">
      <alignment wrapText="1"/>
    </xf>
    <xf numFmtId="3" fontId="0" fillId="4" borderId="8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wrapText="1"/>
    </xf>
    <xf numFmtId="3" fontId="0" fillId="2" borderId="6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3" fontId="0" fillId="4" borderId="8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 wrapText="1"/>
    </xf>
    <xf numFmtId="3" fontId="0" fillId="4" borderId="6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3" fontId="7" fillId="0" borderId="5" xfId="0" applyNumberFormat="1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7" xfId="0" applyFont="1" applyBorder="1" applyAlignment="1">
      <alignment/>
    </xf>
    <xf numFmtId="0" fontId="2" fillId="3" borderId="8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4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7" xfId="0" applyBorder="1" applyAlignment="1">
      <alignment/>
    </xf>
    <xf numFmtId="0" fontId="3" fillId="3" borderId="19" xfId="0" applyFont="1" applyFill="1" applyBorder="1" applyAlignment="1">
      <alignment horizontal="left" wrapText="1"/>
    </xf>
    <xf numFmtId="0" fontId="0" fillId="2" borderId="19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/>
    </xf>
    <xf numFmtId="3" fontId="3" fillId="3" borderId="8" xfId="0" applyNumberFormat="1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3" fillId="2" borderId="12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2" borderId="4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4" borderId="7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7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6" xfId="0" applyFont="1" applyBorder="1" applyAlignment="1" quotePrefix="1">
      <alignment horizontal="right"/>
    </xf>
    <xf numFmtId="3" fontId="0" fillId="0" borderId="6" xfId="0" applyNumberFormat="1" applyFont="1" applyBorder="1" applyAlignment="1">
      <alignment horizontal="right"/>
    </xf>
    <xf numFmtId="0" fontId="6" fillId="2" borderId="15" xfId="0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 horizontal="right" wrapText="1"/>
    </xf>
    <xf numFmtId="0" fontId="0" fillId="2" borderId="8" xfId="0" applyFont="1" applyFill="1" applyBorder="1" applyAlignment="1">
      <alignment wrapText="1"/>
    </xf>
    <xf numFmtId="0" fontId="2" fillId="2" borderId="7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3" fontId="0" fillId="0" borderId="6" xfId="0" applyNumberFormat="1" applyFont="1" applyBorder="1" applyAlignment="1">
      <alignment wrapText="1"/>
    </xf>
    <xf numFmtId="0" fontId="3" fillId="3" borderId="6" xfId="0" applyFont="1" applyFill="1" applyBorder="1" applyAlignment="1">
      <alignment horizontal="left" wrapText="1"/>
    </xf>
    <xf numFmtId="3" fontId="8" fillId="0" borderId="8" xfId="0" applyNumberFormat="1" applyFont="1" applyBorder="1" applyAlignment="1">
      <alignment horizontal="right"/>
    </xf>
    <xf numFmtId="0" fontId="0" fillId="4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="75" zoomScaleNormal="75" workbookViewId="0" topLeftCell="A1">
      <selection activeCell="G291" sqref="G291"/>
    </sheetView>
  </sheetViews>
  <sheetFormatPr defaultColWidth="9.00390625" defaultRowHeight="12.75"/>
  <cols>
    <col min="1" max="1" width="6.375" style="10" customWidth="1"/>
    <col min="2" max="2" width="7.875" style="10" customWidth="1"/>
    <col min="3" max="3" width="54.375" style="9" customWidth="1"/>
    <col min="4" max="4" width="13.75390625" style="9" customWidth="1"/>
    <col min="5" max="8" width="13.75390625" style="11" customWidth="1"/>
    <col min="9" max="9" width="15.00390625" style="9" customWidth="1"/>
    <col min="10" max="10" width="13.875" style="9" customWidth="1"/>
    <col min="11" max="16384" width="9.125" style="9" customWidth="1"/>
  </cols>
  <sheetData>
    <row r="1" spans="3:7" ht="12.75">
      <c r="C1" s="10"/>
      <c r="G1" s="9" t="s">
        <v>127</v>
      </c>
    </row>
    <row r="2" spans="2:7" ht="15" customHeight="1">
      <c r="B2" s="13"/>
      <c r="C2" s="10"/>
      <c r="G2" s="9" t="s">
        <v>151</v>
      </c>
    </row>
    <row r="3" spans="3:7" ht="15.75">
      <c r="C3" s="8" t="s">
        <v>128</v>
      </c>
      <c r="F3" s="9"/>
      <c r="G3" s="9" t="s">
        <v>89</v>
      </c>
    </row>
    <row r="4" spans="6:7" ht="14.25" customHeight="1">
      <c r="F4" s="9"/>
      <c r="G4" s="9" t="s">
        <v>139</v>
      </c>
    </row>
    <row r="5" spans="3:4" ht="6" customHeight="1">
      <c r="C5" s="13"/>
      <c r="D5" s="11"/>
    </row>
    <row r="6" spans="3:8" ht="20.25" customHeight="1" thickBot="1">
      <c r="C6" s="13"/>
      <c r="D6" s="11"/>
      <c r="E6" s="14"/>
      <c r="F6" s="14"/>
      <c r="G6" s="14"/>
      <c r="H6" s="15" t="s">
        <v>0</v>
      </c>
    </row>
    <row r="7" spans="1:8" ht="6" customHeight="1" thickTop="1">
      <c r="A7" s="107"/>
      <c r="B7" s="107"/>
      <c r="C7" s="1"/>
      <c r="D7" s="2"/>
      <c r="E7" s="3"/>
      <c r="F7" s="3"/>
      <c r="G7" s="3"/>
      <c r="H7" s="3"/>
    </row>
    <row r="8" spans="1:8" ht="36" customHeight="1" thickBot="1">
      <c r="A8" s="123" t="s">
        <v>1</v>
      </c>
      <c r="B8" s="108" t="s">
        <v>2</v>
      </c>
      <c r="C8" s="4" t="s">
        <v>28</v>
      </c>
      <c r="D8" s="4" t="s">
        <v>138</v>
      </c>
      <c r="E8" s="5" t="s">
        <v>23</v>
      </c>
      <c r="F8" s="5" t="s">
        <v>24</v>
      </c>
      <c r="G8" s="5" t="s">
        <v>25</v>
      </c>
      <c r="H8" s="5" t="s">
        <v>26</v>
      </c>
    </row>
    <row r="9" spans="1:14" ht="14.25" thickBot="1" thickTop="1">
      <c r="A9" s="109">
        <v>1</v>
      </c>
      <c r="B9" s="109">
        <v>2</v>
      </c>
      <c r="C9" s="6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104"/>
      <c r="J9" s="104"/>
      <c r="K9" s="104"/>
      <c r="L9" s="104"/>
      <c r="M9" s="104"/>
      <c r="N9" s="104"/>
    </row>
    <row r="10" spans="1:18" s="29" customFormat="1" ht="30.75" customHeight="1" thickBot="1" thickTop="1">
      <c r="A10" s="106"/>
      <c r="B10" s="53"/>
      <c r="C10" s="27" t="s">
        <v>30</v>
      </c>
      <c r="D10" s="139">
        <f aca="true" t="shared" si="0" ref="D10:D17">SUM(E10:H10)</f>
        <v>763368731</v>
      </c>
      <c r="E10" s="28">
        <f>E11+E167+E171+E175+E179+E183+E187+E191+E195+E199+E203+E207+E211+E215+E219+E225+E234+E243+E247+E252</f>
        <v>197462072</v>
      </c>
      <c r="F10" s="28">
        <f>F11+F167+F171+F175+F179+F183+F187+F191+F195+F199+F203+F207+F211+F215+F219+F225+F234+F243+F247+F252</f>
        <v>195035905</v>
      </c>
      <c r="G10" s="28">
        <f>G11+G167+G171+G175+G179+G183+G187+G191+G195+G199+G203+G207+G211+G215+G219+G225+G234+G243+G247+G252</f>
        <v>188593862</v>
      </c>
      <c r="H10" s="28">
        <f>H11+H167+H171+H175+H179+H183+H187+H191+H195+H199+H203+H207+H211+H215+H219+H225+H234+H243+H247+H252</f>
        <v>182276892</v>
      </c>
      <c r="I10" s="137"/>
      <c r="J10" s="138"/>
      <c r="K10" s="138"/>
      <c r="L10" s="138"/>
      <c r="M10" s="138"/>
      <c r="N10" s="138"/>
      <c r="O10" s="134"/>
      <c r="P10" s="134"/>
      <c r="Q10" s="134"/>
      <c r="R10" s="134"/>
    </row>
    <row r="11" spans="1:18" s="18" customFormat="1" ht="24" customHeight="1" thickBot="1" thickTop="1">
      <c r="A11" s="22"/>
      <c r="B11" s="22"/>
      <c r="C11" s="16" t="s">
        <v>105</v>
      </c>
      <c r="D11" s="139">
        <f t="shared" si="0"/>
        <v>749776771</v>
      </c>
      <c r="E11" s="17">
        <f>E12+E18+E109+E120+E128+E134+E138+E149+E163</f>
        <v>193777430</v>
      </c>
      <c r="F11" s="17">
        <f>F12+F18+F109+F120+F128+F134+F138+F149+F163</f>
        <v>191301786</v>
      </c>
      <c r="G11" s="17">
        <f>G12+G18+G109+G120+G128+G134+G138+G149+G163</f>
        <v>186213045</v>
      </c>
      <c r="H11" s="17">
        <f>H12+H18+H109+H120+H128+H134+H138+H149+H163</f>
        <v>178484510</v>
      </c>
      <c r="I11" s="135"/>
      <c r="J11" s="136"/>
      <c r="K11" s="136"/>
      <c r="L11" s="136"/>
      <c r="M11" s="136"/>
      <c r="N11" s="136"/>
      <c r="O11" s="136"/>
      <c r="P11" s="136"/>
      <c r="Q11" s="136"/>
      <c r="R11" s="136"/>
    </row>
    <row r="12" spans="1:18" ht="24" customHeight="1" thickTop="1">
      <c r="A12" s="110"/>
      <c r="B12" s="110"/>
      <c r="C12" s="23" t="s">
        <v>37</v>
      </c>
      <c r="D12" s="19">
        <f t="shared" si="0"/>
        <v>32000</v>
      </c>
      <c r="E12" s="19">
        <f>SUM(E14+E16)</f>
        <v>8000</v>
      </c>
      <c r="F12" s="19">
        <f>SUM(F14+F16)</f>
        <v>8000</v>
      </c>
      <c r="G12" s="19">
        <f>SUM(G14+G16)</f>
        <v>8000</v>
      </c>
      <c r="H12" s="19">
        <f>SUM(H14+H16)</f>
        <v>8000</v>
      </c>
      <c r="I12" s="105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8" s="20" customFormat="1" ht="19.5" customHeight="1" thickBot="1">
      <c r="A13" s="111"/>
      <c r="B13" s="111"/>
      <c r="C13" s="60" t="s">
        <v>27</v>
      </c>
      <c r="D13" s="79">
        <f t="shared" si="0"/>
        <v>32000</v>
      </c>
      <c r="E13" s="61">
        <f>E14+E16</f>
        <v>8000</v>
      </c>
      <c r="F13" s="61">
        <f>F14+F16</f>
        <v>8000</v>
      </c>
      <c r="G13" s="61">
        <f>G14+G16</f>
        <v>8000</v>
      </c>
      <c r="H13" s="61">
        <f>H14+H16</f>
        <v>8000</v>
      </c>
    </row>
    <row r="14" spans="1:8" s="12" customFormat="1" ht="18.75" customHeight="1" thickTop="1">
      <c r="A14" s="66">
        <v>750</v>
      </c>
      <c r="B14" s="66"/>
      <c r="C14" s="66" t="s">
        <v>34</v>
      </c>
      <c r="D14" s="68">
        <f t="shared" si="0"/>
        <v>8000</v>
      </c>
      <c r="E14" s="68">
        <f>SUM(E15)</f>
        <v>2000</v>
      </c>
      <c r="F14" s="68">
        <f>SUM(F15)</f>
        <v>2000</v>
      </c>
      <c r="G14" s="68">
        <f>SUM(G15)</f>
        <v>2000</v>
      </c>
      <c r="H14" s="68">
        <f>SUM(H15)</f>
        <v>2000</v>
      </c>
    </row>
    <row r="15" spans="1:8" ht="18.75" customHeight="1">
      <c r="A15" s="110"/>
      <c r="B15" s="33">
        <v>75023</v>
      </c>
      <c r="C15" s="30" t="s">
        <v>35</v>
      </c>
      <c r="D15" s="32">
        <f t="shared" si="0"/>
        <v>8000</v>
      </c>
      <c r="E15" s="32">
        <v>2000</v>
      </c>
      <c r="F15" s="32">
        <v>2000</v>
      </c>
      <c r="G15" s="32">
        <v>2000</v>
      </c>
      <c r="H15" s="32">
        <v>2000</v>
      </c>
    </row>
    <row r="16" spans="1:8" s="12" customFormat="1" ht="39.75" customHeight="1">
      <c r="A16" s="73">
        <v>756</v>
      </c>
      <c r="B16" s="66"/>
      <c r="C16" s="70" t="s">
        <v>110</v>
      </c>
      <c r="D16" s="71">
        <f t="shared" si="0"/>
        <v>24000</v>
      </c>
      <c r="E16" s="71">
        <f>SUM(E17)</f>
        <v>6000</v>
      </c>
      <c r="F16" s="71">
        <f>SUM(F17)</f>
        <v>6000</v>
      </c>
      <c r="G16" s="71">
        <f>SUM(G17)</f>
        <v>6000</v>
      </c>
      <c r="H16" s="71">
        <f>SUM(H17)</f>
        <v>6000</v>
      </c>
    </row>
    <row r="17" spans="1:8" ht="39.75" customHeight="1">
      <c r="A17" s="120"/>
      <c r="B17" s="33">
        <v>75616</v>
      </c>
      <c r="C17" s="34" t="s">
        <v>129</v>
      </c>
      <c r="D17" s="31">
        <f t="shared" si="0"/>
        <v>24000</v>
      </c>
      <c r="E17" s="31">
        <v>6000</v>
      </c>
      <c r="F17" s="31">
        <v>6000</v>
      </c>
      <c r="G17" s="31">
        <v>6000</v>
      </c>
      <c r="H17" s="31">
        <v>6000</v>
      </c>
    </row>
    <row r="18" spans="1:8" ht="23.25" customHeight="1">
      <c r="A18" s="110"/>
      <c r="B18" s="110"/>
      <c r="C18" s="23" t="s">
        <v>67</v>
      </c>
      <c r="D18" s="19">
        <f aca="true" t="shared" si="1" ref="D18:D82">SUM(E18:H18)</f>
        <v>683263671</v>
      </c>
      <c r="E18" s="19">
        <f>E19+E67</f>
        <v>177992180</v>
      </c>
      <c r="F18" s="19">
        <f>F19+F67</f>
        <v>169515936</v>
      </c>
      <c r="G18" s="19">
        <f>G19+G67</f>
        <v>170199345</v>
      </c>
      <c r="H18" s="19">
        <f>H19+H67</f>
        <v>165556210</v>
      </c>
    </row>
    <row r="19" spans="1:8" s="20" customFormat="1" ht="19.5" customHeight="1">
      <c r="A19" s="112"/>
      <c r="B19" s="112"/>
      <c r="C19" s="62" t="s">
        <v>72</v>
      </c>
      <c r="D19" s="63">
        <f t="shared" si="1"/>
        <v>476174843</v>
      </c>
      <c r="E19" s="63">
        <f>E20+E38+E44+E54</f>
        <v>119612875</v>
      </c>
      <c r="F19" s="63">
        <f>F20+F38+F44+F54</f>
        <v>118803961</v>
      </c>
      <c r="G19" s="63">
        <f>G20+G38+G44+G54</f>
        <v>120749228</v>
      </c>
      <c r="H19" s="63">
        <f>H20+H38+H44+H54</f>
        <v>117008779</v>
      </c>
    </row>
    <row r="20" spans="1:8" s="20" customFormat="1" ht="19.5" customHeight="1" thickBot="1">
      <c r="A20" s="111"/>
      <c r="B20" s="111"/>
      <c r="C20" s="58" t="s">
        <v>146</v>
      </c>
      <c r="D20" s="59">
        <f t="shared" si="1"/>
        <v>303534798</v>
      </c>
      <c r="E20" s="59">
        <f>E21+E24+E31+E33+E36</f>
        <v>70470500</v>
      </c>
      <c r="F20" s="59">
        <f>F21+F24+F31+F33+F36</f>
        <v>76144500</v>
      </c>
      <c r="G20" s="59">
        <f>G21+G24+G31+G33+G36</f>
        <v>80311000</v>
      </c>
      <c r="H20" s="59">
        <f>H21+H24+H31+H33+H36</f>
        <v>76608798</v>
      </c>
    </row>
    <row r="21" spans="1:8" s="12" customFormat="1" ht="18.75" customHeight="1" thickTop="1">
      <c r="A21" s="66">
        <v>750</v>
      </c>
      <c r="B21" s="66"/>
      <c r="C21" s="66" t="s">
        <v>34</v>
      </c>
      <c r="D21" s="67">
        <f>SUM(E21:H21)</f>
        <v>99000</v>
      </c>
      <c r="E21" s="67">
        <f>SUM(E22:E23)</f>
        <v>24750</v>
      </c>
      <c r="F21" s="67">
        <f>SUM(F22:F23)</f>
        <v>24750</v>
      </c>
      <c r="G21" s="67">
        <f>SUM(G22:G23)</f>
        <v>24750</v>
      </c>
      <c r="H21" s="67">
        <f>SUM(H22:H23)</f>
        <v>24750</v>
      </c>
    </row>
    <row r="22" spans="1:9" s="145" customFormat="1" ht="18.75" customHeight="1">
      <c r="A22" s="144"/>
      <c r="B22" s="88">
        <v>75011</v>
      </c>
      <c r="C22" s="88" t="s">
        <v>13</v>
      </c>
      <c r="D22" s="91">
        <f>SUM(E22:H22)</f>
        <v>64000</v>
      </c>
      <c r="E22" s="91">
        <v>16000</v>
      </c>
      <c r="F22" s="91">
        <v>16000</v>
      </c>
      <c r="G22" s="91">
        <v>16000</v>
      </c>
      <c r="H22" s="91">
        <v>16000</v>
      </c>
      <c r="I22" s="145" t="s">
        <v>120</v>
      </c>
    </row>
    <row r="23" spans="1:9" ht="18.75" customHeight="1">
      <c r="A23" s="33"/>
      <c r="B23" s="33">
        <v>75023</v>
      </c>
      <c r="C23" s="38" t="s">
        <v>35</v>
      </c>
      <c r="D23" s="31">
        <f>SUM(E23:H23)</f>
        <v>35000</v>
      </c>
      <c r="E23" s="31">
        <v>8750</v>
      </c>
      <c r="F23" s="31">
        <v>8750</v>
      </c>
      <c r="G23" s="31">
        <v>8750</v>
      </c>
      <c r="H23" s="31">
        <v>8750</v>
      </c>
      <c r="I23" s="9" t="s">
        <v>130</v>
      </c>
    </row>
    <row r="24" spans="1:8" s="12" customFormat="1" ht="39.75" customHeight="1">
      <c r="A24" s="73">
        <v>756</v>
      </c>
      <c r="B24" s="73"/>
      <c r="C24" s="161" t="s">
        <v>110</v>
      </c>
      <c r="D24" s="75">
        <f t="shared" si="1"/>
        <v>302420798</v>
      </c>
      <c r="E24" s="75">
        <f>SUM(E25:E30)</f>
        <v>70192000</v>
      </c>
      <c r="F24" s="75">
        <f>SUM(F25:F30)</f>
        <v>75816000</v>
      </c>
      <c r="G24" s="75">
        <f>SUM(G25:G30)</f>
        <v>80032500</v>
      </c>
      <c r="H24" s="75">
        <f>SUM(H25:H30)</f>
        <v>76380298</v>
      </c>
    </row>
    <row r="25" spans="1:8" ht="18.75" customHeight="1">
      <c r="A25" s="30"/>
      <c r="B25" s="30">
        <v>75601</v>
      </c>
      <c r="C25" s="34" t="s">
        <v>69</v>
      </c>
      <c r="D25" s="45">
        <f t="shared" si="1"/>
        <v>1460000</v>
      </c>
      <c r="E25" s="35">
        <v>300000</v>
      </c>
      <c r="F25" s="35">
        <v>400000</v>
      </c>
      <c r="G25" s="35">
        <v>320000</v>
      </c>
      <c r="H25" s="35">
        <v>440000</v>
      </c>
    </row>
    <row r="26" spans="1:8" s="104" customFormat="1" ht="37.5" customHeight="1">
      <c r="A26" s="110"/>
      <c r="B26" s="33">
        <v>75615</v>
      </c>
      <c r="C26" s="38" t="s">
        <v>131</v>
      </c>
      <c r="D26" s="32">
        <f t="shared" si="1"/>
        <v>100825300</v>
      </c>
      <c r="E26" s="31">
        <v>26000000</v>
      </c>
      <c r="F26" s="31">
        <f>28206000-600000</f>
        <v>27606000</v>
      </c>
      <c r="G26" s="31">
        <v>26012000</v>
      </c>
      <c r="H26" s="31">
        <v>21207300</v>
      </c>
    </row>
    <row r="27" spans="1:8" s="104" customFormat="1" ht="37.5" customHeight="1">
      <c r="A27" s="110"/>
      <c r="B27" s="33">
        <v>75616</v>
      </c>
      <c r="C27" s="34" t="s">
        <v>129</v>
      </c>
      <c r="D27" s="32">
        <f>SUM(E27:H27)</f>
        <v>29352000</v>
      </c>
      <c r="E27" s="31">
        <f>6952000+140000</f>
        <v>7092000</v>
      </c>
      <c r="F27" s="31">
        <f>8000000+1000000</f>
        <v>9000000</v>
      </c>
      <c r="G27" s="31">
        <f>7200000-500000</f>
        <v>6700000</v>
      </c>
      <c r="H27" s="31">
        <f>7200000-140000-500000</f>
        <v>6560000</v>
      </c>
    </row>
    <row r="28" spans="1:9" ht="25.5" customHeight="1">
      <c r="A28" s="110"/>
      <c r="B28" s="33">
        <v>75618</v>
      </c>
      <c r="C28" s="38" t="s">
        <v>86</v>
      </c>
      <c r="D28" s="31">
        <f t="shared" si="1"/>
        <v>8310000</v>
      </c>
      <c r="E28" s="31">
        <v>1800000</v>
      </c>
      <c r="F28" s="31">
        <v>2310000</v>
      </c>
      <c r="G28" s="31">
        <v>2200000</v>
      </c>
      <c r="H28" s="31">
        <v>2000000</v>
      </c>
      <c r="I28" s="9" t="s">
        <v>121</v>
      </c>
    </row>
    <row r="29" spans="1:8" ht="18.75" customHeight="1">
      <c r="A29" s="110"/>
      <c r="B29" s="33">
        <v>75619</v>
      </c>
      <c r="C29" s="30" t="s">
        <v>38</v>
      </c>
      <c r="D29" s="31">
        <f t="shared" si="1"/>
        <v>500</v>
      </c>
      <c r="E29" s="31"/>
      <c r="F29" s="31"/>
      <c r="G29" s="31">
        <v>500</v>
      </c>
      <c r="H29" s="31"/>
    </row>
    <row r="30" spans="1:8" ht="18.75" customHeight="1">
      <c r="A30" s="33"/>
      <c r="B30" s="33">
        <v>75621</v>
      </c>
      <c r="C30" s="34" t="s">
        <v>11</v>
      </c>
      <c r="D30" s="31">
        <f t="shared" si="1"/>
        <v>162472998</v>
      </c>
      <c r="E30" s="31">
        <f>36000000-1000000</f>
        <v>35000000</v>
      </c>
      <c r="F30" s="31">
        <f>34500000+2000000</f>
        <v>36500000</v>
      </c>
      <c r="G30" s="31">
        <v>44800000</v>
      </c>
      <c r="H30" s="31">
        <f>47672998-500000-1000000</f>
        <v>46172998</v>
      </c>
    </row>
    <row r="31" spans="1:8" s="12" customFormat="1" ht="18.75" customHeight="1">
      <c r="A31" s="66">
        <v>758</v>
      </c>
      <c r="B31" s="66"/>
      <c r="C31" s="66" t="s">
        <v>5</v>
      </c>
      <c r="D31" s="67">
        <f t="shared" si="1"/>
        <v>1000000</v>
      </c>
      <c r="E31" s="67">
        <f>SUM(E32)</f>
        <v>250000</v>
      </c>
      <c r="F31" s="67">
        <f>SUM(F32)</f>
        <v>300000</v>
      </c>
      <c r="G31" s="67">
        <f>SUM(G32)</f>
        <v>250000</v>
      </c>
      <c r="H31" s="67">
        <f>SUM(H32)</f>
        <v>200000</v>
      </c>
    </row>
    <row r="32" spans="1:8" ht="18.75" customHeight="1">
      <c r="A32" s="30"/>
      <c r="B32" s="33">
        <v>75814</v>
      </c>
      <c r="C32" s="38" t="s">
        <v>39</v>
      </c>
      <c r="D32" s="31">
        <f t="shared" si="1"/>
        <v>1000000</v>
      </c>
      <c r="E32" s="31">
        <v>250000</v>
      </c>
      <c r="F32" s="31">
        <v>300000</v>
      </c>
      <c r="G32" s="31">
        <v>250000</v>
      </c>
      <c r="H32" s="31">
        <v>200000</v>
      </c>
    </row>
    <row r="33" spans="1:8" s="12" customFormat="1" ht="18.75" customHeight="1">
      <c r="A33" s="66">
        <v>852</v>
      </c>
      <c r="B33" s="66"/>
      <c r="C33" s="66" t="s">
        <v>112</v>
      </c>
      <c r="D33" s="67">
        <f t="shared" si="1"/>
        <v>5000</v>
      </c>
      <c r="E33" s="67">
        <f>SUM(E34:E35)</f>
        <v>1250</v>
      </c>
      <c r="F33" s="67">
        <f>SUM(F34:F35)</f>
        <v>1250</v>
      </c>
      <c r="G33" s="67">
        <f>SUM(G34:G35)</f>
        <v>1250</v>
      </c>
      <c r="H33" s="67">
        <f>SUM(H34:H35)</f>
        <v>1250</v>
      </c>
    </row>
    <row r="34" spans="1:8" ht="18.75" customHeight="1">
      <c r="A34" s="120"/>
      <c r="B34" s="33">
        <v>85203</v>
      </c>
      <c r="C34" s="38" t="s">
        <v>43</v>
      </c>
      <c r="D34" s="31">
        <f t="shared" si="1"/>
        <v>1000</v>
      </c>
      <c r="E34" s="31">
        <v>250</v>
      </c>
      <c r="F34" s="31">
        <v>250</v>
      </c>
      <c r="G34" s="31">
        <v>250</v>
      </c>
      <c r="H34" s="31">
        <v>250</v>
      </c>
    </row>
    <row r="35" spans="1:8" ht="18.75" customHeight="1">
      <c r="A35" s="33"/>
      <c r="B35" s="33">
        <v>85228</v>
      </c>
      <c r="C35" s="38" t="s">
        <v>45</v>
      </c>
      <c r="D35" s="31">
        <f t="shared" si="1"/>
        <v>4000</v>
      </c>
      <c r="E35" s="31">
        <v>1000</v>
      </c>
      <c r="F35" s="31">
        <v>1000</v>
      </c>
      <c r="G35" s="31">
        <v>1000</v>
      </c>
      <c r="H35" s="31">
        <v>1000</v>
      </c>
    </row>
    <row r="36" spans="1:8" s="12" customFormat="1" ht="18.75" customHeight="1">
      <c r="A36" s="73">
        <v>900</v>
      </c>
      <c r="B36" s="66"/>
      <c r="C36" s="66" t="s">
        <v>40</v>
      </c>
      <c r="D36" s="67">
        <f t="shared" si="1"/>
        <v>10000</v>
      </c>
      <c r="E36" s="67">
        <f>E37</f>
        <v>2500</v>
      </c>
      <c r="F36" s="67">
        <f>F37</f>
        <v>2500</v>
      </c>
      <c r="G36" s="67">
        <f>G37</f>
        <v>2500</v>
      </c>
      <c r="H36" s="67">
        <f>H37</f>
        <v>2500</v>
      </c>
    </row>
    <row r="37" spans="1:8" s="12" customFormat="1" ht="18.75" customHeight="1">
      <c r="A37" s="124"/>
      <c r="B37" s="88">
        <v>90011</v>
      </c>
      <c r="C37" s="90" t="s">
        <v>77</v>
      </c>
      <c r="D37" s="31">
        <f t="shared" si="1"/>
        <v>10000</v>
      </c>
      <c r="E37" s="91">
        <v>2500</v>
      </c>
      <c r="F37" s="91">
        <v>2500</v>
      </c>
      <c r="G37" s="91">
        <v>2500</v>
      </c>
      <c r="H37" s="91">
        <v>2500</v>
      </c>
    </row>
    <row r="38" spans="1:8" s="20" customFormat="1" ht="21" customHeight="1" thickBot="1">
      <c r="A38" s="113"/>
      <c r="B38" s="113"/>
      <c r="C38" s="54" t="s">
        <v>41</v>
      </c>
      <c r="D38" s="55">
        <f t="shared" si="1"/>
        <v>105250278</v>
      </c>
      <c r="E38" s="55">
        <f>E39+E41</f>
        <v>31925448</v>
      </c>
      <c r="F38" s="55">
        <f>F39+F41</f>
        <v>25967381</v>
      </c>
      <c r="G38" s="55">
        <f>G39+G41</f>
        <v>23775248</v>
      </c>
      <c r="H38" s="55">
        <f>H39+H41</f>
        <v>23582201</v>
      </c>
    </row>
    <row r="39" spans="1:8" s="12" customFormat="1" ht="39.75" customHeight="1" thickTop="1">
      <c r="A39" s="73">
        <v>756</v>
      </c>
      <c r="B39" s="73"/>
      <c r="C39" s="70" t="s">
        <v>110</v>
      </c>
      <c r="D39" s="75">
        <f>SUM(E39:H39)</f>
        <v>535000</v>
      </c>
      <c r="E39" s="75"/>
      <c r="F39" s="75">
        <f>F40</f>
        <v>535000</v>
      </c>
      <c r="G39" s="75"/>
      <c r="H39" s="71"/>
    </row>
    <row r="40" spans="1:8" s="20" customFormat="1" ht="41.25" customHeight="1">
      <c r="A40" s="113"/>
      <c r="B40" s="33">
        <v>75615</v>
      </c>
      <c r="C40" s="38" t="s">
        <v>131</v>
      </c>
      <c r="D40" s="93">
        <f>SUM(E40:H40)</f>
        <v>535000</v>
      </c>
      <c r="E40" s="93"/>
      <c r="F40" s="93">
        <v>535000</v>
      </c>
      <c r="G40" s="93"/>
      <c r="H40" s="93"/>
    </row>
    <row r="41" spans="1:8" s="12" customFormat="1" ht="18.75" customHeight="1">
      <c r="A41" s="73">
        <v>758</v>
      </c>
      <c r="B41" s="73"/>
      <c r="C41" s="66" t="s">
        <v>5</v>
      </c>
      <c r="D41" s="68">
        <f t="shared" si="1"/>
        <v>104715278</v>
      </c>
      <c r="E41" s="68">
        <f>SUM(E42:E43)</f>
        <v>31925448</v>
      </c>
      <c r="F41" s="68">
        <f>SUM(F42:F43)</f>
        <v>25432381</v>
      </c>
      <c r="G41" s="68">
        <f>SUM(G42:G43)</f>
        <v>23775248</v>
      </c>
      <c r="H41" s="68">
        <f>SUM(H42:H43)</f>
        <v>23582201</v>
      </c>
    </row>
    <row r="42" spans="1:10" ht="25.5" customHeight="1">
      <c r="A42" s="110"/>
      <c r="B42" s="33">
        <v>75801</v>
      </c>
      <c r="C42" s="38" t="s">
        <v>12</v>
      </c>
      <c r="D42" s="32">
        <f>E42+F42+G42+H42</f>
        <v>103977752</v>
      </c>
      <c r="E42" s="32">
        <f>31741066</f>
        <v>31741066</v>
      </c>
      <c r="F42" s="32">
        <f>26248000-1000000</f>
        <v>25248000</v>
      </c>
      <c r="G42" s="32">
        <f>22590866+1000000</f>
        <v>23590866</v>
      </c>
      <c r="H42" s="32">
        <v>23397820</v>
      </c>
      <c r="I42" s="11"/>
      <c r="J42" s="11"/>
    </row>
    <row r="43" spans="1:10" ht="18.75" customHeight="1">
      <c r="A43" s="110"/>
      <c r="B43" s="33">
        <v>75831</v>
      </c>
      <c r="C43" s="153" t="s">
        <v>132</v>
      </c>
      <c r="D43" s="154">
        <f>SUM(E43:H43)</f>
        <v>737526</v>
      </c>
      <c r="E43" s="154">
        <v>184382</v>
      </c>
      <c r="F43" s="154">
        <v>184381</v>
      </c>
      <c r="G43" s="154">
        <v>184382</v>
      </c>
      <c r="H43" s="154">
        <v>184381</v>
      </c>
      <c r="I43" s="11"/>
      <c r="J43" s="11"/>
    </row>
    <row r="44" spans="1:8" s="20" customFormat="1" ht="21" customHeight="1" thickBot="1">
      <c r="A44" s="125"/>
      <c r="B44" s="114"/>
      <c r="C44" s="54" t="s">
        <v>47</v>
      </c>
      <c r="D44" s="55">
        <f t="shared" si="1"/>
        <v>8308300</v>
      </c>
      <c r="E44" s="55">
        <f>E45+E47+E49+E52</f>
        <v>2320000</v>
      </c>
      <c r="F44" s="55">
        <f>F45+F47+F49+F52</f>
        <v>1944500</v>
      </c>
      <c r="G44" s="55">
        <f>G45+G47+G49+G52</f>
        <v>1944500</v>
      </c>
      <c r="H44" s="55">
        <f>H45+H47+H49+H52</f>
        <v>2099300</v>
      </c>
    </row>
    <row r="45" spans="1:8" s="20" customFormat="1" ht="18.75" customHeight="1" thickTop="1">
      <c r="A45" s="73">
        <v>630</v>
      </c>
      <c r="B45" s="115"/>
      <c r="C45" s="72" t="s">
        <v>79</v>
      </c>
      <c r="D45" s="67">
        <f>SUM(E45:H45)</f>
        <v>91000</v>
      </c>
      <c r="E45" s="86">
        <f>E46</f>
        <v>54000</v>
      </c>
      <c r="F45" s="86"/>
      <c r="G45" s="86"/>
      <c r="H45" s="86">
        <f>H46</f>
        <v>37000</v>
      </c>
    </row>
    <row r="46" spans="1:8" s="20" customFormat="1" ht="18.75" customHeight="1">
      <c r="A46" s="114"/>
      <c r="B46" s="41">
        <v>63003</v>
      </c>
      <c r="C46" s="92" t="s">
        <v>111</v>
      </c>
      <c r="D46" s="91">
        <f>SUM(E46:H46)</f>
        <v>91000</v>
      </c>
      <c r="E46" s="93">
        <v>54000</v>
      </c>
      <c r="F46" s="93"/>
      <c r="G46" s="93"/>
      <c r="H46" s="93">
        <v>37000</v>
      </c>
    </row>
    <row r="47" spans="1:8" s="20" customFormat="1" ht="18.75" customHeight="1">
      <c r="A47" s="66">
        <v>750</v>
      </c>
      <c r="B47" s="121"/>
      <c r="C47" s="72" t="s">
        <v>34</v>
      </c>
      <c r="D47" s="67">
        <f t="shared" si="1"/>
        <v>69300</v>
      </c>
      <c r="E47" s="67"/>
      <c r="F47" s="67"/>
      <c r="G47" s="67"/>
      <c r="H47" s="67">
        <f>H48</f>
        <v>69300</v>
      </c>
    </row>
    <row r="48" spans="1:8" s="20" customFormat="1" ht="18.75" customHeight="1">
      <c r="A48" s="114"/>
      <c r="B48" s="41">
        <v>75023</v>
      </c>
      <c r="C48" s="92" t="s">
        <v>35</v>
      </c>
      <c r="D48" s="91">
        <f t="shared" si="1"/>
        <v>69300</v>
      </c>
      <c r="E48" s="93"/>
      <c r="F48" s="93"/>
      <c r="G48" s="93"/>
      <c r="H48" s="93">
        <v>69300</v>
      </c>
    </row>
    <row r="49" spans="1:8" s="20" customFormat="1" ht="18.75" customHeight="1">
      <c r="A49" s="73">
        <v>852</v>
      </c>
      <c r="B49" s="115"/>
      <c r="C49" s="72" t="s">
        <v>112</v>
      </c>
      <c r="D49" s="67">
        <f>SUM(E49:H49)</f>
        <v>8029000</v>
      </c>
      <c r="E49" s="67">
        <f>SUM(E50:E51)</f>
        <v>2195500</v>
      </c>
      <c r="F49" s="67">
        <f>SUM(F50:F51)</f>
        <v>1944500</v>
      </c>
      <c r="G49" s="67">
        <f>SUM(G50:G51)</f>
        <v>1944500</v>
      </c>
      <c r="H49" s="67">
        <f>SUM(H50:H51)</f>
        <v>1944500</v>
      </c>
    </row>
    <row r="50" spans="1:8" s="20" customFormat="1" ht="18.75" customHeight="1">
      <c r="A50" s="156"/>
      <c r="B50" s="41">
        <v>85214</v>
      </c>
      <c r="C50" s="92" t="s">
        <v>81</v>
      </c>
      <c r="D50" s="91">
        <f>SUM(E50:H50)</f>
        <v>4498000</v>
      </c>
      <c r="E50" s="93">
        <v>1124500</v>
      </c>
      <c r="F50" s="93">
        <v>1124500</v>
      </c>
      <c r="G50" s="93">
        <v>1124500</v>
      </c>
      <c r="H50" s="93">
        <v>1124500</v>
      </c>
    </row>
    <row r="51" spans="1:8" s="20" customFormat="1" ht="18.75" customHeight="1">
      <c r="A51" s="125"/>
      <c r="B51" s="41">
        <v>85219</v>
      </c>
      <c r="C51" s="155" t="s">
        <v>44</v>
      </c>
      <c r="D51" s="91">
        <f>SUM(E51:H51)</f>
        <v>3531000</v>
      </c>
      <c r="E51" s="40">
        <v>1071000</v>
      </c>
      <c r="F51" s="40">
        <v>820000</v>
      </c>
      <c r="G51" s="40">
        <v>820000</v>
      </c>
      <c r="H51" s="40">
        <v>820000</v>
      </c>
    </row>
    <row r="52" spans="1:8" s="12" customFormat="1" ht="18.75" customHeight="1">
      <c r="A52" s="73">
        <v>921</v>
      </c>
      <c r="B52" s="73"/>
      <c r="C52" s="66" t="s">
        <v>113</v>
      </c>
      <c r="D52" s="67">
        <f t="shared" si="1"/>
        <v>119000</v>
      </c>
      <c r="E52" s="67">
        <f>E53</f>
        <v>70500</v>
      </c>
      <c r="F52" s="67"/>
      <c r="G52" s="67"/>
      <c r="H52" s="67">
        <f>H53</f>
        <v>48500</v>
      </c>
    </row>
    <row r="53" spans="1:8" s="104" customFormat="1" ht="18.75" customHeight="1">
      <c r="A53" s="120"/>
      <c r="B53" s="30">
        <v>92105</v>
      </c>
      <c r="C53" s="30" t="s">
        <v>133</v>
      </c>
      <c r="D53" s="150">
        <f t="shared" si="1"/>
        <v>119000</v>
      </c>
      <c r="E53" s="45">
        <v>70500</v>
      </c>
      <c r="F53" s="45"/>
      <c r="G53" s="45"/>
      <c r="H53" s="45">
        <v>48500</v>
      </c>
    </row>
    <row r="54" spans="1:8" s="20" customFormat="1" ht="30.75" customHeight="1" thickBot="1">
      <c r="A54" s="111"/>
      <c r="B54" s="111"/>
      <c r="C54" s="64" t="s">
        <v>87</v>
      </c>
      <c r="D54" s="65">
        <f t="shared" si="1"/>
        <v>59081467</v>
      </c>
      <c r="E54" s="65">
        <f>E55+E57+E59+E61</f>
        <v>14896927</v>
      </c>
      <c r="F54" s="65">
        <f>F55+F57+F59+F61</f>
        <v>14747580</v>
      </c>
      <c r="G54" s="65">
        <f>G55+G57+G59+G61</f>
        <v>14718480</v>
      </c>
      <c r="H54" s="65">
        <f>H55+H57+H59+H61</f>
        <v>14718480</v>
      </c>
    </row>
    <row r="55" spans="1:8" s="12" customFormat="1" ht="18.75" customHeight="1" thickTop="1">
      <c r="A55" s="66">
        <v>750</v>
      </c>
      <c r="B55" s="66"/>
      <c r="C55" s="66" t="s">
        <v>34</v>
      </c>
      <c r="D55" s="67">
        <f t="shared" si="1"/>
        <v>1544567</v>
      </c>
      <c r="E55" s="68">
        <f>E56</f>
        <v>475277</v>
      </c>
      <c r="F55" s="68">
        <f>F56</f>
        <v>356430</v>
      </c>
      <c r="G55" s="68">
        <f>G56</f>
        <v>356430</v>
      </c>
      <c r="H55" s="68">
        <f>H56</f>
        <v>356430</v>
      </c>
    </row>
    <row r="56" spans="1:8" ht="18.75" customHeight="1">
      <c r="A56" s="30"/>
      <c r="B56" s="30">
        <v>75011</v>
      </c>
      <c r="C56" s="38" t="s">
        <v>13</v>
      </c>
      <c r="D56" s="32">
        <f t="shared" si="1"/>
        <v>1544567</v>
      </c>
      <c r="E56" s="32">
        <v>475277</v>
      </c>
      <c r="F56" s="32">
        <v>356430</v>
      </c>
      <c r="G56" s="32">
        <v>356430</v>
      </c>
      <c r="H56" s="32">
        <v>356430</v>
      </c>
    </row>
    <row r="57" spans="1:8" s="12" customFormat="1" ht="25.5" customHeight="1">
      <c r="A57" s="66">
        <v>751</v>
      </c>
      <c r="B57" s="66"/>
      <c r="C57" s="72" t="s">
        <v>126</v>
      </c>
      <c r="D57" s="68">
        <f t="shared" si="1"/>
        <v>29100</v>
      </c>
      <c r="E57" s="68"/>
      <c r="F57" s="68">
        <f>F58</f>
        <v>29100</v>
      </c>
      <c r="G57" s="68"/>
      <c r="H57" s="68"/>
    </row>
    <row r="58" spans="1:8" ht="25.5" customHeight="1">
      <c r="A58" s="30"/>
      <c r="B58" s="30">
        <v>75101</v>
      </c>
      <c r="C58" s="34" t="s">
        <v>88</v>
      </c>
      <c r="D58" s="45">
        <f t="shared" si="1"/>
        <v>29100</v>
      </c>
      <c r="E58" s="45"/>
      <c r="F58" s="45">
        <v>29100</v>
      </c>
      <c r="G58" s="45"/>
      <c r="H58" s="45"/>
    </row>
    <row r="59" spans="1:8" s="12" customFormat="1" ht="18.75" customHeight="1">
      <c r="A59" s="73">
        <v>754</v>
      </c>
      <c r="B59" s="73"/>
      <c r="C59" s="127" t="s">
        <v>42</v>
      </c>
      <c r="D59" s="68">
        <f t="shared" si="1"/>
        <v>1800</v>
      </c>
      <c r="E59" s="68">
        <f>E60</f>
        <v>450</v>
      </c>
      <c r="F59" s="68">
        <f>F60</f>
        <v>450</v>
      </c>
      <c r="G59" s="68">
        <f>G60</f>
        <v>450</v>
      </c>
      <c r="H59" s="68">
        <f>H60</f>
        <v>450</v>
      </c>
    </row>
    <row r="60" spans="1:8" ht="18.75" customHeight="1">
      <c r="A60" s="41"/>
      <c r="B60" s="41">
        <v>75414</v>
      </c>
      <c r="C60" s="128" t="s">
        <v>90</v>
      </c>
      <c r="D60" s="32">
        <f t="shared" si="1"/>
        <v>1800</v>
      </c>
      <c r="E60" s="32">
        <v>450</v>
      </c>
      <c r="F60" s="32">
        <v>450</v>
      </c>
      <c r="G60" s="32">
        <v>450</v>
      </c>
      <c r="H60" s="32">
        <v>450</v>
      </c>
    </row>
    <row r="61" spans="1:8" s="12" customFormat="1" ht="18.75" customHeight="1">
      <c r="A61" s="66">
        <v>852</v>
      </c>
      <c r="B61" s="66"/>
      <c r="C61" s="66" t="s">
        <v>112</v>
      </c>
      <c r="D61" s="71">
        <f t="shared" si="1"/>
        <v>57506000</v>
      </c>
      <c r="E61" s="71">
        <f>SUM(E62:E66)</f>
        <v>14421200</v>
      </c>
      <c r="F61" s="71">
        <f>SUM(F62:F66)</f>
        <v>14361600</v>
      </c>
      <c r="G61" s="71">
        <f>SUM(G62:G66)</f>
        <v>14361600</v>
      </c>
      <c r="H61" s="71">
        <f>SUM(H62:H66)</f>
        <v>14361600</v>
      </c>
    </row>
    <row r="62" spans="1:8" ht="18.75" customHeight="1">
      <c r="A62" s="110"/>
      <c r="B62" s="33">
        <v>85203</v>
      </c>
      <c r="C62" s="33" t="s">
        <v>43</v>
      </c>
      <c r="D62" s="32">
        <f t="shared" si="1"/>
        <v>782000</v>
      </c>
      <c r="E62" s="32">
        <v>240200</v>
      </c>
      <c r="F62" s="32">
        <v>180600</v>
      </c>
      <c r="G62" s="32">
        <v>180600</v>
      </c>
      <c r="H62" s="32">
        <v>180600</v>
      </c>
    </row>
    <row r="63" spans="1:8" ht="25.5" customHeight="1">
      <c r="A63" s="110"/>
      <c r="B63" s="33">
        <v>85212</v>
      </c>
      <c r="C63" s="157" t="s">
        <v>134</v>
      </c>
      <c r="D63" s="32">
        <f>SUM(E63:H63)</f>
        <v>45881000</v>
      </c>
      <c r="E63" s="32">
        <v>11470250</v>
      </c>
      <c r="F63" s="32">
        <v>11470250</v>
      </c>
      <c r="G63" s="32">
        <v>11470250</v>
      </c>
      <c r="H63" s="32">
        <v>11470250</v>
      </c>
    </row>
    <row r="64" spans="1:8" ht="38.25" customHeight="1">
      <c r="A64" s="110"/>
      <c r="B64" s="33">
        <v>85213</v>
      </c>
      <c r="C64" s="87" t="s">
        <v>135</v>
      </c>
      <c r="D64" s="32">
        <f t="shared" si="1"/>
        <v>800000</v>
      </c>
      <c r="E64" s="32">
        <v>200000</v>
      </c>
      <c r="F64" s="32">
        <v>200000</v>
      </c>
      <c r="G64" s="32">
        <v>200000</v>
      </c>
      <c r="H64" s="32">
        <v>200000</v>
      </c>
    </row>
    <row r="65" spans="1:8" ht="25.5" customHeight="1">
      <c r="A65" s="110"/>
      <c r="B65" s="33">
        <v>85214</v>
      </c>
      <c r="C65" s="38" t="s">
        <v>81</v>
      </c>
      <c r="D65" s="39">
        <f t="shared" si="1"/>
        <v>9258000</v>
      </c>
      <c r="E65" s="39">
        <v>2314500</v>
      </c>
      <c r="F65" s="39">
        <v>2314500</v>
      </c>
      <c r="G65" s="39">
        <v>2314500</v>
      </c>
      <c r="H65" s="39">
        <v>2314500</v>
      </c>
    </row>
    <row r="66" spans="1:8" ht="18.75" customHeight="1">
      <c r="A66" s="110"/>
      <c r="B66" s="33">
        <v>85228</v>
      </c>
      <c r="C66" s="33" t="s">
        <v>45</v>
      </c>
      <c r="D66" s="39">
        <f t="shared" si="1"/>
        <v>785000</v>
      </c>
      <c r="E66" s="39">
        <v>196250</v>
      </c>
      <c r="F66" s="39">
        <v>196250</v>
      </c>
      <c r="G66" s="39">
        <v>196250</v>
      </c>
      <c r="H66" s="39">
        <v>196250</v>
      </c>
    </row>
    <row r="67" spans="1:8" ht="25.5" customHeight="1">
      <c r="A67" s="110"/>
      <c r="B67" s="110"/>
      <c r="C67" s="101" t="s">
        <v>73</v>
      </c>
      <c r="D67" s="63">
        <f t="shared" si="1"/>
        <v>207088828</v>
      </c>
      <c r="E67" s="102">
        <f>E68+E77+E81+E88+E84</f>
        <v>58379305</v>
      </c>
      <c r="F67" s="102">
        <f>F68+F77+F81+F88+F84</f>
        <v>50711975</v>
      </c>
      <c r="G67" s="102">
        <f>G68+G77+G81+G88+G84</f>
        <v>49450117</v>
      </c>
      <c r="H67" s="102">
        <f>H68+H77+H81+H88+H84</f>
        <v>48547431</v>
      </c>
    </row>
    <row r="68" spans="1:8" s="20" customFormat="1" ht="18.75" customHeight="1" thickBot="1">
      <c r="A68" s="111"/>
      <c r="B68" s="111"/>
      <c r="C68" s="58" t="s">
        <v>146</v>
      </c>
      <c r="D68" s="59">
        <f t="shared" si="1"/>
        <v>47918734</v>
      </c>
      <c r="E68" s="59">
        <f>E69+E71+E73+E75</f>
        <v>10702000</v>
      </c>
      <c r="F68" s="59">
        <f>F69+F71+F73+F75</f>
        <v>10992312</v>
      </c>
      <c r="G68" s="59">
        <f>G69+G71+G73+G75</f>
        <v>12502354</v>
      </c>
      <c r="H68" s="59">
        <f>H69+H71+H73+H75</f>
        <v>13722068</v>
      </c>
    </row>
    <row r="69" spans="1:8" s="12" customFormat="1" ht="18.75" customHeight="1" thickTop="1">
      <c r="A69" s="72">
        <v>700</v>
      </c>
      <c r="B69" s="72"/>
      <c r="C69" s="70" t="s">
        <v>36</v>
      </c>
      <c r="D69" s="71">
        <f>SUM(E69:H69)</f>
        <v>2000000</v>
      </c>
      <c r="E69" s="71">
        <f>E70</f>
        <v>500000</v>
      </c>
      <c r="F69" s="71">
        <f>F70</f>
        <v>500000</v>
      </c>
      <c r="G69" s="71">
        <f>G70</f>
        <v>500000</v>
      </c>
      <c r="H69" s="71">
        <f>H70</f>
        <v>500000</v>
      </c>
    </row>
    <row r="70" spans="1:8" ht="18.75" customHeight="1">
      <c r="A70" s="30"/>
      <c r="B70" s="30">
        <v>70005</v>
      </c>
      <c r="C70" s="34" t="s">
        <v>4</v>
      </c>
      <c r="D70" s="35">
        <f>SUM(E70:H70)</f>
        <v>2000000</v>
      </c>
      <c r="E70" s="45">
        <v>500000</v>
      </c>
      <c r="F70" s="45">
        <v>500000</v>
      </c>
      <c r="G70" s="45">
        <v>500000</v>
      </c>
      <c r="H70" s="45">
        <v>500000</v>
      </c>
    </row>
    <row r="71" spans="1:8" s="12" customFormat="1" ht="18.75" customHeight="1">
      <c r="A71" s="72">
        <v>754</v>
      </c>
      <c r="B71" s="72"/>
      <c r="C71" s="70" t="s">
        <v>42</v>
      </c>
      <c r="D71" s="71">
        <f>SUM(E71:H71)</f>
        <v>4000</v>
      </c>
      <c r="E71" s="71">
        <f>E72</f>
        <v>1000</v>
      </c>
      <c r="F71" s="71">
        <f>F72</f>
        <v>1000</v>
      </c>
      <c r="G71" s="71">
        <f>G72</f>
        <v>1000</v>
      </c>
      <c r="H71" s="71">
        <f>H72</f>
        <v>1000</v>
      </c>
    </row>
    <row r="72" spans="1:8" ht="18.75" customHeight="1">
      <c r="A72" s="30"/>
      <c r="B72" s="30">
        <v>75411</v>
      </c>
      <c r="C72" s="34" t="s">
        <v>22</v>
      </c>
      <c r="D72" s="35">
        <f>SUM(E72:H72)</f>
        <v>4000</v>
      </c>
      <c r="E72" s="45">
        <v>1000</v>
      </c>
      <c r="F72" s="45">
        <v>1000</v>
      </c>
      <c r="G72" s="45">
        <v>1000</v>
      </c>
      <c r="H72" s="45">
        <v>1000</v>
      </c>
    </row>
    <row r="73" spans="1:8" s="12" customFormat="1" ht="38.25" customHeight="1">
      <c r="A73" s="72">
        <v>756</v>
      </c>
      <c r="B73" s="72"/>
      <c r="C73" s="70" t="s">
        <v>110</v>
      </c>
      <c r="D73" s="71">
        <f t="shared" si="1"/>
        <v>45910734</v>
      </c>
      <c r="E73" s="71">
        <f>SUM(E74)</f>
        <v>10200000</v>
      </c>
      <c r="F73" s="71">
        <f>SUM(F74)</f>
        <v>10490312</v>
      </c>
      <c r="G73" s="71">
        <f>SUM(G74)</f>
        <v>12000354</v>
      </c>
      <c r="H73" s="71">
        <f>SUM(H74)</f>
        <v>13220068</v>
      </c>
    </row>
    <row r="74" spans="1:8" ht="25.5" customHeight="1">
      <c r="A74" s="30"/>
      <c r="B74" s="30">
        <v>75622</v>
      </c>
      <c r="C74" s="34" t="s">
        <v>17</v>
      </c>
      <c r="D74" s="31">
        <f t="shared" si="1"/>
        <v>45910734</v>
      </c>
      <c r="E74" s="32">
        <v>10200000</v>
      </c>
      <c r="F74" s="32">
        <f>8800000+1000000+690312</f>
        <v>10490312</v>
      </c>
      <c r="G74" s="32">
        <f>12000000+354</f>
        <v>12000354</v>
      </c>
      <c r="H74" s="32">
        <f>14910734-1000000-690312-354</f>
        <v>13220068</v>
      </c>
    </row>
    <row r="75" spans="1:8" s="12" customFormat="1" ht="18.75" customHeight="1">
      <c r="A75" s="72">
        <v>852</v>
      </c>
      <c r="B75" s="72"/>
      <c r="C75" s="70" t="s">
        <v>112</v>
      </c>
      <c r="D75" s="71">
        <f t="shared" si="1"/>
        <v>4000</v>
      </c>
      <c r="E75" s="71">
        <f>E76</f>
        <v>1000</v>
      </c>
      <c r="F75" s="71">
        <f>F76</f>
        <v>1000</v>
      </c>
      <c r="G75" s="71">
        <f>G76</f>
        <v>1000</v>
      </c>
      <c r="H75" s="71">
        <f>H76</f>
        <v>1000</v>
      </c>
    </row>
    <row r="76" spans="1:8" ht="18.75" customHeight="1">
      <c r="A76" s="120"/>
      <c r="B76" s="30">
        <v>85203</v>
      </c>
      <c r="C76" s="34" t="s">
        <v>43</v>
      </c>
      <c r="D76" s="35">
        <f t="shared" si="1"/>
        <v>4000</v>
      </c>
      <c r="E76" s="45">
        <v>1000</v>
      </c>
      <c r="F76" s="45">
        <v>1000</v>
      </c>
      <c r="G76" s="45">
        <v>1000</v>
      </c>
      <c r="H76" s="45">
        <v>1000</v>
      </c>
    </row>
    <row r="77" spans="1:8" s="20" customFormat="1" ht="21.75" customHeight="1" thickBot="1">
      <c r="A77" s="118"/>
      <c r="B77" s="118"/>
      <c r="C77" s="151" t="s">
        <v>46</v>
      </c>
      <c r="D77" s="59">
        <f t="shared" si="1"/>
        <v>128830825</v>
      </c>
      <c r="E77" s="59">
        <f>SUM(E78)</f>
        <v>39578536</v>
      </c>
      <c r="F77" s="59">
        <f>SUM(F78)</f>
        <v>31750763</v>
      </c>
      <c r="G77" s="59">
        <f>SUM(G78)</f>
        <v>29750763</v>
      </c>
      <c r="H77" s="59">
        <f>SUM(H78)</f>
        <v>27750763</v>
      </c>
    </row>
    <row r="78" spans="1:8" s="12" customFormat="1" ht="18.75" customHeight="1" thickTop="1">
      <c r="A78" s="73">
        <v>758</v>
      </c>
      <c r="B78" s="73"/>
      <c r="C78" s="66" t="s">
        <v>5</v>
      </c>
      <c r="D78" s="68">
        <f t="shared" si="1"/>
        <v>128830825</v>
      </c>
      <c r="E78" s="68">
        <f>SUM(E79:E80)</f>
        <v>39578536</v>
      </c>
      <c r="F78" s="68">
        <f>SUM(F79:F80)</f>
        <v>31750763</v>
      </c>
      <c r="G78" s="68">
        <f>SUM(G79:G80)</f>
        <v>29750763</v>
      </c>
      <c r="H78" s="68">
        <f>SUM(H79:H80)</f>
        <v>27750763</v>
      </c>
    </row>
    <row r="79" spans="1:8" ht="25.5" customHeight="1">
      <c r="A79" s="120"/>
      <c r="B79" s="30">
        <v>75801</v>
      </c>
      <c r="C79" s="38" t="s">
        <v>19</v>
      </c>
      <c r="D79" s="32">
        <f t="shared" si="1"/>
        <v>127758974</v>
      </c>
      <c r="E79" s="32">
        <v>39310574</v>
      </c>
      <c r="F79" s="32">
        <f>29482800+3000000-1000000</f>
        <v>31482800</v>
      </c>
      <c r="G79" s="32">
        <v>29482800</v>
      </c>
      <c r="H79" s="32">
        <f>29482800-3000000+1000000</f>
        <v>27482800</v>
      </c>
    </row>
    <row r="80" spans="1:8" ht="18.75" customHeight="1">
      <c r="A80" s="110"/>
      <c r="B80" s="33">
        <v>75832</v>
      </c>
      <c r="C80" s="34" t="s">
        <v>136</v>
      </c>
      <c r="D80" s="45">
        <f>SUM(E80:H80)</f>
        <v>1071851</v>
      </c>
      <c r="E80" s="45">
        <v>267962</v>
      </c>
      <c r="F80" s="45">
        <v>267963</v>
      </c>
      <c r="G80" s="45">
        <v>267963</v>
      </c>
      <c r="H80" s="45">
        <v>267963</v>
      </c>
    </row>
    <row r="81" spans="1:8" s="20" customFormat="1" ht="24" customHeight="1" thickBot="1">
      <c r="A81" s="119"/>
      <c r="B81" s="119"/>
      <c r="C81" s="56" t="s">
        <v>47</v>
      </c>
      <c r="D81" s="57">
        <f t="shared" si="1"/>
        <v>7858000</v>
      </c>
      <c r="E81" s="57">
        <f>E82</f>
        <v>2158000</v>
      </c>
      <c r="F81" s="57">
        <f>F82</f>
        <v>1900000</v>
      </c>
      <c r="G81" s="57">
        <f>G82</f>
        <v>1900000</v>
      </c>
      <c r="H81" s="57">
        <f>H82</f>
        <v>1900000</v>
      </c>
    </row>
    <row r="82" spans="1:8" s="12" customFormat="1" ht="18.75" customHeight="1" thickTop="1">
      <c r="A82" s="66">
        <v>852</v>
      </c>
      <c r="B82" s="66"/>
      <c r="C82" s="73" t="s">
        <v>112</v>
      </c>
      <c r="D82" s="71">
        <f t="shared" si="1"/>
        <v>7858000</v>
      </c>
      <c r="E82" s="71">
        <f>SUM(E83:E83)</f>
        <v>2158000</v>
      </c>
      <c r="F82" s="71">
        <f>SUM(F83:F83)</f>
        <v>1900000</v>
      </c>
      <c r="G82" s="71">
        <f>SUM(G83:G83)</f>
        <v>1900000</v>
      </c>
      <c r="H82" s="71">
        <f>SUM(H83:H83)</f>
        <v>1900000</v>
      </c>
    </row>
    <row r="83" spans="1:8" ht="18.75" customHeight="1">
      <c r="A83" s="116"/>
      <c r="B83" s="41">
        <v>85202</v>
      </c>
      <c r="C83" s="41" t="s">
        <v>10</v>
      </c>
      <c r="D83" s="42">
        <f aca="true" t="shared" si="2" ref="D83:D106">SUM(E83:H83)</f>
        <v>7858000</v>
      </c>
      <c r="E83" s="42">
        <v>2158000</v>
      </c>
      <c r="F83" s="42">
        <v>1900000</v>
      </c>
      <c r="G83" s="42">
        <v>1900000</v>
      </c>
      <c r="H83" s="42">
        <v>1900000</v>
      </c>
    </row>
    <row r="84" spans="1:8" ht="30" customHeight="1" thickBot="1">
      <c r="A84" s="33"/>
      <c r="B84" s="33"/>
      <c r="C84" s="103" t="s">
        <v>137</v>
      </c>
      <c r="D84" s="65">
        <f t="shared" si="2"/>
        <v>2378000</v>
      </c>
      <c r="E84" s="65">
        <f>E85</f>
        <v>594500</v>
      </c>
      <c r="F84" s="65">
        <f>F85</f>
        <v>594500</v>
      </c>
      <c r="G84" s="65">
        <f>G85</f>
        <v>594500</v>
      </c>
      <c r="H84" s="65">
        <f>H85</f>
        <v>594500</v>
      </c>
    </row>
    <row r="85" spans="1:14" ht="18.75" customHeight="1" thickTop="1">
      <c r="A85" s="73">
        <v>852</v>
      </c>
      <c r="B85" s="117"/>
      <c r="C85" s="72" t="s">
        <v>112</v>
      </c>
      <c r="D85" s="71">
        <f t="shared" si="2"/>
        <v>2378000</v>
      </c>
      <c r="E85" s="140">
        <f>SUM(E86:E87)</f>
        <v>594500</v>
      </c>
      <c r="F85" s="140">
        <f>SUM(F86:F87)</f>
        <v>594500</v>
      </c>
      <c r="G85" s="140">
        <f>SUM(G86:G87)</f>
        <v>594500</v>
      </c>
      <c r="H85" s="140">
        <f>SUM(H86:H87)</f>
        <v>594500</v>
      </c>
      <c r="I85" s="97"/>
      <c r="J85" s="98"/>
      <c r="K85" s="98"/>
      <c r="L85" s="98"/>
      <c r="M85" s="98"/>
      <c r="N85" s="98"/>
    </row>
    <row r="86" spans="1:8" s="104" customFormat="1" ht="18.75" customHeight="1">
      <c r="A86" s="120"/>
      <c r="B86" s="30">
        <v>85201</v>
      </c>
      <c r="C86" s="34" t="s">
        <v>57</v>
      </c>
      <c r="D86" s="42">
        <f t="shared" si="2"/>
        <v>2300000</v>
      </c>
      <c r="E86" s="35">
        <v>575000</v>
      </c>
      <c r="F86" s="35">
        <v>575000</v>
      </c>
      <c r="G86" s="35">
        <v>575000</v>
      </c>
      <c r="H86" s="35">
        <v>575000</v>
      </c>
    </row>
    <row r="87" spans="1:8" s="104" customFormat="1" ht="18.75" customHeight="1">
      <c r="A87" s="110"/>
      <c r="B87" s="33">
        <v>85204</v>
      </c>
      <c r="C87" s="34" t="s">
        <v>48</v>
      </c>
      <c r="D87" s="37">
        <f>SUM(E87:H87)</f>
        <v>78000</v>
      </c>
      <c r="E87" s="31">
        <v>19500</v>
      </c>
      <c r="F87" s="31">
        <v>19500</v>
      </c>
      <c r="G87" s="31">
        <v>19500</v>
      </c>
      <c r="H87" s="31">
        <v>19500</v>
      </c>
    </row>
    <row r="88" spans="1:8" s="20" customFormat="1" ht="29.25" customHeight="1" thickBot="1">
      <c r="A88" s="111"/>
      <c r="B88" s="111"/>
      <c r="C88" s="103" t="s">
        <v>82</v>
      </c>
      <c r="D88" s="65">
        <f t="shared" si="2"/>
        <v>20103269</v>
      </c>
      <c r="E88" s="65">
        <f>E89+E91+E94+E98+E101+E103+E107</f>
        <v>5346269</v>
      </c>
      <c r="F88" s="65">
        <f>F89+F91+F94+F98+F101+F103+F107</f>
        <v>5474400</v>
      </c>
      <c r="G88" s="65">
        <f>G89+G91+G94+G98+G101+G103+G107</f>
        <v>4702500</v>
      </c>
      <c r="H88" s="65">
        <f>H89+H91+H94+H98+H101+H103+H107</f>
        <v>4580100</v>
      </c>
    </row>
    <row r="89" spans="1:8" s="12" customFormat="1" ht="18.75" customHeight="1" thickTop="1">
      <c r="A89" s="66">
        <v>700</v>
      </c>
      <c r="B89" s="66"/>
      <c r="C89" s="72" t="s">
        <v>36</v>
      </c>
      <c r="D89" s="68">
        <f t="shared" si="2"/>
        <v>345000</v>
      </c>
      <c r="E89" s="68">
        <f>SUM(E90:E90)</f>
        <v>86250</v>
      </c>
      <c r="F89" s="68">
        <f>SUM(F90:F90)</f>
        <v>86250</v>
      </c>
      <c r="G89" s="68">
        <f>SUM(G90:G90)</f>
        <v>86250</v>
      </c>
      <c r="H89" s="68">
        <f>SUM(H90:H90)</f>
        <v>86250</v>
      </c>
    </row>
    <row r="90" spans="1:8" ht="18.75" customHeight="1">
      <c r="A90" s="33"/>
      <c r="B90" s="33">
        <v>70005</v>
      </c>
      <c r="C90" s="33" t="s">
        <v>4</v>
      </c>
      <c r="D90" s="44">
        <f t="shared" si="2"/>
        <v>345000</v>
      </c>
      <c r="E90" s="44">
        <v>86250</v>
      </c>
      <c r="F90" s="44">
        <v>86250</v>
      </c>
      <c r="G90" s="44">
        <v>86250</v>
      </c>
      <c r="H90" s="44">
        <v>86250</v>
      </c>
    </row>
    <row r="91" spans="1:8" s="12" customFormat="1" ht="18.75" customHeight="1">
      <c r="A91" s="66">
        <v>710</v>
      </c>
      <c r="B91" s="66"/>
      <c r="C91" s="72" t="s">
        <v>51</v>
      </c>
      <c r="D91" s="68">
        <f t="shared" si="2"/>
        <v>519125</v>
      </c>
      <c r="E91" s="68">
        <f>SUM(E92:E93)</f>
        <v>142025</v>
      </c>
      <c r="F91" s="68">
        <f>SUM(F92:F93)</f>
        <v>125700</v>
      </c>
      <c r="G91" s="68">
        <f>SUM(G92:G93)</f>
        <v>125700</v>
      </c>
      <c r="H91" s="68">
        <f>SUM(H92:H93)</f>
        <v>125700</v>
      </c>
    </row>
    <row r="92" spans="1:8" ht="18.75" customHeight="1">
      <c r="A92" s="120"/>
      <c r="B92" s="33">
        <v>71013</v>
      </c>
      <c r="C92" s="33" t="s">
        <v>20</v>
      </c>
      <c r="D92" s="44">
        <f t="shared" si="2"/>
        <v>114000</v>
      </c>
      <c r="E92" s="44">
        <v>28500</v>
      </c>
      <c r="F92" s="44">
        <v>28500</v>
      </c>
      <c r="G92" s="44">
        <v>28500</v>
      </c>
      <c r="H92" s="44">
        <v>28500</v>
      </c>
    </row>
    <row r="93" spans="1:8" ht="18.75" customHeight="1">
      <c r="A93" s="33"/>
      <c r="B93" s="33">
        <v>71015</v>
      </c>
      <c r="C93" s="33" t="s">
        <v>52</v>
      </c>
      <c r="D93" s="44">
        <f t="shared" si="2"/>
        <v>405125</v>
      </c>
      <c r="E93" s="44">
        <v>113525</v>
      </c>
      <c r="F93" s="44">
        <v>97200</v>
      </c>
      <c r="G93" s="44">
        <v>97200</v>
      </c>
      <c r="H93" s="44">
        <v>97200</v>
      </c>
    </row>
    <row r="94" spans="1:8" s="12" customFormat="1" ht="18.75" customHeight="1">
      <c r="A94" s="66">
        <v>750</v>
      </c>
      <c r="B94" s="66"/>
      <c r="C94" s="66" t="s">
        <v>34</v>
      </c>
      <c r="D94" s="67">
        <f aca="true" t="shared" si="3" ref="D94:D100">SUM(E94:H94)</f>
        <v>940144</v>
      </c>
      <c r="E94" s="67">
        <f>SUM(E95:E96)</f>
        <v>316444</v>
      </c>
      <c r="F94" s="67">
        <f>SUM(F95:F96)</f>
        <v>238900</v>
      </c>
      <c r="G94" s="67">
        <f>SUM(G95:G96)</f>
        <v>192400</v>
      </c>
      <c r="H94" s="67">
        <f>SUM(H95:H96)</f>
        <v>192400</v>
      </c>
    </row>
    <row r="95" spans="1:8" ht="18.75" customHeight="1">
      <c r="A95" s="120"/>
      <c r="B95" s="41">
        <v>75011</v>
      </c>
      <c r="C95" s="99" t="s">
        <v>13</v>
      </c>
      <c r="D95" s="150">
        <f t="shared" si="3"/>
        <v>834144</v>
      </c>
      <c r="E95" s="150">
        <v>256944</v>
      </c>
      <c r="F95" s="150">
        <v>192400</v>
      </c>
      <c r="G95" s="150">
        <v>192400</v>
      </c>
      <c r="H95" s="150">
        <v>192400</v>
      </c>
    </row>
    <row r="96" spans="1:8" ht="18.75" customHeight="1">
      <c r="A96" s="33"/>
      <c r="B96" s="43">
        <v>75045</v>
      </c>
      <c r="C96" s="36" t="s">
        <v>21</v>
      </c>
      <c r="D96" s="39">
        <f t="shared" si="3"/>
        <v>106000</v>
      </c>
      <c r="E96" s="39">
        <v>59500</v>
      </c>
      <c r="F96" s="39">
        <v>46500</v>
      </c>
      <c r="G96" s="39"/>
      <c r="H96" s="39"/>
    </row>
    <row r="97" ht="18.75" customHeight="1"/>
    <row r="98" spans="1:8" s="12" customFormat="1" ht="18.75" customHeight="1">
      <c r="A98" s="66">
        <v>754</v>
      </c>
      <c r="B98" s="66"/>
      <c r="C98" s="66" t="s">
        <v>42</v>
      </c>
      <c r="D98" s="67">
        <f t="shared" si="3"/>
        <v>12603000</v>
      </c>
      <c r="E98" s="67">
        <f>SUM(E99:E100)</f>
        <v>3360000</v>
      </c>
      <c r="F98" s="67">
        <f>SUM(F99:F100)</f>
        <v>3602000</v>
      </c>
      <c r="G98" s="67">
        <f>SUM(G99:G100)</f>
        <v>2880000</v>
      </c>
      <c r="H98" s="67">
        <f>SUM(H99:H100)</f>
        <v>2761000</v>
      </c>
    </row>
    <row r="99" spans="1:8" ht="18.75" customHeight="1">
      <c r="A99" s="110"/>
      <c r="B99" s="30">
        <v>75411</v>
      </c>
      <c r="C99" s="30" t="s">
        <v>22</v>
      </c>
      <c r="D99" s="40">
        <f t="shared" si="3"/>
        <v>12591000</v>
      </c>
      <c r="E99" s="40">
        <v>3360000</v>
      </c>
      <c r="F99" s="40">
        <v>3590000</v>
      </c>
      <c r="G99" s="40">
        <v>2880000</v>
      </c>
      <c r="H99" s="40">
        <v>2761000</v>
      </c>
    </row>
    <row r="100" spans="1:8" ht="18.75" customHeight="1">
      <c r="A100" s="110"/>
      <c r="B100" s="33">
        <v>75414</v>
      </c>
      <c r="C100" s="33" t="s">
        <v>90</v>
      </c>
      <c r="D100" s="40">
        <f t="shared" si="3"/>
        <v>12000</v>
      </c>
      <c r="E100" s="40"/>
      <c r="F100" s="40">
        <v>12000</v>
      </c>
      <c r="G100" s="40"/>
      <c r="H100" s="40"/>
    </row>
    <row r="101" spans="1:8" s="12" customFormat="1" ht="18.75" customHeight="1">
      <c r="A101" s="73">
        <v>851</v>
      </c>
      <c r="B101" s="66"/>
      <c r="C101" s="66" t="s">
        <v>8</v>
      </c>
      <c r="D101" s="67">
        <f t="shared" si="2"/>
        <v>2826000</v>
      </c>
      <c r="E101" s="67">
        <f>E102</f>
        <v>706500</v>
      </c>
      <c r="F101" s="67">
        <f>F102</f>
        <v>706500</v>
      </c>
      <c r="G101" s="67">
        <f>G102</f>
        <v>706500</v>
      </c>
      <c r="H101" s="67">
        <f>H102</f>
        <v>706500</v>
      </c>
    </row>
    <row r="102" spans="1:8" ht="25.5" customHeight="1">
      <c r="A102" s="30"/>
      <c r="B102" s="30">
        <v>85156</v>
      </c>
      <c r="C102" s="34" t="s">
        <v>116</v>
      </c>
      <c r="D102" s="150">
        <f t="shared" si="2"/>
        <v>2826000</v>
      </c>
      <c r="E102" s="150">
        <v>706500</v>
      </c>
      <c r="F102" s="150">
        <v>706500</v>
      </c>
      <c r="G102" s="150">
        <v>706500</v>
      </c>
      <c r="H102" s="150">
        <v>706500</v>
      </c>
    </row>
    <row r="103" spans="1:8" s="12" customFormat="1" ht="18.75" customHeight="1">
      <c r="A103" s="66">
        <v>852</v>
      </c>
      <c r="B103" s="66"/>
      <c r="C103" s="66" t="s">
        <v>112</v>
      </c>
      <c r="D103" s="67">
        <f t="shared" si="2"/>
        <v>2374000</v>
      </c>
      <c r="E103" s="67">
        <f>SUM(E104:E106)</f>
        <v>596050</v>
      </c>
      <c r="F103" s="67">
        <f>SUM(F104:F106)</f>
        <v>596050</v>
      </c>
      <c r="G103" s="67">
        <f>SUM(G104:G106)</f>
        <v>592650</v>
      </c>
      <c r="H103" s="67">
        <f>SUM(H104:H106)</f>
        <v>589250</v>
      </c>
    </row>
    <row r="104" spans="1:8" ht="18.75" customHeight="1">
      <c r="A104" s="120"/>
      <c r="B104" s="33">
        <v>85203</v>
      </c>
      <c r="C104" s="33" t="s">
        <v>43</v>
      </c>
      <c r="D104" s="40">
        <f t="shared" si="2"/>
        <v>2123000</v>
      </c>
      <c r="E104" s="39">
        <v>530750</v>
      </c>
      <c r="F104" s="39">
        <v>530750</v>
      </c>
      <c r="G104" s="39">
        <v>530750</v>
      </c>
      <c r="H104" s="39">
        <v>530750</v>
      </c>
    </row>
    <row r="105" spans="1:8" ht="25.5" customHeight="1">
      <c r="A105" s="110"/>
      <c r="B105" s="33">
        <v>85212</v>
      </c>
      <c r="C105" s="38" t="s">
        <v>147</v>
      </c>
      <c r="D105" s="40">
        <f t="shared" si="2"/>
        <v>17000</v>
      </c>
      <c r="E105" s="40">
        <v>6800</v>
      </c>
      <c r="F105" s="40">
        <v>6800</v>
      </c>
      <c r="G105" s="40">
        <v>3400</v>
      </c>
      <c r="H105" s="40"/>
    </row>
    <row r="106" spans="1:8" ht="18.75" customHeight="1">
      <c r="A106" s="33"/>
      <c r="B106" s="33">
        <v>85231</v>
      </c>
      <c r="C106" s="33" t="s">
        <v>78</v>
      </c>
      <c r="D106" s="39">
        <f t="shared" si="2"/>
        <v>234000</v>
      </c>
      <c r="E106" s="39">
        <v>58500</v>
      </c>
      <c r="F106" s="39">
        <v>58500</v>
      </c>
      <c r="G106" s="39">
        <v>58500</v>
      </c>
      <c r="H106" s="39">
        <v>58500</v>
      </c>
    </row>
    <row r="107" spans="1:8" s="12" customFormat="1" ht="18.75" customHeight="1">
      <c r="A107" s="66">
        <v>853</v>
      </c>
      <c r="B107" s="66"/>
      <c r="C107" s="66" t="s">
        <v>114</v>
      </c>
      <c r="D107" s="67">
        <f>SUM(E107:H107)</f>
        <v>496000</v>
      </c>
      <c r="E107" s="67">
        <f>E108</f>
        <v>139000</v>
      </c>
      <c r="F107" s="67">
        <f>F108</f>
        <v>119000</v>
      </c>
      <c r="G107" s="67">
        <f>G108</f>
        <v>119000</v>
      </c>
      <c r="H107" s="67">
        <f>H108</f>
        <v>119000</v>
      </c>
    </row>
    <row r="108" spans="1:8" ht="18.75" customHeight="1">
      <c r="A108" s="120"/>
      <c r="B108" s="33">
        <v>85321</v>
      </c>
      <c r="C108" s="33" t="s">
        <v>115</v>
      </c>
      <c r="D108" s="40">
        <f>SUM(E108:H108)</f>
        <v>496000</v>
      </c>
      <c r="E108" s="162">
        <v>139000</v>
      </c>
      <c r="F108" s="162">
        <v>119000</v>
      </c>
      <c r="G108" s="162">
        <v>119000</v>
      </c>
      <c r="H108" s="162">
        <v>119000</v>
      </c>
    </row>
    <row r="109" spans="1:8" ht="21" customHeight="1">
      <c r="A109" s="110"/>
      <c r="B109" s="110"/>
      <c r="C109" s="25" t="s">
        <v>68</v>
      </c>
      <c r="D109" s="19">
        <f>SUM(E109:H109)</f>
        <v>40784200</v>
      </c>
      <c r="E109" s="19">
        <f>E110+E117</f>
        <v>7925800</v>
      </c>
      <c r="F109" s="19">
        <f>F110+F117</f>
        <v>15596400</v>
      </c>
      <c r="G109" s="19">
        <f>G110+G117</f>
        <v>10261200</v>
      </c>
      <c r="H109" s="19">
        <f>H110+H117</f>
        <v>7000800</v>
      </c>
    </row>
    <row r="110" spans="1:8" s="20" customFormat="1" ht="21" customHeight="1" thickBot="1">
      <c r="A110" s="111"/>
      <c r="B110" s="111"/>
      <c r="C110" s="60" t="s">
        <v>27</v>
      </c>
      <c r="D110" s="65">
        <f aca="true" t="shared" si="4" ref="D110:D122">SUM(E110:H110)</f>
        <v>40780200</v>
      </c>
      <c r="E110" s="61">
        <f>E111+E113+E115</f>
        <v>7925000</v>
      </c>
      <c r="F110" s="61">
        <f>F111+F113+F115</f>
        <v>15595200</v>
      </c>
      <c r="G110" s="61">
        <f>G111+G113+G115</f>
        <v>10260000</v>
      </c>
      <c r="H110" s="61">
        <f>H111+H113+H115</f>
        <v>7000000</v>
      </c>
    </row>
    <row r="111" spans="1:8" s="12" customFormat="1" ht="18.75" customHeight="1" thickTop="1">
      <c r="A111" s="76" t="s">
        <v>70</v>
      </c>
      <c r="B111" s="72"/>
      <c r="C111" s="70" t="s">
        <v>50</v>
      </c>
      <c r="D111" s="71">
        <f t="shared" si="4"/>
        <v>200</v>
      </c>
      <c r="E111" s="71"/>
      <c r="F111" s="71">
        <f>SUM(F112)</f>
        <v>200</v>
      </c>
      <c r="G111" s="71"/>
      <c r="H111" s="71"/>
    </row>
    <row r="112" spans="1:8" s="104" customFormat="1" ht="18.75" customHeight="1">
      <c r="A112" s="30"/>
      <c r="B112" s="149" t="s">
        <v>71</v>
      </c>
      <c r="C112" s="34" t="s">
        <v>3</v>
      </c>
      <c r="D112" s="35">
        <f t="shared" si="4"/>
        <v>200</v>
      </c>
      <c r="E112" s="35"/>
      <c r="F112" s="35">
        <v>200</v>
      </c>
      <c r="G112" s="35"/>
      <c r="H112" s="35"/>
    </row>
    <row r="113" spans="1:8" s="12" customFormat="1" ht="18.75" customHeight="1">
      <c r="A113" s="72">
        <v>700</v>
      </c>
      <c r="B113" s="72"/>
      <c r="C113" s="70" t="s">
        <v>36</v>
      </c>
      <c r="D113" s="71">
        <f t="shared" si="4"/>
        <v>39780000</v>
      </c>
      <c r="E113" s="71">
        <f>SUM(E114)</f>
        <v>7925000</v>
      </c>
      <c r="F113" s="71">
        <f>SUM(F114)</f>
        <v>14595000</v>
      </c>
      <c r="G113" s="71">
        <f>SUM(G114)</f>
        <v>10260000</v>
      </c>
      <c r="H113" s="71">
        <f>SUM(H114)</f>
        <v>7000000</v>
      </c>
    </row>
    <row r="114" spans="1:8" ht="18.75" customHeight="1">
      <c r="A114" s="30"/>
      <c r="B114" s="33">
        <v>70005</v>
      </c>
      <c r="C114" s="34" t="s">
        <v>4</v>
      </c>
      <c r="D114" s="31">
        <f t="shared" si="4"/>
        <v>39780000</v>
      </c>
      <c r="E114" s="31">
        <f>6925000+1000000</f>
        <v>7925000</v>
      </c>
      <c r="F114" s="31">
        <f>11345000+2250000+1000000</f>
        <v>14595000</v>
      </c>
      <c r="G114" s="31">
        <f>11260000-1000000</f>
        <v>10260000</v>
      </c>
      <c r="H114" s="31">
        <f>10250000-2250000-1000000</f>
        <v>7000000</v>
      </c>
    </row>
    <row r="115" spans="1:8" s="12" customFormat="1" ht="39.75" customHeight="1">
      <c r="A115" s="66">
        <v>756</v>
      </c>
      <c r="B115" s="66"/>
      <c r="C115" s="70" t="s">
        <v>110</v>
      </c>
      <c r="D115" s="71">
        <f t="shared" si="4"/>
        <v>1000000</v>
      </c>
      <c r="E115" s="71"/>
      <c r="F115" s="71">
        <f>SUM(F116:F116)</f>
        <v>1000000</v>
      </c>
      <c r="G115" s="71"/>
      <c r="H115" s="71"/>
    </row>
    <row r="116" spans="1:8" ht="19.5" customHeight="1">
      <c r="A116" s="120"/>
      <c r="B116" s="33">
        <v>75605</v>
      </c>
      <c r="C116" s="30" t="s">
        <v>53</v>
      </c>
      <c r="D116" s="31">
        <f t="shared" si="4"/>
        <v>1000000</v>
      </c>
      <c r="E116" s="31"/>
      <c r="F116" s="31">
        <v>1000000</v>
      </c>
      <c r="G116" s="31"/>
      <c r="H116" s="31"/>
    </row>
    <row r="117" spans="1:8" s="20" customFormat="1" ht="19.5" customHeight="1" thickBot="1">
      <c r="A117" s="111"/>
      <c r="B117" s="111"/>
      <c r="C117" s="77" t="s">
        <v>29</v>
      </c>
      <c r="D117" s="74">
        <f t="shared" si="4"/>
        <v>4000</v>
      </c>
      <c r="E117" s="78">
        <f aca="true" t="shared" si="5" ref="E117:H118">E118</f>
        <v>800</v>
      </c>
      <c r="F117" s="78">
        <f t="shared" si="5"/>
        <v>1200</v>
      </c>
      <c r="G117" s="78">
        <f t="shared" si="5"/>
        <v>1200</v>
      </c>
      <c r="H117" s="78">
        <f t="shared" si="5"/>
        <v>800</v>
      </c>
    </row>
    <row r="118" spans="1:8" s="12" customFormat="1" ht="18.75" customHeight="1" thickTop="1">
      <c r="A118" s="72">
        <v>750</v>
      </c>
      <c r="B118" s="72"/>
      <c r="C118" s="70" t="s">
        <v>34</v>
      </c>
      <c r="D118" s="71">
        <f t="shared" si="4"/>
        <v>4000</v>
      </c>
      <c r="E118" s="71">
        <f t="shared" si="5"/>
        <v>800</v>
      </c>
      <c r="F118" s="71">
        <f t="shared" si="5"/>
        <v>1200</v>
      </c>
      <c r="G118" s="71">
        <f t="shared" si="5"/>
        <v>1200</v>
      </c>
      <c r="H118" s="71">
        <f t="shared" si="5"/>
        <v>800</v>
      </c>
    </row>
    <row r="119" spans="1:8" ht="18.75" customHeight="1">
      <c r="A119" s="120"/>
      <c r="B119" s="30">
        <v>75095</v>
      </c>
      <c r="C119" s="34" t="s">
        <v>3</v>
      </c>
      <c r="D119" s="35">
        <f t="shared" si="4"/>
        <v>4000</v>
      </c>
      <c r="E119" s="35">
        <v>800</v>
      </c>
      <c r="F119" s="35">
        <v>1200</v>
      </c>
      <c r="G119" s="35">
        <v>1200</v>
      </c>
      <c r="H119" s="35">
        <v>800</v>
      </c>
    </row>
    <row r="120" spans="1:8" ht="19.5" customHeight="1">
      <c r="A120" s="110"/>
      <c r="B120" s="110"/>
      <c r="C120" s="23" t="s">
        <v>94</v>
      </c>
      <c r="D120" s="19">
        <f t="shared" si="4"/>
        <v>9658000</v>
      </c>
      <c r="E120" s="19">
        <f>E121</f>
        <v>2280000</v>
      </c>
      <c r="F120" s="19">
        <f>F121</f>
        <v>2539000</v>
      </c>
      <c r="G120" s="19">
        <f>G121</f>
        <v>2342000</v>
      </c>
      <c r="H120" s="19">
        <f>H121</f>
        <v>2497000</v>
      </c>
    </row>
    <row r="121" spans="1:8" s="20" customFormat="1" ht="15.75" customHeight="1" thickBot="1">
      <c r="A121" s="111"/>
      <c r="B121" s="111"/>
      <c r="C121" s="60" t="s">
        <v>27</v>
      </c>
      <c r="D121" s="65">
        <f>SUM(E121:H121)</f>
        <v>9658000</v>
      </c>
      <c r="E121" s="61">
        <f>E122+E124</f>
        <v>2280000</v>
      </c>
      <c r="F121" s="61">
        <f>F122+F124</f>
        <v>2539000</v>
      </c>
      <c r="G121" s="61">
        <f>G122+G124</f>
        <v>2342000</v>
      </c>
      <c r="H121" s="61">
        <f>H122+H124</f>
        <v>2497000</v>
      </c>
    </row>
    <row r="122" spans="1:8" s="20" customFormat="1" ht="18.75" customHeight="1" thickTop="1">
      <c r="A122" s="66">
        <v>710</v>
      </c>
      <c r="B122" s="121"/>
      <c r="C122" s="84" t="s">
        <v>51</v>
      </c>
      <c r="D122" s="71">
        <f t="shared" si="4"/>
        <v>1114000</v>
      </c>
      <c r="E122" s="86">
        <f>E123</f>
        <v>250000</v>
      </c>
      <c r="F122" s="86">
        <f>F123</f>
        <v>307000</v>
      </c>
      <c r="G122" s="86">
        <f>G123</f>
        <v>300000</v>
      </c>
      <c r="H122" s="86">
        <f>H123</f>
        <v>257000</v>
      </c>
    </row>
    <row r="123" spans="1:8" s="20" customFormat="1" ht="18.75" customHeight="1">
      <c r="A123" s="111"/>
      <c r="B123" s="33">
        <v>71035</v>
      </c>
      <c r="C123" s="85" t="s">
        <v>75</v>
      </c>
      <c r="D123" s="31">
        <f>SUM(E123:H123)</f>
        <v>1114000</v>
      </c>
      <c r="E123" s="39">
        <v>250000</v>
      </c>
      <c r="F123" s="39">
        <v>307000</v>
      </c>
      <c r="G123" s="39">
        <v>300000</v>
      </c>
      <c r="H123" s="39">
        <v>257000</v>
      </c>
    </row>
    <row r="124" spans="1:8" s="12" customFormat="1" ht="19.5" customHeight="1">
      <c r="A124" s="73">
        <v>900</v>
      </c>
      <c r="B124" s="73"/>
      <c r="C124" s="66" t="s">
        <v>40</v>
      </c>
      <c r="D124" s="68">
        <f aca="true" t="shared" si="6" ref="D124:D139">SUM(E124:H124)</f>
        <v>8544000</v>
      </c>
      <c r="E124" s="71">
        <f>SUM(E125:E127)</f>
        <v>2030000</v>
      </c>
      <c r="F124" s="71">
        <f>SUM(F125:F127)</f>
        <v>2232000</v>
      </c>
      <c r="G124" s="71">
        <f>SUM(G125:G127)</f>
        <v>2042000</v>
      </c>
      <c r="H124" s="71">
        <f>SUM(H125:H127)</f>
        <v>2240000</v>
      </c>
    </row>
    <row r="125" spans="1:8" ht="19.5" customHeight="1">
      <c r="A125" s="120"/>
      <c r="B125" s="30">
        <v>90002</v>
      </c>
      <c r="C125" s="33" t="s">
        <v>91</v>
      </c>
      <c r="D125" s="31">
        <f t="shared" si="6"/>
        <v>7602000</v>
      </c>
      <c r="E125" s="31">
        <v>1800500</v>
      </c>
      <c r="F125" s="31">
        <v>2000500</v>
      </c>
      <c r="G125" s="31">
        <v>1800500</v>
      </c>
      <c r="H125" s="31">
        <v>2000500</v>
      </c>
    </row>
    <row r="126" spans="1:17" ht="19.5" customHeight="1">
      <c r="A126" s="110"/>
      <c r="B126" s="33">
        <v>90013</v>
      </c>
      <c r="C126" s="33" t="s">
        <v>54</v>
      </c>
      <c r="D126" s="31">
        <f t="shared" si="6"/>
        <v>12000</v>
      </c>
      <c r="E126" s="31">
        <v>2000</v>
      </c>
      <c r="F126" s="31">
        <v>4000</v>
      </c>
      <c r="G126" s="31">
        <v>4000</v>
      </c>
      <c r="H126" s="31">
        <v>2000</v>
      </c>
      <c r="O126" s="104"/>
      <c r="P126" s="104"/>
      <c r="Q126" s="104"/>
    </row>
    <row r="127" spans="1:9" s="104" customFormat="1" ht="19.5" customHeight="1">
      <c r="A127" s="110"/>
      <c r="B127" s="30">
        <v>90095</v>
      </c>
      <c r="C127" s="158" t="s">
        <v>3</v>
      </c>
      <c r="D127" s="35">
        <f t="shared" si="6"/>
        <v>930000</v>
      </c>
      <c r="E127" s="35">
        <v>227500</v>
      </c>
      <c r="F127" s="35">
        <v>227500</v>
      </c>
      <c r="G127" s="35">
        <v>237500</v>
      </c>
      <c r="H127" s="35">
        <v>237500</v>
      </c>
      <c r="I127" s="105"/>
    </row>
    <row r="128" spans="1:17" ht="22.5" customHeight="1">
      <c r="A128" s="110"/>
      <c r="B128" s="110"/>
      <c r="C128" s="23" t="s">
        <v>55</v>
      </c>
      <c r="D128" s="19">
        <f t="shared" si="6"/>
        <v>120000</v>
      </c>
      <c r="E128" s="19">
        <f>E129</f>
        <v>30000</v>
      </c>
      <c r="F128" s="19">
        <f>F129</f>
        <v>30000</v>
      </c>
      <c r="G128" s="19">
        <f>G129</f>
        <v>30000</v>
      </c>
      <c r="H128" s="19">
        <f>H129</f>
        <v>30000</v>
      </c>
      <c r="O128" s="104"/>
      <c r="P128" s="104"/>
      <c r="Q128" s="104"/>
    </row>
    <row r="129" spans="1:17" s="20" customFormat="1" ht="19.5" customHeight="1" thickBot="1">
      <c r="A129" s="111"/>
      <c r="B129" s="111"/>
      <c r="C129" s="60" t="s">
        <v>27</v>
      </c>
      <c r="D129" s="79">
        <f t="shared" si="6"/>
        <v>120000</v>
      </c>
      <c r="E129" s="61">
        <f>E130+E132</f>
        <v>30000</v>
      </c>
      <c r="F129" s="61">
        <f>F130+F132</f>
        <v>30000</v>
      </c>
      <c r="G129" s="61">
        <f>G130+G132</f>
        <v>30000</v>
      </c>
      <c r="H129" s="61">
        <f>H130+H132</f>
        <v>30000</v>
      </c>
      <c r="O129" s="141"/>
      <c r="P129" s="141"/>
      <c r="Q129" s="141"/>
    </row>
    <row r="130" spans="1:17" s="12" customFormat="1" ht="19.5" customHeight="1" thickTop="1">
      <c r="A130" s="66">
        <v>700</v>
      </c>
      <c r="B130" s="66"/>
      <c r="C130" s="66" t="s">
        <v>56</v>
      </c>
      <c r="D130" s="68">
        <f>SUM(E130:H130)</f>
        <v>50000</v>
      </c>
      <c r="E130" s="68">
        <f aca="true" t="shared" si="7" ref="E130:H132">E131</f>
        <v>12500</v>
      </c>
      <c r="F130" s="68">
        <f t="shared" si="7"/>
        <v>12500</v>
      </c>
      <c r="G130" s="68">
        <f t="shared" si="7"/>
        <v>12500</v>
      </c>
      <c r="H130" s="68">
        <f t="shared" si="7"/>
        <v>12500</v>
      </c>
      <c r="O130" s="132"/>
      <c r="P130" s="132"/>
      <c r="Q130" s="132"/>
    </row>
    <row r="131" spans="1:9" s="104" customFormat="1" ht="19.5" customHeight="1">
      <c r="A131" s="30"/>
      <c r="B131" s="30">
        <v>70005</v>
      </c>
      <c r="C131" s="30" t="s">
        <v>31</v>
      </c>
      <c r="D131" s="45">
        <f>SUM(E131:H131)</f>
        <v>50000</v>
      </c>
      <c r="E131" s="45">
        <v>12500</v>
      </c>
      <c r="F131" s="45">
        <v>12500</v>
      </c>
      <c r="G131" s="45">
        <v>12500</v>
      </c>
      <c r="H131" s="45">
        <v>12500</v>
      </c>
      <c r="I131" s="105"/>
    </row>
    <row r="132" spans="1:8" s="132" customFormat="1" ht="19.5" customHeight="1">
      <c r="A132" s="66">
        <v>750</v>
      </c>
      <c r="B132" s="66"/>
      <c r="C132" s="66" t="s">
        <v>34</v>
      </c>
      <c r="D132" s="68">
        <f t="shared" si="6"/>
        <v>70000</v>
      </c>
      <c r="E132" s="68">
        <f t="shared" si="7"/>
        <v>17500</v>
      </c>
      <c r="F132" s="68">
        <f t="shared" si="7"/>
        <v>17500</v>
      </c>
      <c r="G132" s="68">
        <f t="shared" si="7"/>
        <v>17500</v>
      </c>
      <c r="H132" s="68">
        <f t="shared" si="7"/>
        <v>17500</v>
      </c>
    </row>
    <row r="133" spans="1:9" s="104" customFormat="1" ht="19.5" customHeight="1">
      <c r="A133" s="120"/>
      <c r="B133" s="30">
        <v>75023</v>
      </c>
      <c r="C133" s="30" t="s">
        <v>35</v>
      </c>
      <c r="D133" s="45">
        <f t="shared" si="6"/>
        <v>70000</v>
      </c>
      <c r="E133" s="45">
        <v>17500</v>
      </c>
      <c r="F133" s="45">
        <v>17500</v>
      </c>
      <c r="G133" s="45">
        <v>17500</v>
      </c>
      <c r="H133" s="45">
        <v>17500</v>
      </c>
      <c r="I133" s="105"/>
    </row>
    <row r="134" spans="1:17" ht="22.5" customHeight="1">
      <c r="A134" s="110"/>
      <c r="B134" s="110"/>
      <c r="C134" s="23" t="s">
        <v>140</v>
      </c>
      <c r="D134" s="19">
        <f>SUM(E134:H134)</f>
        <v>200000</v>
      </c>
      <c r="E134" s="19">
        <f aca="true" t="shared" si="8" ref="E134:H135">E135</f>
        <v>50000</v>
      </c>
      <c r="F134" s="19">
        <f t="shared" si="8"/>
        <v>50000</v>
      </c>
      <c r="G134" s="19">
        <f t="shared" si="8"/>
        <v>50000</v>
      </c>
      <c r="H134" s="19">
        <f t="shared" si="8"/>
        <v>50000</v>
      </c>
      <c r="O134" s="104"/>
      <c r="P134" s="104"/>
      <c r="Q134" s="104"/>
    </row>
    <row r="135" spans="1:17" s="20" customFormat="1" ht="29.25" customHeight="1" thickBot="1">
      <c r="A135" s="111"/>
      <c r="B135" s="111"/>
      <c r="C135" s="60" t="s">
        <v>148</v>
      </c>
      <c r="D135" s="79">
        <f>SUM(E135:H135)</f>
        <v>200000</v>
      </c>
      <c r="E135" s="61">
        <f t="shared" si="8"/>
        <v>50000</v>
      </c>
      <c r="F135" s="61">
        <f t="shared" si="8"/>
        <v>50000</v>
      </c>
      <c r="G135" s="61">
        <f t="shared" si="8"/>
        <v>50000</v>
      </c>
      <c r="H135" s="61">
        <f t="shared" si="8"/>
        <v>50000</v>
      </c>
      <c r="O135" s="141"/>
      <c r="P135" s="141"/>
      <c r="Q135" s="141"/>
    </row>
    <row r="136" spans="1:17" s="12" customFormat="1" ht="19.5" customHeight="1" thickTop="1">
      <c r="A136" s="66">
        <v>801</v>
      </c>
      <c r="B136" s="66"/>
      <c r="C136" s="66" t="s">
        <v>6</v>
      </c>
      <c r="D136" s="68">
        <f>SUM(E136:H136)</f>
        <v>200000</v>
      </c>
      <c r="E136" s="68">
        <f>E137</f>
        <v>50000</v>
      </c>
      <c r="F136" s="68">
        <f>F137</f>
        <v>50000</v>
      </c>
      <c r="G136" s="68">
        <f>G137</f>
        <v>50000</v>
      </c>
      <c r="H136" s="68">
        <f>H137</f>
        <v>50000</v>
      </c>
      <c r="O136" s="132"/>
      <c r="P136" s="132"/>
      <c r="Q136" s="132"/>
    </row>
    <row r="137" spans="1:9" s="104" customFormat="1" ht="19.5" customHeight="1">
      <c r="A137" s="120"/>
      <c r="B137" s="30">
        <v>80104</v>
      </c>
      <c r="C137" s="30" t="s">
        <v>141</v>
      </c>
      <c r="D137" s="45">
        <f>SUM(E137:H137)</f>
        <v>200000</v>
      </c>
      <c r="E137" s="45">
        <v>50000</v>
      </c>
      <c r="F137" s="45">
        <v>50000</v>
      </c>
      <c r="G137" s="45">
        <v>50000</v>
      </c>
      <c r="H137" s="45">
        <v>50000</v>
      </c>
      <c r="I137" s="105"/>
    </row>
    <row r="138" spans="1:17" ht="21.75" customHeight="1">
      <c r="A138" s="110"/>
      <c r="B138" s="110"/>
      <c r="C138" s="23" t="s">
        <v>142</v>
      </c>
      <c r="D138" s="19">
        <f t="shared" si="6"/>
        <v>15189000</v>
      </c>
      <c r="E138" s="19">
        <f>E139+E146</f>
        <v>5484000</v>
      </c>
      <c r="F138" s="19">
        <f>F139+F146</f>
        <v>3555000</v>
      </c>
      <c r="G138" s="19">
        <f>G139+G146</f>
        <v>3065000</v>
      </c>
      <c r="H138" s="19">
        <f>H139+H146</f>
        <v>3085000</v>
      </c>
      <c r="O138" s="104"/>
      <c r="P138" s="104"/>
      <c r="Q138" s="104"/>
    </row>
    <row r="139" spans="1:9" s="141" customFormat="1" ht="19.5" customHeight="1" thickBot="1">
      <c r="A139" s="111"/>
      <c r="B139" s="111"/>
      <c r="C139" s="60" t="s">
        <v>27</v>
      </c>
      <c r="D139" s="79">
        <f t="shared" si="6"/>
        <v>7169000</v>
      </c>
      <c r="E139" s="61">
        <f>E140+E142</f>
        <v>3464000</v>
      </c>
      <c r="F139" s="61">
        <f>F140+F142</f>
        <v>1555000</v>
      </c>
      <c r="G139" s="61">
        <f>G140+G142</f>
        <v>1065000</v>
      </c>
      <c r="H139" s="61">
        <f>H140+H142</f>
        <v>1085000</v>
      </c>
      <c r="I139" s="131"/>
    </row>
    <row r="140" spans="1:17" s="12" customFormat="1" ht="19.5" customHeight="1" thickTop="1">
      <c r="A140" s="66">
        <v>750</v>
      </c>
      <c r="B140" s="66"/>
      <c r="C140" s="66" t="s">
        <v>34</v>
      </c>
      <c r="D140" s="68">
        <f>D141</f>
        <v>18000</v>
      </c>
      <c r="E140" s="68">
        <f>E141</f>
        <v>9000</v>
      </c>
      <c r="F140" s="68">
        <f>F141</f>
        <v>9000</v>
      </c>
      <c r="G140" s="68"/>
      <c r="H140" s="68"/>
      <c r="O140" s="132"/>
      <c r="P140" s="132"/>
      <c r="Q140" s="132"/>
    </row>
    <row r="141" spans="1:8" s="104" customFormat="1" ht="19.5" customHeight="1">
      <c r="A141" s="30"/>
      <c r="B141" s="30">
        <v>75023</v>
      </c>
      <c r="C141" s="30" t="s">
        <v>35</v>
      </c>
      <c r="D141" s="45">
        <f aca="true" t="shared" si="9" ref="D141:D149">SUM(E141:H141)</f>
        <v>18000</v>
      </c>
      <c r="E141" s="45">
        <v>9000</v>
      </c>
      <c r="F141" s="45">
        <v>9000</v>
      </c>
      <c r="G141" s="45"/>
      <c r="H141" s="45"/>
    </row>
    <row r="142" spans="1:8" s="12" customFormat="1" ht="41.25" customHeight="1">
      <c r="A142" s="66">
        <v>756</v>
      </c>
      <c r="B142" s="66"/>
      <c r="C142" s="70" t="s">
        <v>110</v>
      </c>
      <c r="D142" s="68">
        <f t="shared" si="9"/>
        <v>7151000</v>
      </c>
      <c r="E142" s="68">
        <f>E143+E144</f>
        <v>3455000</v>
      </c>
      <c r="F142" s="68">
        <f>F143+F144</f>
        <v>1546000</v>
      </c>
      <c r="G142" s="68">
        <f>G143+G144</f>
        <v>1065000</v>
      </c>
      <c r="H142" s="68">
        <f>H143+H144</f>
        <v>1085000</v>
      </c>
    </row>
    <row r="143" spans="1:8" ht="39.75" customHeight="1">
      <c r="A143" s="120"/>
      <c r="B143" s="30">
        <v>75616</v>
      </c>
      <c r="C143" s="34" t="s">
        <v>129</v>
      </c>
      <c r="D143" s="45">
        <f t="shared" si="9"/>
        <v>1600000</v>
      </c>
      <c r="E143" s="45">
        <v>300000</v>
      </c>
      <c r="F143" s="45">
        <v>500000</v>
      </c>
      <c r="G143" s="45">
        <v>350000</v>
      </c>
      <c r="H143" s="45">
        <v>450000</v>
      </c>
    </row>
    <row r="144" spans="1:8" ht="30" customHeight="1">
      <c r="A144" s="33"/>
      <c r="B144" s="33">
        <v>75618</v>
      </c>
      <c r="C144" s="87" t="s">
        <v>86</v>
      </c>
      <c r="D144" s="32">
        <f t="shared" si="9"/>
        <v>5551000</v>
      </c>
      <c r="E144" s="32">
        <f>5000+150000+3000000</f>
        <v>3155000</v>
      </c>
      <c r="F144" s="32">
        <f>6000+140000+900000</f>
        <v>1046000</v>
      </c>
      <c r="G144" s="32">
        <f>5000+110000+600000</f>
        <v>715000</v>
      </c>
      <c r="H144" s="32">
        <f>5000+130000+500000</f>
        <v>635000</v>
      </c>
    </row>
    <row r="145" ht="40.5" customHeight="1"/>
    <row r="146" spans="1:8" s="20" customFormat="1" ht="23.25" customHeight="1" thickBot="1">
      <c r="A146" s="111"/>
      <c r="B146" s="111"/>
      <c r="C146" s="60" t="s">
        <v>29</v>
      </c>
      <c r="D146" s="79">
        <f t="shared" si="9"/>
        <v>8020000</v>
      </c>
      <c r="E146" s="61">
        <f aca="true" t="shared" si="10" ref="E146:H147">E147</f>
        <v>2020000</v>
      </c>
      <c r="F146" s="61">
        <f t="shared" si="10"/>
        <v>2000000</v>
      </c>
      <c r="G146" s="61">
        <f t="shared" si="10"/>
        <v>2000000</v>
      </c>
      <c r="H146" s="61">
        <f t="shared" si="10"/>
        <v>2000000</v>
      </c>
    </row>
    <row r="147" spans="1:8" s="12" customFormat="1" ht="41.25" customHeight="1" thickTop="1">
      <c r="A147" s="66">
        <v>756</v>
      </c>
      <c r="B147" s="66"/>
      <c r="C147" s="70" t="s">
        <v>110</v>
      </c>
      <c r="D147" s="68">
        <f t="shared" si="9"/>
        <v>8020000</v>
      </c>
      <c r="E147" s="68">
        <f t="shared" si="10"/>
        <v>2020000</v>
      </c>
      <c r="F147" s="68">
        <f t="shared" si="10"/>
        <v>2000000</v>
      </c>
      <c r="G147" s="68">
        <f t="shared" si="10"/>
        <v>2000000</v>
      </c>
      <c r="H147" s="68">
        <f t="shared" si="10"/>
        <v>2000000</v>
      </c>
    </row>
    <row r="148" spans="1:8" ht="25.5" customHeight="1">
      <c r="A148" s="120"/>
      <c r="B148" s="33">
        <v>75618</v>
      </c>
      <c r="C148" s="87" t="s">
        <v>86</v>
      </c>
      <c r="D148" s="89">
        <f t="shared" si="9"/>
        <v>8020000</v>
      </c>
      <c r="E148" s="32">
        <f>2020000</f>
        <v>2020000</v>
      </c>
      <c r="F148" s="32">
        <f>2000000</f>
        <v>2000000</v>
      </c>
      <c r="G148" s="32">
        <f>2000000</f>
        <v>2000000</v>
      </c>
      <c r="H148" s="32">
        <f>2000000</f>
        <v>2000000</v>
      </c>
    </row>
    <row r="149" spans="1:8" ht="21" customHeight="1">
      <c r="A149" s="110"/>
      <c r="B149" s="120"/>
      <c r="C149" s="23" t="s">
        <v>143</v>
      </c>
      <c r="D149" s="19">
        <f t="shared" si="9"/>
        <v>29900</v>
      </c>
      <c r="E149" s="19">
        <f>E150+E158</f>
        <v>7450</v>
      </c>
      <c r="F149" s="19">
        <f>F150+F158</f>
        <v>7450</v>
      </c>
      <c r="G149" s="19">
        <f>G150+G158</f>
        <v>7500</v>
      </c>
      <c r="H149" s="19">
        <f>H150+H158</f>
        <v>7500</v>
      </c>
    </row>
    <row r="150" spans="1:8" s="20" customFormat="1" ht="19.5" customHeight="1" thickBot="1">
      <c r="A150" s="111"/>
      <c r="B150" s="111"/>
      <c r="C150" s="60" t="s">
        <v>27</v>
      </c>
      <c r="D150" s="79">
        <f aca="true" t="shared" si="11" ref="D150:D170">SUM(E150:H150)</f>
        <v>4700</v>
      </c>
      <c r="E150" s="61">
        <f>E151+E154+E156</f>
        <v>1150</v>
      </c>
      <c r="F150" s="61">
        <f>F151+F154+F156</f>
        <v>1150</v>
      </c>
      <c r="G150" s="61">
        <f>G151+G154+G156</f>
        <v>1200</v>
      </c>
      <c r="H150" s="61">
        <f>H151+H154+H156</f>
        <v>1200</v>
      </c>
    </row>
    <row r="151" spans="1:8" s="12" customFormat="1" ht="18.75" customHeight="1" thickTop="1">
      <c r="A151" s="73">
        <v>700</v>
      </c>
      <c r="B151" s="73"/>
      <c r="C151" s="66" t="s">
        <v>56</v>
      </c>
      <c r="D151" s="68">
        <f t="shared" si="11"/>
        <v>2700</v>
      </c>
      <c r="E151" s="68">
        <f>E152+E153</f>
        <v>650</v>
      </c>
      <c r="F151" s="68">
        <f>F152+F153</f>
        <v>650</v>
      </c>
      <c r="G151" s="68">
        <f>G152+G153</f>
        <v>700</v>
      </c>
      <c r="H151" s="68">
        <f>H152+H153</f>
        <v>700</v>
      </c>
    </row>
    <row r="152" spans="1:8" s="12" customFormat="1" ht="18.75" customHeight="1">
      <c r="A152" s="124"/>
      <c r="B152" s="88">
        <v>70001</v>
      </c>
      <c r="C152" s="21" t="s">
        <v>76</v>
      </c>
      <c r="D152" s="32">
        <f t="shared" si="11"/>
        <v>1500</v>
      </c>
      <c r="E152" s="89">
        <v>350</v>
      </c>
      <c r="F152" s="89">
        <v>350</v>
      </c>
      <c r="G152" s="89">
        <v>400</v>
      </c>
      <c r="H152" s="89">
        <v>400</v>
      </c>
    </row>
    <row r="153" spans="1:8" ht="18.75" customHeight="1">
      <c r="A153" s="33"/>
      <c r="B153" s="33">
        <v>70005</v>
      </c>
      <c r="C153" s="30" t="s">
        <v>31</v>
      </c>
      <c r="D153" s="32">
        <f t="shared" si="11"/>
        <v>1200</v>
      </c>
      <c r="E153" s="32">
        <v>300</v>
      </c>
      <c r="F153" s="32">
        <v>300</v>
      </c>
      <c r="G153" s="32">
        <v>300</v>
      </c>
      <c r="H153" s="32">
        <v>300</v>
      </c>
    </row>
    <row r="154" spans="1:8" s="12" customFormat="1" ht="18.75" customHeight="1">
      <c r="A154" s="66">
        <v>750</v>
      </c>
      <c r="B154" s="66"/>
      <c r="C154" s="66" t="s">
        <v>34</v>
      </c>
      <c r="D154" s="67">
        <f>SUM(E154:H154)</f>
        <v>1000</v>
      </c>
      <c r="E154" s="67">
        <f>SUM(E155)</f>
        <v>250</v>
      </c>
      <c r="F154" s="67">
        <f>SUM(F155)</f>
        <v>250</v>
      </c>
      <c r="G154" s="67">
        <f>SUM(G155)</f>
        <v>250</v>
      </c>
      <c r="H154" s="67">
        <f>SUM(H155)</f>
        <v>250</v>
      </c>
    </row>
    <row r="155" spans="1:8" ht="18.75" customHeight="1">
      <c r="A155" s="30"/>
      <c r="B155" s="33">
        <v>75023</v>
      </c>
      <c r="C155" s="38" t="s">
        <v>35</v>
      </c>
      <c r="D155" s="31">
        <f>SUM(E155:H155)</f>
        <v>1000</v>
      </c>
      <c r="E155" s="31">
        <v>250</v>
      </c>
      <c r="F155" s="31">
        <v>250</v>
      </c>
      <c r="G155" s="31">
        <v>250</v>
      </c>
      <c r="H155" s="31">
        <v>250</v>
      </c>
    </row>
    <row r="156" spans="1:8" s="12" customFormat="1" ht="18.75" customHeight="1">
      <c r="A156" s="66">
        <v>852</v>
      </c>
      <c r="B156" s="66"/>
      <c r="C156" s="66" t="s">
        <v>112</v>
      </c>
      <c r="D156" s="67">
        <f>SUM(E156:H156)</f>
        <v>1000</v>
      </c>
      <c r="E156" s="67">
        <f>SUM(E157)</f>
        <v>250</v>
      </c>
      <c r="F156" s="67">
        <f>SUM(F157)</f>
        <v>250</v>
      </c>
      <c r="G156" s="67">
        <f>SUM(G157)</f>
        <v>250</v>
      </c>
      <c r="H156" s="67">
        <f>SUM(H157)</f>
        <v>250</v>
      </c>
    </row>
    <row r="157" spans="1:8" ht="18.75" customHeight="1">
      <c r="A157" s="120"/>
      <c r="B157" s="33">
        <v>85215</v>
      </c>
      <c r="C157" s="38" t="s">
        <v>93</v>
      </c>
      <c r="D157" s="31">
        <f>SUM(E157:H157)</f>
        <v>1000</v>
      </c>
      <c r="E157" s="31">
        <v>250</v>
      </c>
      <c r="F157" s="31">
        <v>250</v>
      </c>
      <c r="G157" s="31">
        <v>250</v>
      </c>
      <c r="H157" s="31">
        <v>250</v>
      </c>
    </row>
    <row r="158" spans="1:8" ht="19.5" customHeight="1" thickBot="1">
      <c r="A158" s="33"/>
      <c r="B158" s="33"/>
      <c r="C158" s="60" t="s">
        <v>29</v>
      </c>
      <c r="D158" s="80">
        <f t="shared" si="11"/>
        <v>25200</v>
      </c>
      <c r="E158" s="80">
        <f>E159+E161</f>
        <v>6300</v>
      </c>
      <c r="F158" s="80">
        <f>F159+F161</f>
        <v>6300</v>
      </c>
      <c r="G158" s="80">
        <f>G159+G161</f>
        <v>6300</v>
      </c>
      <c r="H158" s="80">
        <f>H159+H161</f>
        <v>6300</v>
      </c>
    </row>
    <row r="159" spans="1:8" ht="18" customHeight="1" thickTop="1">
      <c r="A159" s="73">
        <v>630</v>
      </c>
      <c r="B159" s="73"/>
      <c r="C159" s="94" t="s">
        <v>79</v>
      </c>
      <c r="D159" s="68">
        <f t="shared" si="11"/>
        <v>200</v>
      </c>
      <c r="E159" s="69">
        <f>E160</f>
        <v>50</v>
      </c>
      <c r="F159" s="69">
        <f>F160</f>
        <v>50</v>
      </c>
      <c r="G159" s="69">
        <f>G160</f>
        <v>50</v>
      </c>
      <c r="H159" s="69">
        <f>H160</f>
        <v>50</v>
      </c>
    </row>
    <row r="160" spans="1:8" ht="18" customHeight="1">
      <c r="A160" s="126"/>
      <c r="B160" s="122">
        <v>63001</v>
      </c>
      <c r="C160" s="99" t="s">
        <v>80</v>
      </c>
      <c r="D160" s="32">
        <f t="shared" si="11"/>
        <v>200</v>
      </c>
      <c r="E160" s="21">
        <v>50</v>
      </c>
      <c r="F160" s="21">
        <v>50</v>
      </c>
      <c r="G160" s="21">
        <v>50</v>
      </c>
      <c r="H160" s="21">
        <v>50</v>
      </c>
    </row>
    <row r="161" spans="1:8" ht="39.75" customHeight="1">
      <c r="A161" s="129">
        <v>756</v>
      </c>
      <c r="B161" s="129"/>
      <c r="C161" s="70" t="s">
        <v>110</v>
      </c>
      <c r="D161" s="130">
        <f t="shared" si="11"/>
        <v>25000</v>
      </c>
      <c r="E161" s="130">
        <f>E162</f>
        <v>6250</v>
      </c>
      <c r="F161" s="130">
        <f>F162</f>
        <v>6250</v>
      </c>
      <c r="G161" s="130">
        <f>G162</f>
        <v>6250</v>
      </c>
      <c r="H161" s="130">
        <f>H162</f>
        <v>6250</v>
      </c>
    </row>
    <row r="162" spans="1:9" s="104" customFormat="1" ht="25.5" customHeight="1">
      <c r="A162" s="146"/>
      <c r="B162" s="21">
        <v>75618</v>
      </c>
      <c r="C162" s="34" t="s">
        <v>86</v>
      </c>
      <c r="D162" s="160">
        <f t="shared" si="11"/>
        <v>25000</v>
      </c>
      <c r="E162" s="160">
        <v>6250</v>
      </c>
      <c r="F162" s="160">
        <v>6250</v>
      </c>
      <c r="G162" s="160">
        <v>6250</v>
      </c>
      <c r="H162" s="160">
        <v>6250</v>
      </c>
      <c r="I162" s="105"/>
    </row>
    <row r="163" spans="1:8" ht="18.75" customHeight="1">
      <c r="A163" s="110"/>
      <c r="B163" s="110"/>
      <c r="C163" s="23" t="s">
        <v>144</v>
      </c>
      <c r="D163" s="19">
        <f>SUM(E163:H163)</f>
        <v>500000</v>
      </c>
      <c r="E163" s="19"/>
      <c r="F163" s="19"/>
      <c r="G163" s="19">
        <f aca="true" t="shared" si="12" ref="G163:H165">G164</f>
        <v>250000</v>
      </c>
      <c r="H163" s="19">
        <f t="shared" si="12"/>
        <v>250000</v>
      </c>
    </row>
    <row r="164" spans="1:8" s="20" customFormat="1" ht="19.5" customHeight="1" thickBot="1">
      <c r="A164" s="111"/>
      <c r="B164" s="111"/>
      <c r="C164" s="60" t="s">
        <v>27</v>
      </c>
      <c r="D164" s="79">
        <f>SUM(E164:H164)</f>
        <v>500000</v>
      </c>
      <c r="E164" s="61"/>
      <c r="F164" s="61"/>
      <c r="G164" s="61">
        <f t="shared" si="12"/>
        <v>250000</v>
      </c>
      <c r="H164" s="61">
        <f t="shared" si="12"/>
        <v>250000</v>
      </c>
    </row>
    <row r="165" spans="1:8" s="12" customFormat="1" ht="18" customHeight="1" thickTop="1">
      <c r="A165" s="73">
        <v>900</v>
      </c>
      <c r="B165" s="66"/>
      <c r="C165" s="66" t="s">
        <v>40</v>
      </c>
      <c r="D165" s="67">
        <f>SUM(E165:H165)</f>
        <v>500000</v>
      </c>
      <c r="E165" s="67"/>
      <c r="F165" s="67"/>
      <c r="G165" s="67">
        <f t="shared" si="12"/>
        <v>250000</v>
      </c>
      <c r="H165" s="67">
        <f t="shared" si="12"/>
        <v>250000</v>
      </c>
    </row>
    <row r="166" spans="1:9" s="132" customFormat="1" ht="18" customHeight="1">
      <c r="A166" s="124"/>
      <c r="B166" s="163">
        <v>90095</v>
      </c>
      <c r="C166" s="90" t="s">
        <v>3</v>
      </c>
      <c r="D166" s="35">
        <f>SUM(E166:H166)</f>
        <v>500000</v>
      </c>
      <c r="E166" s="164"/>
      <c r="F166" s="164"/>
      <c r="G166" s="164">
        <v>250000</v>
      </c>
      <c r="H166" s="164">
        <v>250000</v>
      </c>
      <c r="I166" s="142"/>
    </row>
    <row r="167" spans="1:8" ht="15.75" customHeight="1">
      <c r="A167" s="110"/>
      <c r="B167" s="110"/>
      <c r="C167" s="23" t="s">
        <v>106</v>
      </c>
      <c r="D167" s="19">
        <f t="shared" si="11"/>
        <v>1000600</v>
      </c>
      <c r="E167" s="19">
        <f aca="true" t="shared" si="13" ref="E167:H169">E168</f>
        <v>250150</v>
      </c>
      <c r="F167" s="19">
        <f t="shared" si="13"/>
        <v>250150</v>
      </c>
      <c r="G167" s="19">
        <f t="shared" si="13"/>
        <v>250150</v>
      </c>
      <c r="H167" s="19">
        <f t="shared" si="13"/>
        <v>250150</v>
      </c>
    </row>
    <row r="168" spans="1:8" s="20" customFormat="1" ht="21" customHeight="1" thickBot="1">
      <c r="A168" s="111"/>
      <c r="B168" s="111"/>
      <c r="C168" s="60" t="s">
        <v>27</v>
      </c>
      <c r="D168" s="79">
        <f t="shared" si="11"/>
        <v>1000600</v>
      </c>
      <c r="E168" s="61">
        <f t="shared" si="13"/>
        <v>250150</v>
      </c>
      <c r="F168" s="61">
        <f t="shared" si="13"/>
        <v>250150</v>
      </c>
      <c r="G168" s="61">
        <f t="shared" si="13"/>
        <v>250150</v>
      </c>
      <c r="H168" s="61">
        <f t="shared" si="13"/>
        <v>250150</v>
      </c>
    </row>
    <row r="169" spans="1:8" s="12" customFormat="1" ht="18" customHeight="1" thickTop="1">
      <c r="A169" s="73">
        <v>754</v>
      </c>
      <c r="B169" s="73"/>
      <c r="C169" s="66" t="s">
        <v>42</v>
      </c>
      <c r="D169" s="68">
        <f t="shared" si="11"/>
        <v>1000600</v>
      </c>
      <c r="E169" s="68">
        <f t="shared" si="13"/>
        <v>250150</v>
      </c>
      <c r="F169" s="68">
        <f t="shared" si="13"/>
        <v>250150</v>
      </c>
      <c r="G169" s="68">
        <f t="shared" si="13"/>
        <v>250150</v>
      </c>
      <c r="H169" s="68">
        <f t="shared" si="13"/>
        <v>250150</v>
      </c>
    </row>
    <row r="170" spans="1:8" ht="18" customHeight="1">
      <c r="A170" s="33"/>
      <c r="B170" s="30">
        <v>75416</v>
      </c>
      <c r="C170" s="30" t="s">
        <v>85</v>
      </c>
      <c r="D170" s="32">
        <f t="shared" si="11"/>
        <v>1000600</v>
      </c>
      <c r="E170" s="45">
        <v>250150</v>
      </c>
      <c r="F170" s="45">
        <v>250150</v>
      </c>
      <c r="G170" s="45">
        <v>250150</v>
      </c>
      <c r="H170" s="45">
        <v>250150</v>
      </c>
    </row>
    <row r="171" spans="1:8" s="18" customFormat="1" ht="27" customHeight="1">
      <c r="A171" s="22"/>
      <c r="B171" s="22"/>
      <c r="C171" s="25" t="s">
        <v>125</v>
      </c>
      <c r="D171" s="24">
        <f>SUM(E171:H171)</f>
        <v>250</v>
      </c>
      <c r="E171" s="24">
        <f aca="true" t="shared" si="14" ref="E171:H172">E172</f>
        <v>68</v>
      </c>
      <c r="F171" s="24">
        <f t="shared" si="14"/>
        <v>61</v>
      </c>
      <c r="G171" s="24">
        <f t="shared" si="14"/>
        <v>61</v>
      </c>
      <c r="H171" s="24">
        <f t="shared" si="14"/>
        <v>60</v>
      </c>
    </row>
    <row r="172" spans="1:8" s="20" customFormat="1" ht="21" customHeight="1" thickBot="1">
      <c r="A172" s="111"/>
      <c r="B172" s="111"/>
      <c r="C172" s="60" t="s">
        <v>29</v>
      </c>
      <c r="D172" s="65">
        <f aca="true" t="shared" si="15" ref="D172:D194">SUM(E172:H172)</f>
        <v>250</v>
      </c>
      <c r="E172" s="61">
        <f t="shared" si="14"/>
        <v>68</v>
      </c>
      <c r="F172" s="61">
        <f t="shared" si="14"/>
        <v>61</v>
      </c>
      <c r="G172" s="61">
        <f t="shared" si="14"/>
        <v>61</v>
      </c>
      <c r="H172" s="61">
        <f t="shared" si="14"/>
        <v>60</v>
      </c>
    </row>
    <row r="173" spans="1:8" s="12" customFormat="1" ht="18.75" customHeight="1" thickTop="1">
      <c r="A173" s="66">
        <v>852</v>
      </c>
      <c r="B173" s="66"/>
      <c r="C173" s="66" t="s">
        <v>112</v>
      </c>
      <c r="D173" s="71">
        <f t="shared" si="15"/>
        <v>250</v>
      </c>
      <c r="E173" s="71">
        <f>SUM(E174)</f>
        <v>68</v>
      </c>
      <c r="F173" s="71">
        <f>SUM(F174)</f>
        <v>61</v>
      </c>
      <c r="G173" s="71">
        <f>SUM(G174)</f>
        <v>61</v>
      </c>
      <c r="H173" s="71">
        <f>SUM(H174)</f>
        <v>60</v>
      </c>
    </row>
    <row r="174" spans="1:8" ht="18.75" customHeight="1">
      <c r="A174" s="110"/>
      <c r="B174" s="33">
        <v>85201</v>
      </c>
      <c r="C174" s="33" t="s">
        <v>57</v>
      </c>
      <c r="D174" s="31">
        <f t="shared" si="15"/>
        <v>250</v>
      </c>
      <c r="E174" s="31">
        <v>68</v>
      </c>
      <c r="F174" s="31">
        <v>61</v>
      </c>
      <c r="G174" s="31">
        <v>61</v>
      </c>
      <c r="H174" s="31">
        <v>60</v>
      </c>
    </row>
    <row r="175" spans="1:8" s="18" customFormat="1" ht="21" customHeight="1">
      <c r="A175" s="22"/>
      <c r="B175" s="22"/>
      <c r="C175" s="25" t="s">
        <v>117</v>
      </c>
      <c r="D175" s="24">
        <f t="shared" si="15"/>
        <v>3300</v>
      </c>
      <c r="E175" s="24">
        <f aca="true" t="shared" si="16" ref="E175:H176">E176</f>
        <v>825</v>
      </c>
      <c r="F175" s="24">
        <f t="shared" si="16"/>
        <v>825</v>
      </c>
      <c r="G175" s="24">
        <f t="shared" si="16"/>
        <v>825</v>
      </c>
      <c r="H175" s="24">
        <f t="shared" si="16"/>
        <v>825</v>
      </c>
    </row>
    <row r="176" spans="1:8" s="20" customFormat="1" ht="18.75" customHeight="1" thickBot="1">
      <c r="A176" s="111"/>
      <c r="B176" s="111"/>
      <c r="C176" s="60" t="s">
        <v>29</v>
      </c>
      <c r="D176" s="65">
        <f t="shared" si="15"/>
        <v>3300</v>
      </c>
      <c r="E176" s="61">
        <f t="shared" si="16"/>
        <v>825</v>
      </c>
      <c r="F176" s="61">
        <f t="shared" si="16"/>
        <v>825</v>
      </c>
      <c r="G176" s="61">
        <f t="shared" si="16"/>
        <v>825</v>
      </c>
      <c r="H176" s="61">
        <f t="shared" si="16"/>
        <v>825</v>
      </c>
    </row>
    <row r="177" spans="1:8" s="12" customFormat="1" ht="18.75" customHeight="1" thickTop="1">
      <c r="A177" s="66">
        <v>852</v>
      </c>
      <c r="B177" s="66"/>
      <c r="C177" s="66" t="s">
        <v>112</v>
      </c>
      <c r="D177" s="71">
        <f t="shared" si="15"/>
        <v>3300</v>
      </c>
      <c r="E177" s="71">
        <f>SUM(E178)</f>
        <v>825</v>
      </c>
      <c r="F177" s="71">
        <f>SUM(F178)</f>
        <v>825</v>
      </c>
      <c r="G177" s="71">
        <f>SUM(G178)</f>
        <v>825</v>
      </c>
      <c r="H177" s="71">
        <f>SUM(H178)</f>
        <v>825</v>
      </c>
    </row>
    <row r="178" spans="1:8" ht="18.75" customHeight="1">
      <c r="A178" s="30"/>
      <c r="B178" s="30">
        <v>85201</v>
      </c>
      <c r="C178" s="30" t="s">
        <v>57</v>
      </c>
      <c r="D178" s="35">
        <f t="shared" si="15"/>
        <v>3300</v>
      </c>
      <c r="E178" s="35">
        <v>825</v>
      </c>
      <c r="F178" s="35">
        <v>825</v>
      </c>
      <c r="G178" s="35">
        <v>825</v>
      </c>
      <c r="H178" s="35">
        <v>825</v>
      </c>
    </row>
    <row r="179" spans="1:8" s="18" customFormat="1" ht="23.25" customHeight="1">
      <c r="A179" s="22"/>
      <c r="B179" s="22"/>
      <c r="C179" s="25" t="s">
        <v>107</v>
      </c>
      <c r="D179" s="24">
        <f t="shared" si="15"/>
        <v>3380</v>
      </c>
      <c r="E179" s="24">
        <f>SUM(E181)</f>
        <v>850</v>
      </c>
      <c r="F179" s="24">
        <f>SUM(F181)</f>
        <v>845</v>
      </c>
      <c r="G179" s="24">
        <f>SUM(G181)</f>
        <v>845</v>
      </c>
      <c r="H179" s="24">
        <f>SUM(H181)</f>
        <v>840</v>
      </c>
    </row>
    <row r="180" spans="1:8" s="20" customFormat="1" ht="16.5" customHeight="1" thickBot="1">
      <c r="A180" s="111"/>
      <c r="B180" s="111"/>
      <c r="C180" s="60" t="s">
        <v>29</v>
      </c>
      <c r="D180" s="65">
        <f t="shared" si="15"/>
        <v>3380</v>
      </c>
      <c r="E180" s="61">
        <f>E181</f>
        <v>850</v>
      </c>
      <c r="F180" s="61">
        <f>F181</f>
        <v>845</v>
      </c>
      <c r="G180" s="61">
        <f>G181</f>
        <v>845</v>
      </c>
      <c r="H180" s="61">
        <f>H181</f>
        <v>840</v>
      </c>
    </row>
    <row r="181" spans="1:8" s="12" customFormat="1" ht="18.75" customHeight="1" thickTop="1">
      <c r="A181" s="66">
        <v>852</v>
      </c>
      <c r="B181" s="66"/>
      <c r="C181" s="66" t="s">
        <v>112</v>
      </c>
      <c r="D181" s="71">
        <f t="shared" si="15"/>
        <v>3380</v>
      </c>
      <c r="E181" s="71">
        <f>SUM(E182)</f>
        <v>850</v>
      </c>
      <c r="F181" s="71">
        <f>SUM(F182)</f>
        <v>845</v>
      </c>
      <c r="G181" s="71">
        <f>SUM(G182)</f>
        <v>845</v>
      </c>
      <c r="H181" s="71">
        <f>SUM(H182)</f>
        <v>840</v>
      </c>
    </row>
    <row r="182" spans="1:9" s="104" customFormat="1" ht="18.75" customHeight="1">
      <c r="A182" s="120"/>
      <c r="B182" s="30">
        <v>85201</v>
      </c>
      <c r="C182" s="30" t="s">
        <v>57</v>
      </c>
      <c r="D182" s="35">
        <f t="shared" si="15"/>
        <v>3380</v>
      </c>
      <c r="E182" s="35">
        <v>850</v>
      </c>
      <c r="F182" s="35">
        <v>845</v>
      </c>
      <c r="G182" s="35">
        <v>845</v>
      </c>
      <c r="H182" s="35">
        <v>840</v>
      </c>
      <c r="I182" s="105"/>
    </row>
    <row r="183" spans="1:8" s="18" customFormat="1" ht="18.75" customHeight="1">
      <c r="A183" s="22"/>
      <c r="B183" s="22"/>
      <c r="C183" s="25" t="s">
        <v>108</v>
      </c>
      <c r="D183" s="24">
        <f t="shared" si="15"/>
        <v>30</v>
      </c>
      <c r="E183" s="24">
        <f>SUM(E185)</f>
        <v>10</v>
      </c>
      <c r="F183" s="24">
        <f>SUM(F185)</f>
        <v>7</v>
      </c>
      <c r="G183" s="24">
        <f>SUM(G185)</f>
        <v>6</v>
      </c>
      <c r="H183" s="24">
        <f>SUM(H185)</f>
        <v>7</v>
      </c>
    </row>
    <row r="184" spans="1:8" s="20" customFormat="1" ht="20.25" customHeight="1" thickBot="1">
      <c r="A184" s="111"/>
      <c r="B184" s="111"/>
      <c r="C184" s="60" t="s">
        <v>29</v>
      </c>
      <c r="D184" s="65">
        <f t="shared" si="15"/>
        <v>30</v>
      </c>
      <c r="E184" s="61">
        <f>E185</f>
        <v>10</v>
      </c>
      <c r="F184" s="61">
        <f>F185</f>
        <v>7</v>
      </c>
      <c r="G184" s="61">
        <f>G185</f>
        <v>6</v>
      </c>
      <c r="H184" s="61">
        <f>H185</f>
        <v>7</v>
      </c>
    </row>
    <row r="185" spans="1:8" s="12" customFormat="1" ht="18.75" customHeight="1" thickTop="1">
      <c r="A185" s="66">
        <v>852</v>
      </c>
      <c r="B185" s="66"/>
      <c r="C185" s="66" t="s">
        <v>112</v>
      </c>
      <c r="D185" s="71">
        <f t="shared" si="15"/>
        <v>30</v>
      </c>
      <c r="E185" s="71">
        <f>SUM(E186)</f>
        <v>10</v>
      </c>
      <c r="F185" s="71">
        <f>SUM(F186)</f>
        <v>7</v>
      </c>
      <c r="G185" s="71">
        <f>SUM(G186)</f>
        <v>6</v>
      </c>
      <c r="H185" s="71">
        <f>SUM(H186)</f>
        <v>7</v>
      </c>
    </row>
    <row r="186" spans="1:8" ht="18.75" customHeight="1">
      <c r="A186" s="110"/>
      <c r="B186" s="33">
        <v>85201</v>
      </c>
      <c r="C186" s="33" t="s">
        <v>57</v>
      </c>
      <c r="D186" s="31">
        <f t="shared" si="15"/>
        <v>30</v>
      </c>
      <c r="E186" s="31">
        <v>10</v>
      </c>
      <c r="F186" s="31">
        <v>7</v>
      </c>
      <c r="G186" s="31">
        <v>6</v>
      </c>
      <c r="H186" s="31">
        <v>7</v>
      </c>
    </row>
    <row r="187" spans="1:8" s="18" customFormat="1" ht="18" customHeight="1">
      <c r="A187" s="22"/>
      <c r="B187" s="22"/>
      <c r="C187" s="25" t="s">
        <v>109</v>
      </c>
      <c r="D187" s="26">
        <f t="shared" si="15"/>
        <v>1700</v>
      </c>
      <c r="E187" s="24">
        <f>E188</f>
        <v>465</v>
      </c>
      <c r="F187" s="24">
        <f aca="true" t="shared" si="17" ref="F187:H188">F188</f>
        <v>415</v>
      </c>
      <c r="G187" s="24">
        <f t="shared" si="17"/>
        <v>415</v>
      </c>
      <c r="H187" s="24">
        <f t="shared" si="17"/>
        <v>405</v>
      </c>
    </row>
    <row r="188" spans="1:9" s="141" customFormat="1" ht="13.5" customHeight="1" thickBot="1">
      <c r="A188" s="111"/>
      <c r="B188" s="111"/>
      <c r="C188" s="60" t="s">
        <v>29</v>
      </c>
      <c r="D188" s="65">
        <f t="shared" si="15"/>
        <v>1700</v>
      </c>
      <c r="E188" s="61">
        <f>E189</f>
        <v>465</v>
      </c>
      <c r="F188" s="61">
        <f t="shared" si="17"/>
        <v>415</v>
      </c>
      <c r="G188" s="61">
        <f t="shared" si="17"/>
        <v>415</v>
      </c>
      <c r="H188" s="61">
        <f t="shared" si="17"/>
        <v>405</v>
      </c>
      <c r="I188" s="131"/>
    </row>
    <row r="189" spans="1:8" s="12" customFormat="1" ht="18.75" customHeight="1" thickTop="1">
      <c r="A189" s="66">
        <v>852</v>
      </c>
      <c r="B189" s="66"/>
      <c r="C189" s="72" t="s">
        <v>112</v>
      </c>
      <c r="D189" s="71">
        <f t="shared" si="15"/>
        <v>1700</v>
      </c>
      <c r="E189" s="71">
        <f>SUM(E190)</f>
        <v>465</v>
      </c>
      <c r="F189" s="71">
        <f>SUM(F190)</f>
        <v>415</v>
      </c>
      <c r="G189" s="71">
        <f>SUM(G190)</f>
        <v>415</v>
      </c>
      <c r="H189" s="71">
        <f>SUM(H190)</f>
        <v>405</v>
      </c>
    </row>
    <row r="190" spans="1:8" ht="18.75" customHeight="1">
      <c r="A190" s="120"/>
      <c r="B190" s="30">
        <v>85201</v>
      </c>
      <c r="C190" s="30" t="s">
        <v>57</v>
      </c>
      <c r="D190" s="35">
        <f t="shared" si="15"/>
        <v>1700</v>
      </c>
      <c r="E190" s="35">
        <v>465</v>
      </c>
      <c r="F190" s="35">
        <v>415</v>
      </c>
      <c r="G190" s="35">
        <v>415</v>
      </c>
      <c r="H190" s="35">
        <v>405</v>
      </c>
    </row>
    <row r="191" spans="1:8" s="18" customFormat="1" ht="17.25" customHeight="1">
      <c r="A191" s="22"/>
      <c r="B191" s="22"/>
      <c r="C191" s="25" t="s">
        <v>95</v>
      </c>
      <c r="D191" s="24">
        <f t="shared" si="15"/>
        <v>100</v>
      </c>
      <c r="E191" s="24">
        <f>SUM(E193)</f>
        <v>30</v>
      </c>
      <c r="F191" s="24">
        <f>SUM(F193)</f>
        <v>25</v>
      </c>
      <c r="G191" s="24">
        <f>SUM(G193)</f>
        <v>25</v>
      </c>
      <c r="H191" s="24">
        <f>SUM(H193)</f>
        <v>20</v>
      </c>
    </row>
    <row r="192" spans="1:8" s="20" customFormat="1" ht="16.5" customHeight="1" thickBot="1">
      <c r="A192" s="111"/>
      <c r="B192" s="111"/>
      <c r="C192" s="60" t="s">
        <v>29</v>
      </c>
      <c r="D192" s="65">
        <f t="shared" si="15"/>
        <v>100</v>
      </c>
      <c r="E192" s="61">
        <f>E193</f>
        <v>30</v>
      </c>
      <c r="F192" s="61">
        <f>F193</f>
        <v>25</v>
      </c>
      <c r="G192" s="61">
        <f>G193</f>
        <v>25</v>
      </c>
      <c r="H192" s="61">
        <f>H193</f>
        <v>20</v>
      </c>
    </row>
    <row r="193" spans="1:8" s="12" customFormat="1" ht="18.75" customHeight="1" thickTop="1">
      <c r="A193" s="66">
        <v>852</v>
      </c>
      <c r="B193" s="66"/>
      <c r="C193" s="72" t="s">
        <v>112</v>
      </c>
      <c r="D193" s="71">
        <f t="shared" si="15"/>
        <v>100</v>
      </c>
      <c r="E193" s="71">
        <f>SUM(E194)</f>
        <v>30</v>
      </c>
      <c r="F193" s="71">
        <f>SUM(F194)</f>
        <v>25</v>
      </c>
      <c r="G193" s="71">
        <f>SUM(G194)</f>
        <v>25</v>
      </c>
      <c r="H193" s="71">
        <f>SUM(H194)</f>
        <v>20</v>
      </c>
    </row>
    <row r="194" spans="1:8" ht="18.75" customHeight="1">
      <c r="A194" s="30"/>
      <c r="B194" s="30">
        <v>85226</v>
      </c>
      <c r="C194" s="30" t="s">
        <v>74</v>
      </c>
      <c r="D194" s="35">
        <f t="shared" si="15"/>
        <v>100</v>
      </c>
      <c r="E194" s="35">
        <v>30</v>
      </c>
      <c r="F194" s="35">
        <v>25</v>
      </c>
      <c r="G194" s="35">
        <v>25</v>
      </c>
      <c r="H194" s="35">
        <v>20</v>
      </c>
    </row>
    <row r="195" spans="1:8" s="18" customFormat="1" ht="19.5" customHeight="1">
      <c r="A195" s="22"/>
      <c r="B195" s="22"/>
      <c r="C195" s="23" t="s">
        <v>96</v>
      </c>
      <c r="D195" s="24">
        <f aca="true" t="shared" si="18" ref="D195:D233">SUM(E195:H195)</f>
        <v>755450</v>
      </c>
      <c r="E195" s="24">
        <f>SUM(E197)</f>
        <v>172335</v>
      </c>
      <c r="F195" s="24">
        <f>SUM(F197)</f>
        <v>191200</v>
      </c>
      <c r="G195" s="24">
        <f>SUM(G197)</f>
        <v>189505</v>
      </c>
      <c r="H195" s="24">
        <f>SUM(H197)</f>
        <v>202410</v>
      </c>
    </row>
    <row r="196" spans="1:17" s="20" customFormat="1" ht="19.5" customHeight="1" thickBot="1">
      <c r="A196" s="111"/>
      <c r="B196" s="111"/>
      <c r="C196" s="60" t="s">
        <v>29</v>
      </c>
      <c r="D196" s="65">
        <f t="shared" si="18"/>
        <v>755450</v>
      </c>
      <c r="E196" s="61">
        <f>E197</f>
        <v>172335</v>
      </c>
      <c r="F196" s="61">
        <f>F197</f>
        <v>191200</v>
      </c>
      <c r="G196" s="61">
        <f>G197</f>
        <v>189505</v>
      </c>
      <c r="H196" s="61">
        <f>H197</f>
        <v>202410</v>
      </c>
      <c r="O196" s="141"/>
      <c r="P196" s="141"/>
      <c r="Q196" s="141"/>
    </row>
    <row r="197" spans="1:17" s="12" customFormat="1" ht="18.75" customHeight="1" thickTop="1">
      <c r="A197" s="66">
        <v>852</v>
      </c>
      <c r="B197" s="66"/>
      <c r="C197" s="66" t="s">
        <v>112</v>
      </c>
      <c r="D197" s="71">
        <f t="shared" si="18"/>
        <v>755450</v>
      </c>
      <c r="E197" s="71">
        <f>SUM(E198)</f>
        <v>172335</v>
      </c>
      <c r="F197" s="71">
        <f>SUM(F198)</f>
        <v>191200</v>
      </c>
      <c r="G197" s="71">
        <f>SUM(G198)</f>
        <v>189505</v>
      </c>
      <c r="H197" s="71">
        <f>SUM(H198)</f>
        <v>202410</v>
      </c>
      <c r="O197" s="132"/>
      <c r="P197" s="132"/>
      <c r="Q197" s="132"/>
    </row>
    <row r="198" spans="1:9" s="104" customFormat="1" ht="18.75" customHeight="1">
      <c r="A198" s="30"/>
      <c r="B198" s="30">
        <v>85202</v>
      </c>
      <c r="C198" s="30" t="s">
        <v>10</v>
      </c>
      <c r="D198" s="35">
        <f t="shared" si="18"/>
        <v>755450</v>
      </c>
      <c r="E198" s="35">
        <v>172335</v>
      </c>
      <c r="F198" s="35">
        <v>191200</v>
      </c>
      <c r="G198" s="35">
        <v>189505</v>
      </c>
      <c r="H198" s="35">
        <v>202410</v>
      </c>
      <c r="I198" s="105"/>
    </row>
    <row r="199" spans="1:8" s="133" customFormat="1" ht="19.5" customHeight="1">
      <c r="A199" s="22"/>
      <c r="B199" s="22"/>
      <c r="C199" s="23" t="s">
        <v>97</v>
      </c>
      <c r="D199" s="24">
        <f t="shared" si="18"/>
        <v>680530</v>
      </c>
      <c r="E199" s="24">
        <f>SUM(E201)</f>
        <v>150130</v>
      </c>
      <c r="F199" s="24">
        <f>SUM(F201)</f>
        <v>170130</v>
      </c>
      <c r="G199" s="24">
        <f>SUM(G201)</f>
        <v>170130</v>
      </c>
      <c r="H199" s="24">
        <f>SUM(H201)</f>
        <v>190140</v>
      </c>
    </row>
    <row r="200" spans="1:8" s="141" customFormat="1" ht="19.5" customHeight="1" thickBot="1">
      <c r="A200" s="111"/>
      <c r="B200" s="111"/>
      <c r="C200" s="60" t="s">
        <v>29</v>
      </c>
      <c r="D200" s="65">
        <f t="shared" si="18"/>
        <v>680530</v>
      </c>
      <c r="E200" s="61">
        <f>E201</f>
        <v>150130</v>
      </c>
      <c r="F200" s="61">
        <f>F201</f>
        <v>170130</v>
      </c>
      <c r="G200" s="61">
        <f>G201</f>
        <v>170130</v>
      </c>
      <c r="H200" s="61">
        <f>H201</f>
        <v>190140</v>
      </c>
    </row>
    <row r="201" spans="1:8" s="132" customFormat="1" ht="19.5" customHeight="1" thickTop="1">
      <c r="A201" s="66">
        <v>852</v>
      </c>
      <c r="B201" s="66"/>
      <c r="C201" s="66" t="s">
        <v>112</v>
      </c>
      <c r="D201" s="71">
        <f t="shared" si="18"/>
        <v>680530</v>
      </c>
      <c r="E201" s="71">
        <f>SUM(E202)</f>
        <v>150130</v>
      </c>
      <c r="F201" s="71">
        <f>SUM(F202)</f>
        <v>170130</v>
      </c>
      <c r="G201" s="71">
        <f>SUM(G202)</f>
        <v>170130</v>
      </c>
      <c r="H201" s="71">
        <f>SUM(H202)</f>
        <v>190140</v>
      </c>
    </row>
    <row r="202" spans="1:8" s="104" customFormat="1" ht="19.5" customHeight="1">
      <c r="A202" s="110"/>
      <c r="B202" s="30">
        <v>85202</v>
      </c>
      <c r="C202" s="30" t="s">
        <v>10</v>
      </c>
      <c r="D202" s="35">
        <f t="shared" si="18"/>
        <v>680530</v>
      </c>
      <c r="E202" s="35">
        <v>150130</v>
      </c>
      <c r="F202" s="35">
        <v>170130</v>
      </c>
      <c r="G202" s="35">
        <v>170130</v>
      </c>
      <c r="H202" s="35">
        <v>190140</v>
      </c>
    </row>
    <row r="203" spans="1:8" s="133" customFormat="1" ht="19.5" customHeight="1">
      <c r="A203" s="22"/>
      <c r="B203" s="22"/>
      <c r="C203" s="25" t="s">
        <v>98</v>
      </c>
      <c r="D203" s="24">
        <f t="shared" si="18"/>
        <v>780620</v>
      </c>
      <c r="E203" s="24">
        <f>E204</f>
        <v>195200</v>
      </c>
      <c r="F203" s="24">
        <f aca="true" t="shared" si="19" ref="F203:H204">F204</f>
        <v>195100</v>
      </c>
      <c r="G203" s="24">
        <f t="shared" si="19"/>
        <v>195100</v>
      </c>
      <c r="H203" s="24">
        <f t="shared" si="19"/>
        <v>195220</v>
      </c>
    </row>
    <row r="204" spans="1:8" s="141" customFormat="1" ht="19.5" customHeight="1" thickBot="1">
      <c r="A204" s="111"/>
      <c r="B204" s="111"/>
      <c r="C204" s="60" t="s">
        <v>29</v>
      </c>
      <c r="D204" s="65">
        <f t="shared" si="18"/>
        <v>780620</v>
      </c>
      <c r="E204" s="61">
        <f>E205</f>
        <v>195200</v>
      </c>
      <c r="F204" s="61">
        <f t="shared" si="19"/>
        <v>195100</v>
      </c>
      <c r="G204" s="61">
        <f t="shared" si="19"/>
        <v>195100</v>
      </c>
      <c r="H204" s="61">
        <f t="shared" si="19"/>
        <v>195220</v>
      </c>
    </row>
    <row r="205" spans="1:8" s="132" customFormat="1" ht="19.5" customHeight="1" thickTop="1">
      <c r="A205" s="66">
        <v>852</v>
      </c>
      <c r="B205" s="66"/>
      <c r="C205" s="66" t="s">
        <v>112</v>
      </c>
      <c r="D205" s="71">
        <f t="shared" si="18"/>
        <v>780620</v>
      </c>
      <c r="E205" s="71">
        <f>SUM(E206)</f>
        <v>195200</v>
      </c>
      <c r="F205" s="71">
        <f>SUM(F206)</f>
        <v>195100</v>
      </c>
      <c r="G205" s="71">
        <f>SUM(G206)</f>
        <v>195100</v>
      </c>
      <c r="H205" s="71">
        <f>SUM(H206)</f>
        <v>195220</v>
      </c>
    </row>
    <row r="206" spans="1:9" s="104" customFormat="1" ht="19.5" customHeight="1">
      <c r="A206" s="120"/>
      <c r="B206" s="30">
        <v>85202</v>
      </c>
      <c r="C206" s="30" t="s">
        <v>10</v>
      </c>
      <c r="D206" s="35">
        <f t="shared" si="18"/>
        <v>780620</v>
      </c>
      <c r="E206" s="35">
        <v>195200</v>
      </c>
      <c r="F206" s="35">
        <v>195100</v>
      </c>
      <c r="G206" s="35">
        <v>195100</v>
      </c>
      <c r="H206" s="35">
        <v>195220</v>
      </c>
      <c r="I206" s="105"/>
    </row>
    <row r="207" spans="1:17" s="18" customFormat="1" ht="19.5" customHeight="1">
      <c r="A207" s="22"/>
      <c r="B207" s="22"/>
      <c r="C207" s="23" t="s">
        <v>99</v>
      </c>
      <c r="D207" s="24">
        <f>SUM(E207:H207)</f>
        <v>424280</v>
      </c>
      <c r="E207" s="24">
        <f>E208</f>
        <v>106000</v>
      </c>
      <c r="F207" s="24">
        <f aca="true" t="shared" si="20" ref="F207:H208">F208</f>
        <v>106000</v>
      </c>
      <c r="G207" s="24">
        <f t="shared" si="20"/>
        <v>106000</v>
      </c>
      <c r="H207" s="24">
        <f t="shared" si="20"/>
        <v>106280</v>
      </c>
      <c r="O207" s="133"/>
      <c r="P207" s="133"/>
      <c r="Q207" s="133"/>
    </row>
    <row r="208" spans="1:8" s="20" customFormat="1" ht="19.5" customHeight="1" thickBot="1">
      <c r="A208" s="111"/>
      <c r="B208" s="111"/>
      <c r="C208" s="60" t="s">
        <v>29</v>
      </c>
      <c r="D208" s="57">
        <f>SUM(E208:H208)</f>
        <v>424280</v>
      </c>
      <c r="E208" s="61">
        <f>E209</f>
        <v>106000</v>
      </c>
      <c r="F208" s="61">
        <f t="shared" si="20"/>
        <v>106000</v>
      </c>
      <c r="G208" s="61">
        <f t="shared" si="20"/>
        <v>106000</v>
      </c>
      <c r="H208" s="61">
        <f t="shared" si="20"/>
        <v>106280</v>
      </c>
    </row>
    <row r="209" spans="1:8" s="12" customFormat="1" ht="19.5" customHeight="1" thickTop="1">
      <c r="A209" s="66">
        <v>852</v>
      </c>
      <c r="B209" s="66"/>
      <c r="C209" s="66" t="s">
        <v>112</v>
      </c>
      <c r="D209" s="71">
        <f>SUM(E209:H209)</f>
        <v>424280</v>
      </c>
      <c r="E209" s="71">
        <f>SUM(E210)</f>
        <v>106000</v>
      </c>
      <c r="F209" s="71">
        <f>SUM(F210)</f>
        <v>106000</v>
      </c>
      <c r="G209" s="71">
        <f>SUM(G210)</f>
        <v>106000</v>
      </c>
      <c r="H209" s="71">
        <f>SUM(H210)</f>
        <v>106280</v>
      </c>
    </row>
    <row r="210" spans="1:8" ht="19.5" customHeight="1">
      <c r="A210" s="120"/>
      <c r="B210" s="30">
        <v>85202</v>
      </c>
      <c r="C210" s="30" t="s">
        <v>10</v>
      </c>
      <c r="D210" s="35">
        <f>SUM(E210:H210)</f>
        <v>424280</v>
      </c>
      <c r="E210" s="35">
        <v>106000</v>
      </c>
      <c r="F210" s="35">
        <v>106000</v>
      </c>
      <c r="G210" s="35">
        <v>106000</v>
      </c>
      <c r="H210" s="35">
        <v>106280</v>
      </c>
    </row>
    <row r="211" spans="1:8" s="18" customFormat="1" ht="30" customHeight="1">
      <c r="A211" s="22"/>
      <c r="B211" s="22"/>
      <c r="C211" s="25" t="s">
        <v>100</v>
      </c>
      <c r="D211" s="24">
        <f t="shared" si="18"/>
        <v>465320</v>
      </c>
      <c r="E211" s="24">
        <f>E212</f>
        <v>116720</v>
      </c>
      <c r="F211" s="24">
        <f aca="true" t="shared" si="21" ref="F211:H212">F212</f>
        <v>116200</v>
      </c>
      <c r="G211" s="24">
        <f t="shared" si="21"/>
        <v>116200</v>
      </c>
      <c r="H211" s="24">
        <f t="shared" si="21"/>
        <v>116200</v>
      </c>
    </row>
    <row r="212" spans="1:8" s="20" customFormat="1" ht="19.5" customHeight="1" thickBot="1">
      <c r="A212" s="111"/>
      <c r="B212" s="111"/>
      <c r="C212" s="60" t="s">
        <v>29</v>
      </c>
      <c r="D212" s="65">
        <f t="shared" si="18"/>
        <v>465320</v>
      </c>
      <c r="E212" s="61">
        <f>E213</f>
        <v>116720</v>
      </c>
      <c r="F212" s="61">
        <f t="shared" si="21"/>
        <v>116200</v>
      </c>
      <c r="G212" s="61">
        <f t="shared" si="21"/>
        <v>116200</v>
      </c>
      <c r="H212" s="61">
        <f t="shared" si="21"/>
        <v>116200</v>
      </c>
    </row>
    <row r="213" spans="1:8" s="12" customFormat="1" ht="19.5" customHeight="1" thickTop="1">
      <c r="A213" s="66">
        <v>852</v>
      </c>
      <c r="B213" s="66"/>
      <c r="C213" s="66" t="s">
        <v>112</v>
      </c>
      <c r="D213" s="71">
        <f t="shared" si="18"/>
        <v>465320</v>
      </c>
      <c r="E213" s="71">
        <f>SUM(E214)</f>
        <v>116720</v>
      </c>
      <c r="F213" s="71">
        <f>SUM(F214)</f>
        <v>116200</v>
      </c>
      <c r="G213" s="71">
        <f>SUM(G214)</f>
        <v>116200</v>
      </c>
      <c r="H213" s="71">
        <f>SUM(H214)</f>
        <v>116200</v>
      </c>
    </row>
    <row r="214" spans="1:8" ht="19.5" customHeight="1">
      <c r="A214" s="110"/>
      <c r="B214" s="30">
        <v>85202</v>
      </c>
      <c r="C214" s="30" t="s">
        <v>10</v>
      </c>
      <c r="D214" s="35">
        <f t="shared" si="18"/>
        <v>465320</v>
      </c>
      <c r="E214" s="35">
        <v>116720</v>
      </c>
      <c r="F214" s="35">
        <v>116200</v>
      </c>
      <c r="G214" s="35">
        <v>116200</v>
      </c>
      <c r="H214" s="35">
        <v>116200</v>
      </c>
    </row>
    <row r="215" spans="1:8" s="18" customFormat="1" ht="19.5" customHeight="1">
      <c r="A215" s="22"/>
      <c r="B215" s="22"/>
      <c r="C215" s="23" t="s">
        <v>101</v>
      </c>
      <c r="D215" s="24">
        <f t="shared" si="18"/>
        <v>56100</v>
      </c>
      <c r="E215" s="24">
        <f>SUM(E217)</f>
        <v>14000</v>
      </c>
      <c r="F215" s="24">
        <f>SUM(F217)</f>
        <v>14000</v>
      </c>
      <c r="G215" s="24">
        <f>SUM(G217)</f>
        <v>14000</v>
      </c>
      <c r="H215" s="24">
        <f>SUM(H217)</f>
        <v>14100</v>
      </c>
    </row>
    <row r="216" spans="1:8" s="20" customFormat="1" ht="19.5" customHeight="1" thickBot="1">
      <c r="A216" s="111"/>
      <c r="B216" s="111"/>
      <c r="C216" s="60" t="s">
        <v>27</v>
      </c>
      <c r="D216" s="65">
        <f t="shared" si="18"/>
        <v>56100</v>
      </c>
      <c r="E216" s="61">
        <f>E217</f>
        <v>14000</v>
      </c>
      <c r="F216" s="61">
        <f>F217</f>
        <v>14000</v>
      </c>
      <c r="G216" s="61">
        <f>G217</f>
        <v>14000</v>
      </c>
      <c r="H216" s="61">
        <f>H217</f>
        <v>14100</v>
      </c>
    </row>
    <row r="217" spans="1:8" s="12" customFormat="1" ht="19.5" customHeight="1" thickTop="1">
      <c r="A217" s="66">
        <v>852</v>
      </c>
      <c r="B217" s="66"/>
      <c r="C217" s="66" t="s">
        <v>112</v>
      </c>
      <c r="D217" s="71">
        <f t="shared" si="18"/>
        <v>56100</v>
      </c>
      <c r="E217" s="71">
        <f>SUM(E218)</f>
        <v>14000</v>
      </c>
      <c r="F217" s="71">
        <f>SUM(F218)</f>
        <v>14000</v>
      </c>
      <c r="G217" s="71">
        <f>SUM(G218)</f>
        <v>14000</v>
      </c>
      <c r="H217" s="71">
        <f>SUM(H218)</f>
        <v>14100</v>
      </c>
    </row>
    <row r="218" spans="1:8" ht="19.5" customHeight="1">
      <c r="A218" s="120"/>
      <c r="B218" s="30">
        <v>85203</v>
      </c>
      <c r="C218" s="30" t="s">
        <v>43</v>
      </c>
      <c r="D218" s="35">
        <f t="shared" si="18"/>
        <v>56100</v>
      </c>
      <c r="E218" s="35">
        <v>14000</v>
      </c>
      <c r="F218" s="35">
        <v>14000</v>
      </c>
      <c r="G218" s="35">
        <v>14000</v>
      </c>
      <c r="H218" s="35">
        <v>14100</v>
      </c>
    </row>
    <row r="219" spans="1:8" s="18" customFormat="1" ht="18.75" customHeight="1">
      <c r="A219" s="22"/>
      <c r="B219" s="22"/>
      <c r="C219" s="23" t="s">
        <v>102</v>
      </c>
      <c r="D219" s="24">
        <f>SUM(E219:H219)</f>
        <v>502200</v>
      </c>
      <c r="E219" s="24">
        <f aca="true" t="shared" si="22" ref="E219:H220">E220</f>
        <v>140550</v>
      </c>
      <c r="F219" s="24">
        <f t="shared" si="22"/>
        <v>150550</v>
      </c>
      <c r="G219" s="24">
        <f t="shared" si="22"/>
        <v>70550</v>
      </c>
      <c r="H219" s="24">
        <f t="shared" si="22"/>
        <v>140550</v>
      </c>
    </row>
    <row r="220" spans="1:8" s="20" customFormat="1" ht="19.5" customHeight="1" thickBot="1">
      <c r="A220" s="111"/>
      <c r="B220" s="111"/>
      <c r="C220" s="60" t="s">
        <v>27</v>
      </c>
      <c r="D220" s="65">
        <f>SUM(E220:H220)</f>
        <v>502200</v>
      </c>
      <c r="E220" s="61">
        <f t="shared" si="22"/>
        <v>140550</v>
      </c>
      <c r="F220" s="61">
        <f t="shared" si="22"/>
        <v>150550</v>
      </c>
      <c r="G220" s="61">
        <f t="shared" si="22"/>
        <v>70550</v>
      </c>
      <c r="H220" s="61">
        <f t="shared" si="22"/>
        <v>140550</v>
      </c>
    </row>
    <row r="221" spans="1:8" s="12" customFormat="1" ht="18.75" customHeight="1" thickTop="1">
      <c r="A221" s="66">
        <v>853</v>
      </c>
      <c r="B221" s="66"/>
      <c r="C221" s="70" t="s">
        <v>114</v>
      </c>
      <c r="D221" s="71">
        <f>SUM(E221:H221)</f>
        <v>502200</v>
      </c>
      <c r="E221" s="71">
        <f>SUM(E222)</f>
        <v>140550</v>
      </c>
      <c r="F221" s="71">
        <f>SUM(F222)</f>
        <v>150550</v>
      </c>
      <c r="G221" s="71">
        <f>SUM(G222)</f>
        <v>70550</v>
      </c>
      <c r="H221" s="71">
        <f>SUM(H222)</f>
        <v>140550</v>
      </c>
    </row>
    <row r="222" spans="1:9" s="104" customFormat="1" ht="18.75" customHeight="1">
      <c r="A222" s="30"/>
      <c r="B222" s="30">
        <v>85305</v>
      </c>
      <c r="C222" s="34" t="s">
        <v>9</v>
      </c>
      <c r="D222" s="42">
        <f>SUM(E222:H222)</f>
        <v>502200</v>
      </c>
      <c r="E222" s="42">
        <v>140550</v>
      </c>
      <c r="F222" s="42">
        <v>150550</v>
      </c>
      <c r="G222" s="42">
        <v>70550</v>
      </c>
      <c r="H222" s="42">
        <v>140550</v>
      </c>
      <c r="I222" s="105"/>
    </row>
    <row r="223" ht="18.75" customHeight="1"/>
    <row r="224" ht="18.75" customHeight="1"/>
    <row r="225" spans="1:8" s="18" customFormat="1" ht="18.75" customHeight="1">
      <c r="A225" s="22"/>
      <c r="B225" s="22"/>
      <c r="C225" s="23" t="s">
        <v>103</v>
      </c>
      <c r="D225" s="24">
        <f t="shared" si="18"/>
        <v>1456900</v>
      </c>
      <c r="E225" s="24">
        <f>E226+E231</f>
        <v>364225</v>
      </c>
      <c r="F225" s="24">
        <f>F226+F231</f>
        <v>364225</v>
      </c>
      <c r="G225" s="24">
        <f>G226+G231</f>
        <v>364225</v>
      </c>
      <c r="H225" s="24">
        <f>H226+H231</f>
        <v>364225</v>
      </c>
    </row>
    <row r="226" spans="1:8" s="20" customFormat="1" ht="19.5" customHeight="1" thickBot="1">
      <c r="A226" s="111"/>
      <c r="B226" s="111"/>
      <c r="C226" s="60" t="s">
        <v>27</v>
      </c>
      <c r="D226" s="65">
        <f t="shared" si="18"/>
        <v>1446900</v>
      </c>
      <c r="E226" s="61">
        <f>E227</f>
        <v>361725</v>
      </c>
      <c r="F226" s="61">
        <f>F227</f>
        <v>361725</v>
      </c>
      <c r="G226" s="61">
        <f>G227</f>
        <v>361725</v>
      </c>
      <c r="H226" s="61">
        <f>H227</f>
        <v>361725</v>
      </c>
    </row>
    <row r="227" spans="1:8" s="12" customFormat="1" ht="18.75" customHeight="1" thickTop="1">
      <c r="A227" s="66">
        <v>852</v>
      </c>
      <c r="B227" s="66"/>
      <c r="C227" s="66" t="s">
        <v>112</v>
      </c>
      <c r="D227" s="71">
        <f t="shared" si="18"/>
        <v>1446900</v>
      </c>
      <c r="E227" s="71">
        <f>SUM(E228:E230)</f>
        <v>361725</v>
      </c>
      <c r="F227" s="71">
        <f>SUM(F228:F230)</f>
        <v>361725</v>
      </c>
      <c r="G227" s="71">
        <f>SUM(G228:G230)</f>
        <v>361725</v>
      </c>
      <c r="H227" s="71">
        <f>SUM(H228:H230)</f>
        <v>361725</v>
      </c>
    </row>
    <row r="228" spans="1:8" ht="18.75" customHeight="1">
      <c r="A228" s="120"/>
      <c r="B228" s="30">
        <v>85203</v>
      </c>
      <c r="C228" s="34" t="s">
        <v>43</v>
      </c>
      <c r="D228" s="35">
        <f>SUM(E228:H228)</f>
        <v>5000</v>
      </c>
      <c r="E228" s="35">
        <v>1250</v>
      </c>
      <c r="F228" s="35">
        <v>1250</v>
      </c>
      <c r="G228" s="35">
        <v>1250</v>
      </c>
      <c r="H228" s="35">
        <v>1250</v>
      </c>
    </row>
    <row r="229" spans="1:8" ht="18.75" customHeight="1">
      <c r="A229" s="110"/>
      <c r="B229" s="33">
        <v>85219</v>
      </c>
      <c r="C229" s="33" t="s">
        <v>44</v>
      </c>
      <c r="D229" s="31">
        <f t="shared" si="18"/>
        <v>1900</v>
      </c>
      <c r="E229" s="31">
        <v>475</v>
      </c>
      <c r="F229" s="31">
        <v>475</v>
      </c>
      <c r="G229" s="31">
        <v>475</v>
      </c>
      <c r="H229" s="31">
        <v>475</v>
      </c>
    </row>
    <row r="230" spans="1:8" ht="18.75" customHeight="1">
      <c r="A230" s="110"/>
      <c r="B230" s="30">
        <v>85228</v>
      </c>
      <c r="C230" s="30" t="s">
        <v>45</v>
      </c>
      <c r="D230" s="35">
        <f t="shared" si="18"/>
        <v>1440000</v>
      </c>
      <c r="E230" s="35">
        <v>360000</v>
      </c>
      <c r="F230" s="35">
        <v>360000</v>
      </c>
      <c r="G230" s="35">
        <v>360000</v>
      </c>
      <c r="H230" s="35">
        <v>360000</v>
      </c>
    </row>
    <row r="231" spans="1:8" ht="21" customHeight="1" thickBot="1">
      <c r="A231" s="111"/>
      <c r="B231" s="111"/>
      <c r="C231" s="60" t="s">
        <v>29</v>
      </c>
      <c r="D231" s="65">
        <f t="shared" si="18"/>
        <v>10000</v>
      </c>
      <c r="E231" s="61">
        <f>E232</f>
        <v>2500</v>
      </c>
      <c r="F231" s="61">
        <f>F232</f>
        <v>2500</v>
      </c>
      <c r="G231" s="61">
        <f>G232</f>
        <v>2500</v>
      </c>
      <c r="H231" s="61">
        <f>H232</f>
        <v>2500</v>
      </c>
    </row>
    <row r="232" spans="1:8" ht="18.75" customHeight="1" thickTop="1">
      <c r="A232" s="66">
        <v>852</v>
      </c>
      <c r="B232" s="66"/>
      <c r="C232" s="72" t="s">
        <v>112</v>
      </c>
      <c r="D232" s="71">
        <f t="shared" si="18"/>
        <v>10000</v>
      </c>
      <c r="E232" s="71">
        <f>SUM(E233)</f>
        <v>2500</v>
      </c>
      <c r="F232" s="71">
        <f>SUM(F233)</f>
        <v>2500</v>
      </c>
      <c r="G232" s="71">
        <f>SUM(G233)</f>
        <v>2500</v>
      </c>
      <c r="H232" s="71">
        <f>SUM(H233)</f>
        <v>2500</v>
      </c>
    </row>
    <row r="233" spans="1:8" ht="18.75" customHeight="1">
      <c r="A233" s="120"/>
      <c r="B233" s="30">
        <v>85204</v>
      </c>
      <c r="C233" s="30" t="s">
        <v>48</v>
      </c>
      <c r="D233" s="35">
        <f t="shared" si="18"/>
        <v>10000</v>
      </c>
      <c r="E233" s="35">
        <v>2500</v>
      </c>
      <c r="F233" s="35">
        <v>2500</v>
      </c>
      <c r="G233" s="35">
        <v>2500</v>
      </c>
      <c r="H233" s="35">
        <v>2500</v>
      </c>
    </row>
    <row r="234" spans="1:8" s="18" customFormat="1" ht="18.75" customHeight="1">
      <c r="A234" s="22"/>
      <c r="B234" s="22"/>
      <c r="C234" s="25" t="s">
        <v>104</v>
      </c>
      <c r="D234" s="26">
        <f aca="true" t="shared" si="23" ref="D234:D261">SUM(E234:H234)</f>
        <v>25870</v>
      </c>
      <c r="E234" s="24">
        <f>E235+E240</f>
        <v>1300</v>
      </c>
      <c r="F234" s="24">
        <f>F235+F240</f>
        <v>1300</v>
      </c>
      <c r="G234" s="24">
        <f>G235+G240</f>
        <v>1300</v>
      </c>
      <c r="H234" s="24">
        <f>H235+H240</f>
        <v>21970</v>
      </c>
    </row>
    <row r="235" spans="1:8" s="20" customFormat="1" ht="19.5" customHeight="1" thickBot="1">
      <c r="A235" s="111"/>
      <c r="B235" s="111"/>
      <c r="C235" s="60" t="s">
        <v>29</v>
      </c>
      <c r="D235" s="65">
        <f t="shared" si="23"/>
        <v>5200</v>
      </c>
      <c r="E235" s="61">
        <f>E236+E238</f>
        <v>1300</v>
      </c>
      <c r="F235" s="61">
        <f>F236+F238</f>
        <v>1300</v>
      </c>
      <c r="G235" s="61">
        <f>G236+G238</f>
        <v>1300</v>
      </c>
      <c r="H235" s="61">
        <f>H236+H238</f>
        <v>1300</v>
      </c>
    </row>
    <row r="236" spans="1:8" s="12" customFormat="1" ht="18.75" customHeight="1" thickTop="1">
      <c r="A236" s="66">
        <v>700</v>
      </c>
      <c r="B236" s="66"/>
      <c r="C236" s="72" t="s">
        <v>56</v>
      </c>
      <c r="D236" s="71">
        <f t="shared" si="23"/>
        <v>4800</v>
      </c>
      <c r="E236" s="71">
        <f>E237</f>
        <v>1200</v>
      </c>
      <c r="F236" s="71">
        <f>F237</f>
        <v>1200</v>
      </c>
      <c r="G236" s="71">
        <f>G237</f>
        <v>1200</v>
      </c>
      <c r="H236" s="71">
        <f>H237</f>
        <v>1200</v>
      </c>
    </row>
    <row r="237" spans="1:8" ht="18.75" customHeight="1">
      <c r="A237" s="30"/>
      <c r="B237" s="30">
        <v>70005</v>
      </c>
      <c r="C237" s="30" t="s">
        <v>31</v>
      </c>
      <c r="D237" s="35">
        <f t="shared" si="23"/>
        <v>4800</v>
      </c>
      <c r="E237" s="35">
        <v>1200</v>
      </c>
      <c r="F237" s="35">
        <v>1200</v>
      </c>
      <c r="G237" s="35">
        <v>1200</v>
      </c>
      <c r="H237" s="35">
        <v>1200</v>
      </c>
    </row>
    <row r="238" spans="1:15" s="12" customFormat="1" ht="18.75" customHeight="1">
      <c r="A238" s="66">
        <v>853</v>
      </c>
      <c r="B238" s="66"/>
      <c r="C238" s="66" t="s">
        <v>114</v>
      </c>
      <c r="D238" s="71">
        <f t="shared" si="23"/>
        <v>400</v>
      </c>
      <c r="E238" s="71">
        <f>E239</f>
        <v>100</v>
      </c>
      <c r="F238" s="71">
        <f>F239</f>
        <v>100</v>
      </c>
      <c r="G238" s="71">
        <f>G239</f>
        <v>100</v>
      </c>
      <c r="H238" s="71">
        <f>H239</f>
        <v>100</v>
      </c>
      <c r="J238" s="132"/>
      <c r="K238" s="132"/>
      <c r="L238" s="132"/>
      <c r="M238" s="132"/>
      <c r="N238" s="132"/>
      <c r="O238" s="132"/>
    </row>
    <row r="239" spans="1:14" ht="18.75" customHeight="1">
      <c r="A239" s="120"/>
      <c r="B239" s="30">
        <v>85333</v>
      </c>
      <c r="C239" s="30" t="s">
        <v>49</v>
      </c>
      <c r="D239" s="35">
        <f t="shared" si="23"/>
        <v>400</v>
      </c>
      <c r="E239" s="35">
        <v>100</v>
      </c>
      <c r="F239" s="35">
        <v>100</v>
      </c>
      <c r="G239" s="35">
        <v>100</v>
      </c>
      <c r="H239" s="35">
        <v>100</v>
      </c>
      <c r="I239" s="105"/>
      <c r="J239" s="104"/>
      <c r="K239" s="104"/>
      <c r="L239" s="104"/>
      <c r="M239" s="104"/>
      <c r="N239" s="104"/>
    </row>
    <row r="240" spans="1:8" s="20" customFormat="1" ht="19.5" customHeight="1" thickBot="1">
      <c r="A240" s="111"/>
      <c r="B240" s="111"/>
      <c r="C240" s="60" t="s">
        <v>149</v>
      </c>
      <c r="D240" s="65">
        <f>SUM(E240:H240)</f>
        <v>20670</v>
      </c>
      <c r="E240" s="61"/>
      <c r="F240" s="61"/>
      <c r="G240" s="61"/>
      <c r="H240" s="61">
        <f>H241</f>
        <v>20670</v>
      </c>
    </row>
    <row r="241" spans="1:15" s="12" customFormat="1" ht="18.75" customHeight="1" thickTop="1">
      <c r="A241" s="66">
        <v>853</v>
      </c>
      <c r="B241" s="66"/>
      <c r="C241" s="66" t="s">
        <v>114</v>
      </c>
      <c r="D241" s="71">
        <f>SUM(E241:H241)</f>
        <v>20670</v>
      </c>
      <c r="E241" s="71"/>
      <c r="F241" s="71"/>
      <c r="G241" s="71"/>
      <c r="H241" s="71">
        <f>H242</f>
        <v>20670</v>
      </c>
      <c r="J241" s="132"/>
      <c r="K241" s="132"/>
      <c r="L241" s="132"/>
      <c r="M241" s="132"/>
      <c r="N241" s="132"/>
      <c r="O241" s="132"/>
    </row>
    <row r="242" spans="1:14" ht="18.75" customHeight="1">
      <c r="A242" s="120"/>
      <c r="B242" s="30">
        <v>85333</v>
      </c>
      <c r="C242" s="30" t="s">
        <v>49</v>
      </c>
      <c r="D242" s="35">
        <f>SUM(E242:H242)</f>
        <v>20670</v>
      </c>
      <c r="E242" s="35"/>
      <c r="F242" s="35"/>
      <c r="G242" s="35"/>
      <c r="H242" s="35">
        <v>20670</v>
      </c>
      <c r="I242" s="105"/>
      <c r="J242" s="104"/>
      <c r="K242" s="104"/>
      <c r="L242" s="104"/>
      <c r="M242" s="104"/>
      <c r="N242" s="104"/>
    </row>
    <row r="243" spans="1:19" s="18" customFormat="1" ht="18.75" customHeight="1">
      <c r="A243" s="22"/>
      <c r="B243" s="22"/>
      <c r="C243" s="23" t="s">
        <v>122</v>
      </c>
      <c r="D243" s="24">
        <f t="shared" si="23"/>
        <v>60</v>
      </c>
      <c r="E243" s="24">
        <f>E245</f>
        <v>18</v>
      </c>
      <c r="F243" s="24">
        <f>F245</f>
        <v>14</v>
      </c>
      <c r="G243" s="24">
        <f>G245</f>
        <v>14</v>
      </c>
      <c r="H243" s="24">
        <f>H245</f>
        <v>14</v>
      </c>
      <c r="O243" s="133"/>
      <c r="P243" s="104"/>
      <c r="Q243" s="104"/>
      <c r="R243" s="133"/>
      <c r="S243" s="133"/>
    </row>
    <row r="244" spans="1:19" s="20" customFormat="1" ht="21" customHeight="1" thickBot="1">
      <c r="A244" s="111"/>
      <c r="B244" s="111"/>
      <c r="C244" s="60" t="s">
        <v>29</v>
      </c>
      <c r="D244" s="65">
        <f t="shared" si="23"/>
        <v>60</v>
      </c>
      <c r="E244" s="61">
        <f aca="true" t="shared" si="24" ref="E244:H245">E245</f>
        <v>18</v>
      </c>
      <c r="F244" s="61">
        <f t="shared" si="24"/>
        <v>14</v>
      </c>
      <c r="G244" s="61">
        <f t="shared" si="24"/>
        <v>14</v>
      </c>
      <c r="H244" s="61">
        <f t="shared" si="24"/>
        <v>14</v>
      </c>
      <c r="O244" s="141"/>
      <c r="P244" s="133"/>
      <c r="Q244" s="133"/>
      <c r="R244" s="141"/>
      <c r="S244" s="141"/>
    </row>
    <row r="245" spans="1:19" s="12" customFormat="1" ht="19.5" customHeight="1" thickTop="1">
      <c r="A245" s="66">
        <v>710</v>
      </c>
      <c r="B245" s="66"/>
      <c r="C245" s="66" t="s">
        <v>51</v>
      </c>
      <c r="D245" s="71">
        <f t="shared" si="23"/>
        <v>60</v>
      </c>
      <c r="E245" s="71">
        <f t="shared" si="24"/>
        <v>18</v>
      </c>
      <c r="F245" s="71">
        <f t="shared" si="24"/>
        <v>14</v>
      </c>
      <c r="G245" s="71">
        <f t="shared" si="24"/>
        <v>14</v>
      </c>
      <c r="H245" s="71">
        <f t="shared" si="24"/>
        <v>14</v>
      </c>
      <c r="O245" s="132"/>
      <c r="P245" s="141"/>
      <c r="Q245" s="141"/>
      <c r="R245" s="132"/>
      <c r="S245" s="132"/>
    </row>
    <row r="246" spans="1:17" s="104" customFormat="1" ht="19.5" customHeight="1">
      <c r="A246" s="30"/>
      <c r="B246" s="30">
        <v>71015</v>
      </c>
      <c r="C246" s="30" t="s">
        <v>52</v>
      </c>
      <c r="D246" s="35">
        <f t="shared" si="23"/>
        <v>60</v>
      </c>
      <c r="E246" s="35">
        <v>18</v>
      </c>
      <c r="F246" s="35">
        <v>14</v>
      </c>
      <c r="G246" s="35">
        <v>14</v>
      </c>
      <c r="H246" s="35">
        <v>14</v>
      </c>
      <c r="I246" s="105"/>
      <c r="P246" s="132"/>
      <c r="Q246" s="132"/>
    </row>
    <row r="247" spans="1:19" s="18" customFormat="1" ht="19.5" customHeight="1">
      <c r="A247" s="22"/>
      <c r="B247" s="22"/>
      <c r="C247" s="23" t="s">
        <v>123</v>
      </c>
      <c r="D247" s="24">
        <f t="shared" si="23"/>
        <v>3500</v>
      </c>
      <c r="E247" s="24">
        <f>E249</f>
        <v>1000</v>
      </c>
      <c r="F247" s="24">
        <f>F249</f>
        <v>800</v>
      </c>
      <c r="G247" s="24">
        <f>G249</f>
        <v>900</v>
      </c>
      <c r="H247" s="24">
        <f>H249</f>
        <v>800</v>
      </c>
      <c r="O247" s="133"/>
      <c r="P247" s="104"/>
      <c r="Q247" s="104"/>
      <c r="R247" s="133"/>
      <c r="S247" s="133"/>
    </row>
    <row r="248" spans="1:19" s="20" customFormat="1" ht="16.5" customHeight="1" thickBot="1">
      <c r="A248" s="111"/>
      <c r="B248" s="111"/>
      <c r="C248" s="60" t="s">
        <v>29</v>
      </c>
      <c r="D248" s="65">
        <f t="shared" si="23"/>
        <v>3500</v>
      </c>
      <c r="E248" s="61">
        <f aca="true" t="shared" si="25" ref="E248:H249">E249</f>
        <v>1000</v>
      </c>
      <c r="F248" s="61">
        <f t="shared" si="25"/>
        <v>800</v>
      </c>
      <c r="G248" s="61">
        <f t="shared" si="25"/>
        <v>900</v>
      </c>
      <c r="H248" s="61">
        <f t="shared" si="25"/>
        <v>800</v>
      </c>
      <c r="O248" s="141"/>
      <c r="P248" s="133"/>
      <c r="Q248" s="133"/>
      <c r="R248" s="141"/>
      <c r="S248" s="141"/>
    </row>
    <row r="249" spans="1:8" s="12" customFormat="1" ht="19.5" customHeight="1" thickTop="1">
      <c r="A249" s="66">
        <v>754</v>
      </c>
      <c r="B249" s="66"/>
      <c r="C249" s="66" t="s">
        <v>42</v>
      </c>
      <c r="D249" s="71">
        <f t="shared" si="23"/>
        <v>3500</v>
      </c>
      <c r="E249" s="71">
        <f t="shared" si="25"/>
        <v>1000</v>
      </c>
      <c r="F249" s="71">
        <f t="shared" si="25"/>
        <v>800</v>
      </c>
      <c r="G249" s="71">
        <f t="shared" si="25"/>
        <v>900</v>
      </c>
      <c r="H249" s="71">
        <f t="shared" si="25"/>
        <v>800</v>
      </c>
    </row>
    <row r="250" spans="1:9" s="104" customFormat="1" ht="19.5" customHeight="1">
      <c r="A250" s="30"/>
      <c r="B250" s="30">
        <v>75411</v>
      </c>
      <c r="C250" s="30" t="s">
        <v>22</v>
      </c>
      <c r="D250" s="35">
        <f t="shared" si="23"/>
        <v>3500</v>
      </c>
      <c r="E250" s="35">
        <v>1000</v>
      </c>
      <c r="F250" s="35">
        <v>800</v>
      </c>
      <c r="G250" s="35">
        <v>900</v>
      </c>
      <c r="H250" s="35">
        <v>800</v>
      </c>
      <c r="I250" s="105"/>
    </row>
    <row r="251" ht="19.5" customHeight="1"/>
    <row r="252" spans="1:8" s="18" customFormat="1" ht="19.5" customHeight="1">
      <c r="A252" s="22"/>
      <c r="B252" s="22"/>
      <c r="C252" s="23" t="s">
        <v>124</v>
      </c>
      <c r="D252" s="24">
        <f t="shared" si="23"/>
        <v>7431770</v>
      </c>
      <c r="E252" s="24">
        <f>E253+E262+E265+E285</f>
        <v>2170766</v>
      </c>
      <c r="F252" s="24">
        <f>F253+F262+F265+F285</f>
        <v>2172272</v>
      </c>
      <c r="G252" s="24">
        <f>G253+G262+G265+G285</f>
        <v>900566</v>
      </c>
      <c r="H252" s="24">
        <f>H253+H262+H265+H285</f>
        <v>2188166</v>
      </c>
    </row>
    <row r="253" spans="1:9" s="20" customFormat="1" ht="21.75" customHeight="1" thickBot="1">
      <c r="A253" s="81"/>
      <c r="B253" s="81"/>
      <c r="C253" s="82" t="s">
        <v>27</v>
      </c>
      <c r="D253" s="65">
        <f t="shared" si="23"/>
        <v>6505000</v>
      </c>
      <c r="E253" s="83">
        <f>E254+E259</f>
        <v>1943800</v>
      </c>
      <c r="F253" s="83">
        <f>F254+F259</f>
        <v>1943800</v>
      </c>
      <c r="G253" s="83">
        <f>G254+G259</f>
        <v>673600</v>
      </c>
      <c r="H253" s="83">
        <f>H254+H259</f>
        <v>1943800</v>
      </c>
      <c r="I253" s="52"/>
    </row>
    <row r="254" spans="1:8" s="12" customFormat="1" ht="19.5" customHeight="1" thickTop="1">
      <c r="A254" s="66">
        <v>801</v>
      </c>
      <c r="B254" s="66"/>
      <c r="C254" s="66" t="s">
        <v>6</v>
      </c>
      <c r="D254" s="71">
        <f t="shared" si="23"/>
        <v>6503200</v>
      </c>
      <c r="E254" s="71">
        <f>SUM(E255:E258)</f>
        <v>1943350</v>
      </c>
      <c r="F254" s="71">
        <f>SUM(F255:F258)</f>
        <v>1943350</v>
      </c>
      <c r="G254" s="71">
        <f>SUM(G255:G258)</f>
        <v>673150</v>
      </c>
      <c r="H254" s="71">
        <f>SUM(H255:H258)</f>
        <v>1943350</v>
      </c>
    </row>
    <row r="255" spans="1:10" ht="19.5" customHeight="1">
      <c r="A255" s="120"/>
      <c r="B255" s="30">
        <v>80101</v>
      </c>
      <c r="C255" s="21" t="s">
        <v>7</v>
      </c>
      <c r="D255" s="35">
        <f t="shared" si="23"/>
        <v>13000</v>
      </c>
      <c r="E255" s="35">
        <v>3250</v>
      </c>
      <c r="F255" s="35">
        <v>3250</v>
      </c>
      <c r="G255" s="35">
        <v>3250</v>
      </c>
      <c r="H255" s="35">
        <v>3250</v>
      </c>
      <c r="I255" s="51"/>
      <c r="J255" s="11"/>
    </row>
    <row r="256" spans="1:10" ht="19.5" customHeight="1">
      <c r="A256" s="110"/>
      <c r="B256" s="30">
        <v>80104</v>
      </c>
      <c r="C256" s="46" t="s">
        <v>83</v>
      </c>
      <c r="D256" s="35">
        <f t="shared" si="23"/>
        <v>6483000</v>
      </c>
      <c r="E256" s="35">
        <f>1911500+26800</f>
        <v>1938300</v>
      </c>
      <c r="F256" s="35">
        <f>1911500+26800</f>
        <v>1938300</v>
      </c>
      <c r="G256" s="35">
        <f>641300+26800</f>
        <v>668100</v>
      </c>
      <c r="H256" s="35">
        <f>1911500+26800</f>
        <v>1938300</v>
      </c>
      <c r="I256" s="51"/>
      <c r="J256" s="11"/>
    </row>
    <row r="257" spans="1:10" ht="19.5" customHeight="1">
      <c r="A257" s="110"/>
      <c r="B257" s="120">
        <v>80105</v>
      </c>
      <c r="C257" s="147" t="s">
        <v>60</v>
      </c>
      <c r="D257" s="35">
        <f>SUM(E257:H257)</f>
        <v>400</v>
      </c>
      <c r="E257" s="35">
        <v>100</v>
      </c>
      <c r="F257" s="35">
        <v>100</v>
      </c>
      <c r="G257" s="35">
        <v>100</v>
      </c>
      <c r="H257" s="35">
        <v>100</v>
      </c>
      <c r="I257" s="51"/>
      <c r="J257" s="11"/>
    </row>
    <row r="258" spans="1:10" ht="19.5" customHeight="1">
      <c r="A258" s="110"/>
      <c r="B258" s="120">
        <v>80110</v>
      </c>
      <c r="C258" s="49" t="s">
        <v>32</v>
      </c>
      <c r="D258" s="35">
        <f t="shared" si="23"/>
        <v>6800</v>
      </c>
      <c r="E258" s="35">
        <v>1700</v>
      </c>
      <c r="F258" s="35">
        <v>1700</v>
      </c>
      <c r="G258" s="35">
        <v>1700</v>
      </c>
      <c r="H258" s="35">
        <v>1700</v>
      </c>
      <c r="I258" s="51"/>
      <c r="J258" s="11"/>
    </row>
    <row r="259" spans="1:8" s="12" customFormat="1" ht="19.5" customHeight="1">
      <c r="A259" s="73">
        <v>854</v>
      </c>
      <c r="B259" s="73"/>
      <c r="C259" s="73" t="s">
        <v>58</v>
      </c>
      <c r="D259" s="71">
        <f t="shared" si="23"/>
        <v>1800</v>
      </c>
      <c r="E259" s="71">
        <f>SUM(E260:E261)</f>
        <v>450</v>
      </c>
      <c r="F259" s="71">
        <f>SUM(F260:F261)</f>
        <v>450</v>
      </c>
      <c r="G259" s="71">
        <f>SUM(G260:G261)</f>
        <v>450</v>
      </c>
      <c r="H259" s="71">
        <f>SUM(H260:H261)</f>
        <v>450</v>
      </c>
    </row>
    <row r="260" spans="1:10" ht="19.5" customHeight="1">
      <c r="A260" s="110"/>
      <c r="B260" s="30">
        <v>85401</v>
      </c>
      <c r="C260" s="50" t="s">
        <v>59</v>
      </c>
      <c r="D260" s="95">
        <f t="shared" si="23"/>
        <v>1200</v>
      </c>
      <c r="E260" s="35">
        <v>300</v>
      </c>
      <c r="F260" s="35">
        <v>300</v>
      </c>
      <c r="G260" s="35">
        <v>300</v>
      </c>
      <c r="H260" s="35">
        <v>300</v>
      </c>
      <c r="I260" s="51"/>
      <c r="J260" s="11"/>
    </row>
    <row r="261" spans="1:10" s="104" customFormat="1" ht="19.5" customHeight="1">
      <c r="A261" s="110"/>
      <c r="B261" s="30">
        <v>85495</v>
      </c>
      <c r="C261" s="47" t="s">
        <v>3</v>
      </c>
      <c r="D261" s="100">
        <f t="shared" si="23"/>
        <v>600</v>
      </c>
      <c r="E261" s="35">
        <v>150</v>
      </c>
      <c r="F261" s="35">
        <v>150</v>
      </c>
      <c r="G261" s="35">
        <v>150</v>
      </c>
      <c r="H261" s="35">
        <v>150</v>
      </c>
      <c r="I261" s="51"/>
      <c r="J261" s="148"/>
    </row>
    <row r="262" spans="1:10" ht="21.75" customHeight="1" thickBot="1">
      <c r="A262" s="33"/>
      <c r="B262" s="33"/>
      <c r="C262" s="82" t="s">
        <v>150</v>
      </c>
      <c r="D262" s="65">
        <f>SUM(E262:H262)</f>
        <v>12000</v>
      </c>
      <c r="E262" s="65"/>
      <c r="F262" s="65"/>
      <c r="G262" s="65"/>
      <c r="H262" s="65">
        <f>H263</f>
        <v>12000</v>
      </c>
      <c r="I262" s="51"/>
      <c r="J262" s="11"/>
    </row>
    <row r="263" spans="1:8" s="12" customFormat="1" ht="19.5" customHeight="1" thickTop="1">
      <c r="A263" s="73">
        <v>801</v>
      </c>
      <c r="B263" s="73"/>
      <c r="C263" s="73" t="s">
        <v>6</v>
      </c>
      <c r="D263" s="71">
        <f>SUM(E263:H263)</f>
        <v>12000</v>
      </c>
      <c r="E263" s="71"/>
      <c r="F263" s="71"/>
      <c r="G263" s="71"/>
      <c r="H263" s="71">
        <f>H264</f>
        <v>12000</v>
      </c>
    </row>
    <row r="264" spans="1:10" ht="19.5" customHeight="1">
      <c r="A264" s="110"/>
      <c r="B264" s="30">
        <v>80101</v>
      </c>
      <c r="C264" s="47" t="s">
        <v>7</v>
      </c>
      <c r="D264" s="95">
        <f>SUM(E264:H264)</f>
        <v>12000</v>
      </c>
      <c r="E264" s="35"/>
      <c r="F264" s="35"/>
      <c r="G264" s="35"/>
      <c r="H264" s="35">
        <v>12000</v>
      </c>
      <c r="I264" s="51"/>
      <c r="J264" s="11"/>
    </row>
    <row r="265" spans="1:10" ht="21.75" customHeight="1" thickBot="1">
      <c r="A265" s="33"/>
      <c r="B265" s="33"/>
      <c r="C265" s="82" t="s">
        <v>29</v>
      </c>
      <c r="D265" s="65">
        <f>SUM(E265:H265)</f>
        <v>909370</v>
      </c>
      <c r="E265" s="65">
        <f>E266+E277</f>
        <v>226966</v>
      </c>
      <c r="F265" s="65">
        <f>F266+F277</f>
        <v>228472</v>
      </c>
      <c r="G265" s="65">
        <f>G266+G277</f>
        <v>226966</v>
      </c>
      <c r="H265" s="65">
        <f>H266+H277</f>
        <v>226966</v>
      </c>
      <c r="I265" s="51"/>
      <c r="J265" s="11"/>
    </row>
    <row r="266" spans="1:8" s="12" customFormat="1" ht="19.5" customHeight="1" thickTop="1">
      <c r="A266" s="73">
        <v>801</v>
      </c>
      <c r="B266" s="73"/>
      <c r="C266" s="73" t="s">
        <v>6</v>
      </c>
      <c r="D266" s="71">
        <f>SUM(E266:H266)</f>
        <v>20480</v>
      </c>
      <c r="E266" s="71">
        <f>SUM(E267:E276)</f>
        <v>5120</v>
      </c>
      <c r="F266" s="71">
        <f>SUM(F267:F276)</f>
        <v>5120</v>
      </c>
      <c r="G266" s="71">
        <f>SUM(G267:G276)</f>
        <v>5120</v>
      </c>
      <c r="H266" s="71">
        <f>SUM(H267:H276)</f>
        <v>5120</v>
      </c>
    </row>
    <row r="267" spans="1:10" ht="21" customHeight="1">
      <c r="A267" s="110"/>
      <c r="B267" s="30">
        <v>80102</v>
      </c>
      <c r="C267" s="47" t="s">
        <v>61</v>
      </c>
      <c r="D267" s="95">
        <f aca="true" t="shared" si="26" ref="D267:D276">SUM(E267:H267)</f>
        <v>1300</v>
      </c>
      <c r="E267" s="35">
        <v>325</v>
      </c>
      <c r="F267" s="35">
        <v>325</v>
      </c>
      <c r="G267" s="35">
        <v>325</v>
      </c>
      <c r="H267" s="35">
        <v>325</v>
      </c>
      <c r="I267" s="51"/>
      <c r="J267" s="11"/>
    </row>
    <row r="268" spans="1:10" ht="21" customHeight="1">
      <c r="A268" s="110"/>
      <c r="B268" s="30">
        <v>80111</v>
      </c>
      <c r="C268" s="47" t="s">
        <v>62</v>
      </c>
      <c r="D268" s="95">
        <f t="shared" si="26"/>
        <v>700</v>
      </c>
      <c r="E268" s="35">
        <v>175</v>
      </c>
      <c r="F268" s="35">
        <v>175</v>
      </c>
      <c r="G268" s="35">
        <v>175</v>
      </c>
      <c r="H268" s="35">
        <v>175</v>
      </c>
      <c r="I268" s="51"/>
      <c r="J268" s="11"/>
    </row>
    <row r="269" spans="1:9" ht="21" customHeight="1">
      <c r="A269" s="110"/>
      <c r="B269" s="30">
        <v>80120</v>
      </c>
      <c r="C269" s="47" t="s">
        <v>14</v>
      </c>
      <c r="D269" s="95">
        <f t="shared" si="26"/>
        <v>6500</v>
      </c>
      <c r="E269" s="35">
        <v>1625</v>
      </c>
      <c r="F269" s="35">
        <v>1625</v>
      </c>
      <c r="G269" s="35">
        <v>1625</v>
      </c>
      <c r="H269" s="35">
        <v>1625</v>
      </c>
      <c r="I269" s="51"/>
    </row>
    <row r="270" spans="1:9" ht="21" customHeight="1">
      <c r="A270" s="110"/>
      <c r="B270" s="30">
        <v>80121</v>
      </c>
      <c r="C270" s="47" t="s">
        <v>63</v>
      </c>
      <c r="D270" s="95">
        <f t="shared" si="26"/>
        <v>300</v>
      </c>
      <c r="E270" s="35">
        <v>75</v>
      </c>
      <c r="F270" s="35">
        <v>75</v>
      </c>
      <c r="G270" s="35">
        <v>75</v>
      </c>
      <c r="H270" s="35">
        <v>75</v>
      </c>
      <c r="I270" s="51"/>
    </row>
    <row r="271" spans="1:17" ht="21" customHeight="1">
      <c r="A271" s="110"/>
      <c r="B271" s="30">
        <v>80123</v>
      </c>
      <c r="C271" s="47" t="s">
        <v>92</v>
      </c>
      <c r="D271" s="95">
        <f t="shared" si="26"/>
        <v>1100</v>
      </c>
      <c r="E271" s="35">
        <v>275</v>
      </c>
      <c r="F271" s="35">
        <v>275</v>
      </c>
      <c r="G271" s="35">
        <v>275</v>
      </c>
      <c r="H271" s="35">
        <v>275</v>
      </c>
      <c r="I271" s="51"/>
      <c r="J271" s="104"/>
      <c r="K271" s="104"/>
      <c r="L271" s="104"/>
      <c r="M271" s="104"/>
      <c r="N271" s="104"/>
      <c r="O271" s="104"/>
      <c r="P271" s="104"/>
      <c r="Q271" s="104"/>
    </row>
    <row r="272" spans="1:17" ht="21" customHeight="1">
      <c r="A272" s="110"/>
      <c r="B272" s="30">
        <v>80124</v>
      </c>
      <c r="C272" s="47" t="s">
        <v>145</v>
      </c>
      <c r="D272" s="95">
        <f>SUM(E272:H272)</f>
        <v>60</v>
      </c>
      <c r="E272" s="35">
        <v>15</v>
      </c>
      <c r="F272" s="35">
        <v>15</v>
      </c>
      <c r="G272" s="35">
        <v>15</v>
      </c>
      <c r="H272" s="35">
        <v>15</v>
      </c>
      <c r="I272" s="51"/>
      <c r="J272" s="104"/>
      <c r="K272" s="104"/>
      <c r="L272" s="104"/>
      <c r="M272" s="104"/>
      <c r="N272" s="104"/>
      <c r="O272" s="104"/>
      <c r="P272" s="104"/>
      <c r="Q272" s="104"/>
    </row>
    <row r="273" spans="1:9" s="104" customFormat="1" ht="21" customHeight="1">
      <c r="A273" s="110"/>
      <c r="B273" s="33">
        <v>80130</v>
      </c>
      <c r="C273" s="50" t="s">
        <v>84</v>
      </c>
      <c r="D273" s="95">
        <f t="shared" si="26"/>
        <v>7800</v>
      </c>
      <c r="E273" s="31">
        <v>1950</v>
      </c>
      <c r="F273" s="31">
        <v>1950</v>
      </c>
      <c r="G273" s="31">
        <v>1950</v>
      </c>
      <c r="H273" s="31">
        <v>1950</v>
      </c>
      <c r="I273" s="51"/>
    </row>
    <row r="274" spans="1:9" s="104" customFormat="1" ht="21" customHeight="1">
      <c r="A274" s="110"/>
      <c r="B274" s="33">
        <v>80132</v>
      </c>
      <c r="C274" s="50" t="s">
        <v>18</v>
      </c>
      <c r="D274" s="95">
        <f>SUM(E274:H274)</f>
        <v>720</v>
      </c>
      <c r="E274" s="31">
        <v>180</v>
      </c>
      <c r="F274" s="31">
        <v>180</v>
      </c>
      <c r="G274" s="31">
        <v>180</v>
      </c>
      <c r="H274" s="31">
        <v>180</v>
      </c>
      <c r="I274" s="51"/>
    </row>
    <row r="275" spans="1:17" ht="21" customHeight="1">
      <c r="A275" s="110"/>
      <c r="B275" s="33">
        <v>80134</v>
      </c>
      <c r="C275" s="50" t="s">
        <v>33</v>
      </c>
      <c r="D275" s="95">
        <f t="shared" si="26"/>
        <v>800</v>
      </c>
      <c r="E275" s="31">
        <v>200</v>
      </c>
      <c r="F275" s="31">
        <v>200</v>
      </c>
      <c r="G275" s="31">
        <v>200</v>
      </c>
      <c r="H275" s="31">
        <v>200</v>
      </c>
      <c r="I275" s="51"/>
      <c r="J275" s="104"/>
      <c r="K275" s="104"/>
      <c r="L275" s="104"/>
      <c r="M275" s="104"/>
      <c r="N275" s="104"/>
      <c r="O275" s="104"/>
      <c r="P275" s="104"/>
      <c r="Q275" s="104"/>
    </row>
    <row r="276" spans="1:9" s="104" customFormat="1" ht="25.5">
      <c r="A276" s="33"/>
      <c r="B276" s="30">
        <v>80140</v>
      </c>
      <c r="C276" s="48" t="s">
        <v>64</v>
      </c>
      <c r="D276" s="95">
        <f t="shared" si="26"/>
        <v>1200</v>
      </c>
      <c r="E276" s="35">
        <v>300</v>
      </c>
      <c r="F276" s="35">
        <v>300</v>
      </c>
      <c r="G276" s="35">
        <v>300</v>
      </c>
      <c r="H276" s="35">
        <v>300</v>
      </c>
      <c r="I276" s="51"/>
    </row>
    <row r="277" spans="1:17" s="12" customFormat="1" ht="19.5" customHeight="1">
      <c r="A277" s="66">
        <v>854</v>
      </c>
      <c r="B277" s="66"/>
      <c r="C277" s="66" t="s">
        <v>58</v>
      </c>
      <c r="D277" s="71">
        <f aca="true" t="shared" si="27" ref="D277:D284">SUM(E277:H277)</f>
        <v>888890</v>
      </c>
      <c r="E277" s="71">
        <f>SUM(E278:E284)</f>
        <v>221846</v>
      </c>
      <c r="F277" s="71">
        <f>SUM(F278:F284)</f>
        <v>223352</v>
      </c>
      <c r="G277" s="71">
        <f>SUM(G278:G284)</f>
        <v>221846</v>
      </c>
      <c r="H277" s="71">
        <f>SUM(H278:H284)</f>
        <v>221846</v>
      </c>
      <c r="I277" s="142"/>
      <c r="J277" s="132"/>
      <c r="K277" s="132"/>
      <c r="L277" s="132"/>
      <c r="M277" s="132"/>
      <c r="N277" s="132"/>
      <c r="O277" s="132"/>
      <c r="P277" s="132"/>
      <c r="Q277" s="132"/>
    </row>
    <row r="278" spans="1:9" s="104" customFormat="1" ht="19.5" customHeight="1">
      <c r="A278" s="120"/>
      <c r="B278" s="30">
        <v>85403</v>
      </c>
      <c r="C278" s="47" t="s">
        <v>65</v>
      </c>
      <c r="D278" s="100">
        <f t="shared" si="27"/>
        <v>301500</v>
      </c>
      <c r="E278" s="35">
        <v>75000</v>
      </c>
      <c r="F278" s="35">
        <v>76500</v>
      </c>
      <c r="G278" s="35">
        <v>75000</v>
      </c>
      <c r="H278" s="35">
        <v>75000</v>
      </c>
      <c r="I278" s="51"/>
    </row>
    <row r="279" spans="1:9" ht="25.5">
      <c r="A279" s="110"/>
      <c r="B279" s="33">
        <v>85406</v>
      </c>
      <c r="C279" s="143" t="s">
        <v>119</v>
      </c>
      <c r="D279" s="95">
        <f t="shared" si="27"/>
        <v>720</v>
      </c>
      <c r="E279" s="31">
        <v>180</v>
      </c>
      <c r="F279" s="31">
        <v>180</v>
      </c>
      <c r="G279" s="31">
        <v>180</v>
      </c>
      <c r="H279" s="31">
        <v>180</v>
      </c>
      <c r="I279" s="51"/>
    </row>
    <row r="280" spans="1:9" ht="21" customHeight="1">
      <c r="A280" s="110"/>
      <c r="B280" s="30">
        <v>85407</v>
      </c>
      <c r="C280" s="47" t="s">
        <v>15</v>
      </c>
      <c r="D280" s="95">
        <f t="shared" si="27"/>
        <v>350</v>
      </c>
      <c r="E280" s="35">
        <v>87</v>
      </c>
      <c r="F280" s="35">
        <v>89</v>
      </c>
      <c r="G280" s="35">
        <v>87</v>
      </c>
      <c r="H280" s="35">
        <v>87</v>
      </c>
      <c r="I280" s="51"/>
    </row>
    <row r="281" spans="1:9" ht="21" customHeight="1">
      <c r="A281" s="110"/>
      <c r="B281" s="30">
        <v>85410</v>
      </c>
      <c r="C281" s="47" t="s">
        <v>66</v>
      </c>
      <c r="D281" s="95">
        <f t="shared" si="27"/>
        <v>435850</v>
      </c>
      <c r="E281" s="35">
        <v>108962</v>
      </c>
      <c r="F281" s="35">
        <v>108964</v>
      </c>
      <c r="G281" s="35">
        <v>108962</v>
      </c>
      <c r="H281" s="35">
        <v>108962</v>
      </c>
      <c r="I281" s="51"/>
    </row>
    <row r="282" spans="1:9" ht="21" customHeight="1">
      <c r="A282" s="22"/>
      <c r="B282" s="120">
        <v>85417</v>
      </c>
      <c r="C282" s="49" t="s">
        <v>16</v>
      </c>
      <c r="D282" s="100">
        <f t="shared" si="27"/>
        <v>150040</v>
      </c>
      <c r="E282" s="96">
        <v>37510</v>
      </c>
      <c r="F282" s="96">
        <v>37510</v>
      </c>
      <c r="G282" s="96">
        <v>37510</v>
      </c>
      <c r="H282" s="96">
        <v>37510</v>
      </c>
      <c r="I282" s="51"/>
    </row>
    <row r="283" spans="1:9" ht="21" customHeight="1">
      <c r="A283" s="22"/>
      <c r="B283" s="120">
        <v>85421</v>
      </c>
      <c r="C283" s="49" t="s">
        <v>118</v>
      </c>
      <c r="D283" s="100">
        <f>SUM(E283:H283)</f>
        <v>80</v>
      </c>
      <c r="E283" s="96">
        <v>20</v>
      </c>
      <c r="F283" s="96">
        <v>20</v>
      </c>
      <c r="G283" s="96">
        <v>20</v>
      </c>
      <c r="H283" s="96">
        <v>20</v>
      </c>
      <c r="I283" s="51"/>
    </row>
    <row r="284" spans="1:9" s="104" customFormat="1" ht="21" customHeight="1">
      <c r="A284" s="110"/>
      <c r="B284" s="30">
        <v>85495</v>
      </c>
      <c r="C284" s="21" t="s">
        <v>3</v>
      </c>
      <c r="D284" s="100">
        <f t="shared" si="27"/>
        <v>350</v>
      </c>
      <c r="E284" s="35">
        <v>87</v>
      </c>
      <c r="F284" s="35">
        <v>89</v>
      </c>
      <c r="G284" s="35">
        <v>87</v>
      </c>
      <c r="H284" s="35">
        <v>87</v>
      </c>
      <c r="I284" s="105"/>
    </row>
    <row r="285" spans="1:10" ht="21.75" customHeight="1" thickBot="1">
      <c r="A285" s="33"/>
      <c r="B285" s="33"/>
      <c r="C285" s="82" t="s">
        <v>149</v>
      </c>
      <c r="D285" s="65">
        <f>SUM(E285:H285)</f>
        <v>5400</v>
      </c>
      <c r="E285" s="65"/>
      <c r="F285" s="65"/>
      <c r="G285" s="65"/>
      <c r="H285" s="65">
        <f>H286</f>
        <v>5400</v>
      </c>
      <c r="I285" s="51"/>
      <c r="J285" s="11"/>
    </row>
    <row r="286" spans="1:8" s="12" customFormat="1" ht="19.5" customHeight="1" thickTop="1">
      <c r="A286" s="73">
        <v>854</v>
      </c>
      <c r="B286" s="73"/>
      <c r="C286" s="66" t="s">
        <v>58</v>
      </c>
      <c r="D286" s="71">
        <f>SUM(E286:H286)</f>
        <v>5400</v>
      </c>
      <c r="E286" s="71"/>
      <c r="F286" s="71"/>
      <c r="G286" s="71"/>
      <c r="H286" s="71">
        <f>SUM(H287:H295)</f>
        <v>5400</v>
      </c>
    </row>
    <row r="287" spans="1:10" ht="21" customHeight="1">
      <c r="A287" s="30"/>
      <c r="B287" s="30">
        <v>85403</v>
      </c>
      <c r="C287" s="47" t="s">
        <v>65</v>
      </c>
      <c r="D287" s="95">
        <f>SUM(E287:H287)</f>
        <v>5400</v>
      </c>
      <c r="E287" s="35"/>
      <c r="F287" s="35"/>
      <c r="G287" s="35"/>
      <c r="H287" s="35">
        <v>5400</v>
      </c>
      <c r="I287" s="51"/>
      <c r="J287" s="11"/>
    </row>
    <row r="288" spans="1:8" s="104" customFormat="1" ht="19.5" customHeight="1">
      <c r="A288" s="159"/>
      <c r="B288" s="159"/>
      <c r="D288" s="98"/>
      <c r="E288" s="148"/>
      <c r="F288" s="148"/>
      <c r="G288" s="148"/>
      <c r="H288" s="148"/>
    </row>
    <row r="290" spans="3:6" ht="14.25">
      <c r="C290" s="165" t="s">
        <v>152</v>
      </c>
      <c r="F290" s="167" t="s">
        <v>154</v>
      </c>
    </row>
    <row r="291" spans="3:7" ht="14.25">
      <c r="C291" s="166"/>
      <c r="F291" s="167" t="s">
        <v>155</v>
      </c>
      <c r="G291" s="152"/>
    </row>
    <row r="292" spans="3:7" ht="14.25">
      <c r="C292" s="165" t="s">
        <v>153</v>
      </c>
      <c r="F292" s="167" t="s">
        <v>156</v>
      </c>
      <c r="G292" s="152"/>
    </row>
    <row r="293" ht="12.75">
      <c r="G293" s="152"/>
    </row>
    <row r="294" ht="12.75">
      <c r="G294" s="152"/>
    </row>
  </sheetData>
  <printOptions horizontalCentered="1"/>
  <pageMargins left="0.4724409448818898" right="0.4724409448818898" top="0.5118110236220472" bottom="0.6692913385826772" header="0.5118110236220472" footer="0.5118110236220472"/>
  <pageSetup firstPageNumber="231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2005-01-26T11:42:18Z</cp:lastPrinted>
  <dcterms:created xsi:type="dcterms:W3CDTF">1999-03-09T12:15:41Z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