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05" windowWidth="9450" windowHeight="4965" tabRatio="601" activeTab="0"/>
  </bookViews>
  <sheets>
    <sheet name="harmonogram wydatków" sheetId="1" r:id="rId1"/>
  </sheets>
  <definedNames>
    <definedName name="_xlnm.Print_Titles" localSheetId="0">'harmonogram wydatków'!$9:$9</definedName>
  </definedNames>
  <calcPr fullCalcOnLoad="1"/>
</workbook>
</file>

<file path=xl/sharedStrings.xml><?xml version="1.0" encoding="utf-8"?>
<sst xmlns="http://schemas.openxmlformats.org/spreadsheetml/2006/main" count="447" uniqueCount="194">
  <si>
    <t>Treść</t>
  </si>
  <si>
    <t>Rozdz.</t>
  </si>
  <si>
    <t>Pozostała działalność</t>
  </si>
  <si>
    <t>Plan</t>
  </si>
  <si>
    <t>z tego:</t>
  </si>
  <si>
    <t>Wydatki ogółem</t>
  </si>
  <si>
    <t>Wydatki na zadania własne</t>
  </si>
  <si>
    <t>w złotych</t>
  </si>
  <si>
    <t>Lokalny transport zbiorowy</t>
  </si>
  <si>
    <t>Drogi publiczne w miastach na prawach powiatu</t>
  </si>
  <si>
    <t>Drogi publiczne gminne</t>
  </si>
  <si>
    <t>Turystyka</t>
  </si>
  <si>
    <t>Ośrodki informacji turystycznej</t>
  </si>
  <si>
    <t>Gospodarka mieszkaniowa</t>
  </si>
  <si>
    <t>Gospodarka gruntami i nieruchomościami</t>
  </si>
  <si>
    <t>Działalność usługowa</t>
  </si>
  <si>
    <t>Plany zagospodarowania przestrzennego</t>
  </si>
  <si>
    <t>Opracowania geodezyjne i kartograficzne</t>
  </si>
  <si>
    <t>Administracja publiczna</t>
  </si>
  <si>
    <t>Rady miast i miast na prawach powiatu</t>
  </si>
  <si>
    <t>Bezpieczeństwo publiczne i ochrona przeciwpożarowa</t>
  </si>
  <si>
    <t>Komendy powiatowe Państwowej Straży Pożarnej</t>
  </si>
  <si>
    <t>Straż Miejska</t>
  </si>
  <si>
    <t>Oświata i wychowanie</t>
  </si>
  <si>
    <t>Szkoły podstawowe</t>
  </si>
  <si>
    <t>Gimnazja</t>
  </si>
  <si>
    <t>Ochrona zdrowia</t>
  </si>
  <si>
    <t>Domy pomocy społecznej</t>
  </si>
  <si>
    <t>Ośrodki wsparcia</t>
  </si>
  <si>
    <t>Żłobki</t>
  </si>
  <si>
    <t>Usługi opiekuńcze i specjalistyczne usługi opiekuńcze</t>
  </si>
  <si>
    <t>Powiatowe urzędy pracy</t>
  </si>
  <si>
    <t>Edukacyjna opieka wychowawcza</t>
  </si>
  <si>
    <t xml:space="preserve">Gospodarka komunalna i ochrona środowiska </t>
  </si>
  <si>
    <t>Gospodarka ściekowa i ochrona wód</t>
  </si>
  <si>
    <t>Oczyszczanie miast i wsi</t>
  </si>
  <si>
    <t>Utrzymanie zieleni w miastach i gminach</t>
  </si>
  <si>
    <t>Schroniska dla zwierząt</t>
  </si>
  <si>
    <t>Oświetlenie ulic, placów i dróg</t>
  </si>
  <si>
    <t>Ochrona i konserwacja zabytków</t>
  </si>
  <si>
    <t>Kultura fizyczna i sport</t>
  </si>
  <si>
    <t>Obiekty sportowe</t>
  </si>
  <si>
    <t>Urzędy wojewódzkie</t>
  </si>
  <si>
    <t>Wydatki na zadania z zakresu administracji rządowej wykonywane przez powiat</t>
  </si>
  <si>
    <t>010</t>
  </si>
  <si>
    <t>Rolnictwo i łowiectwo</t>
  </si>
  <si>
    <t>Prace geodezyjne i kartograficzne (nieinwestycyjne)</t>
  </si>
  <si>
    <t>020</t>
  </si>
  <si>
    <t>Leśnictwo</t>
  </si>
  <si>
    <t>Nadzór nad gospodarką leśną</t>
  </si>
  <si>
    <t>700</t>
  </si>
  <si>
    <t>Rodziny zastępcze</t>
  </si>
  <si>
    <t>Nadzór budowlany</t>
  </si>
  <si>
    <t>Komisje poborowe</t>
  </si>
  <si>
    <t>Pomoc materialna dla uczniów</t>
  </si>
  <si>
    <t>Pozostałe zadania w zakresie kultury</t>
  </si>
  <si>
    <t>Kultura i ochrona dziedzictwa narodowego</t>
  </si>
  <si>
    <t>Zadania w zakresie kultury fizycznej i sportu</t>
  </si>
  <si>
    <t>Dział</t>
  </si>
  <si>
    <t>Urzędy miast i miast na prawach powiatu</t>
  </si>
  <si>
    <t>Wydatki na zadania ustawowo zlecone gminie</t>
  </si>
  <si>
    <t>02002</t>
  </si>
  <si>
    <t>Transport i łączność</t>
  </si>
  <si>
    <t>I kwartał</t>
  </si>
  <si>
    <t>II kwartał</t>
  </si>
  <si>
    <t>III kwartał</t>
  </si>
  <si>
    <t>IV kwartał</t>
  </si>
  <si>
    <t>1.1 Wydział Architektury i Administracji Budowlanej</t>
  </si>
  <si>
    <t>1.12 Miejski Inspektorat Ochrony Środowiska</t>
  </si>
  <si>
    <t>Urzędy naczelnych organów władzy państwowej, kontroli i ochrony prawa</t>
  </si>
  <si>
    <t xml:space="preserve">Handel </t>
  </si>
  <si>
    <t>Gospodarka komunalna i ochrona środowiska</t>
  </si>
  <si>
    <t>Zadania w zakresie upowszechniania turystyki</t>
  </si>
  <si>
    <t>Instytucje kultury fizycznej</t>
  </si>
  <si>
    <t>Zakłady gospodarki mieszkaniowej</t>
  </si>
  <si>
    <t>Dodatki mieszkaniowe</t>
  </si>
  <si>
    <t>Teatry dramatyczne i lalkowe</t>
  </si>
  <si>
    <t>Domy i ośrodki kultury, świetlice i kluby</t>
  </si>
  <si>
    <t>Galerie i biura wystaw artystycznych</t>
  </si>
  <si>
    <t>Centra kultury i sztuki</t>
  </si>
  <si>
    <t>Biblioteki</t>
  </si>
  <si>
    <t>Ochotnicze straże pożarne</t>
  </si>
  <si>
    <t>Lecznictwo ambulatoryjne</t>
  </si>
  <si>
    <t>Programy polityki zdrowotnej</t>
  </si>
  <si>
    <t>Zwalczanie narkomanii</t>
  </si>
  <si>
    <t>Szkoły podstawowe specjalne</t>
  </si>
  <si>
    <t>Gimnazja specjalne</t>
  </si>
  <si>
    <t>Dowożenie uczniów do szkół</t>
  </si>
  <si>
    <t>Licea ogólnokształcące</t>
  </si>
  <si>
    <t>Licea ogólnokształcące specjalne</t>
  </si>
  <si>
    <t>Szkoły zawodowe specjalne</t>
  </si>
  <si>
    <t>Centra kształcenia ustawicznego i praktycznego oraz ośrodki dokształcania zawodowego</t>
  </si>
  <si>
    <t>Komisje egzaminacyjne</t>
  </si>
  <si>
    <t>Gospodarstwa pomocnicze</t>
  </si>
  <si>
    <t>Świetlice szkolne</t>
  </si>
  <si>
    <t>Specjalne ośrodki szkolno-wychowawcze</t>
  </si>
  <si>
    <t>Przedszkola specjalne</t>
  </si>
  <si>
    <t>Placówki wychowania pozaszkolnego</t>
  </si>
  <si>
    <t>Internaty i bursy szkolne</t>
  </si>
  <si>
    <t>Szkolne schroniska młodzieżowe</t>
  </si>
  <si>
    <t>Przeciwdziałanie alkoholizmowi</t>
  </si>
  <si>
    <t>Obsługa długu publicznego</t>
  </si>
  <si>
    <t>Obsługa papierów wartościowych, kredytów i pożyczek jednostek samorządu terytorialnego</t>
  </si>
  <si>
    <t>Różne rozliczenia</t>
  </si>
  <si>
    <t>Placówki opiekuńczo-wychowawcze</t>
  </si>
  <si>
    <t>Ośrodki pomocy społecznej</t>
  </si>
  <si>
    <t>Różne jednostki obsługi gospodarki mieszkaniowej</t>
  </si>
  <si>
    <t>Prywatyzacja</t>
  </si>
  <si>
    <t>01030</t>
  </si>
  <si>
    <t>Izby rolnicze</t>
  </si>
  <si>
    <t>Drogi wewnętrzne</t>
  </si>
  <si>
    <t>Cmentarze</t>
  </si>
  <si>
    <t>Zasiłki i pomoc w naturze oraz składki na ubezpieczenia społeczne</t>
  </si>
  <si>
    <t>Pomoc dla uchodźców</t>
  </si>
  <si>
    <t>Szkoły zawodowe</t>
  </si>
  <si>
    <t>Rezerwy ogólne i celowe</t>
  </si>
  <si>
    <t>Przedszkola</t>
  </si>
  <si>
    <t>(nazwa działu, rozdziału)</t>
  </si>
  <si>
    <t>Pobór podatków, opłat i niepodatkowych należności budżetowych</t>
  </si>
  <si>
    <t>Ośrodki adopcyjno - opiekuńcze</t>
  </si>
  <si>
    <t>Obrona cywilna</t>
  </si>
  <si>
    <t>Pomoc dla repatriantów</t>
  </si>
  <si>
    <t>Licea profilowane</t>
  </si>
  <si>
    <t>1.11 Biuro Rady Miasta</t>
  </si>
  <si>
    <t>Dokształcanie i doskonalenie nauczycieli</t>
  </si>
  <si>
    <t>Prezydenta Miasta Lublin</t>
  </si>
  <si>
    <t>Komendy powiatowe Policji</t>
  </si>
  <si>
    <t>1. Urząd Miasta</t>
  </si>
  <si>
    <t>Urzędy naczelnych organów władzy państwowej, kontroli i ochrony prawa oraz sądownictwa</t>
  </si>
  <si>
    <t>Załącznik Nr 10</t>
  </si>
  <si>
    <t>Dochody od osób prawnych, od osób fizycznych i od innych jednostek nieposiadających osobowości prawnej oraz wydatki związane z ich poborem</t>
  </si>
  <si>
    <t>Różne rozliczenia finansowe</t>
  </si>
  <si>
    <t>Gospodarka odpadami</t>
  </si>
  <si>
    <t xml:space="preserve">Przedszkola </t>
  </si>
  <si>
    <t>Licea profilowane specjalne</t>
  </si>
  <si>
    <t>Poradnie psychologiczno - pedagogiczne, w tym poradnie specjalistyczne</t>
  </si>
  <si>
    <t>Pomoc społeczna</t>
  </si>
  <si>
    <t>2. Komenda Straży Miejskiej</t>
  </si>
  <si>
    <t>5. Dom Dziecka Nr 3</t>
  </si>
  <si>
    <t>6. Rodzinny Dom Dziecka</t>
  </si>
  <si>
    <t>7. Pogotowie Opiekuńcze</t>
  </si>
  <si>
    <t>Pozostałe zadania w zakresie polityki społecznej</t>
  </si>
  <si>
    <t>4. Zespół Placówek Wsparcia Dziecka i Rodziny</t>
  </si>
  <si>
    <t>Składki na ubezpieczenie zdrowotne oraz świadczenia dla osób nieobjętych obowiązkiem ubezpieczenia zdrowotnego</t>
  </si>
  <si>
    <t>8. Ośrodek Adopcyjno - Opiekuńczy</t>
  </si>
  <si>
    <t>9. Dom Pomocy Społecznej Betania</t>
  </si>
  <si>
    <t>10. Dom Pomocy Społecznej Kalina</t>
  </si>
  <si>
    <t>11. Dom Pomocy Społecznej im. Matki Teresy z Kalkuty</t>
  </si>
  <si>
    <t>12. Dom Pomocy Społecznej im. W. Michelisowej</t>
  </si>
  <si>
    <t>13. Dom Pomocy Społecznej dla Osób Niepełnosprawnych Fizycznie</t>
  </si>
  <si>
    <t>14. Zespół Dziennych Domów Pomocy Społecznej</t>
  </si>
  <si>
    <t>15. Miejski Zespół Żłobków</t>
  </si>
  <si>
    <t>16.  Miejski Ośrodek Pomocy Rodzinie</t>
  </si>
  <si>
    <t>18. Powiatowy Inspektorat Nadzoru Budowlanego</t>
  </si>
  <si>
    <t>17. Miejski Urząd Pracy</t>
  </si>
  <si>
    <t>19.  Komenda Miejska Państwowej Straży Pożarnej</t>
  </si>
  <si>
    <t>20.  Szkoły i placówki oświatowe</t>
  </si>
  <si>
    <t>Młodzieżowe ośrodki socjoterapii</t>
  </si>
  <si>
    <t>Szkoły artystyczne</t>
  </si>
  <si>
    <t>Zespoły do spraw orzekania o niepełnosprawności</t>
  </si>
  <si>
    <t>3. Zespół Placówek Opiekuńczo-Wychowawczych 
"Pogodny Dom"</t>
  </si>
  <si>
    <t xml:space="preserve">Składki na ubezpieczenie zdrowotne oraz świadczenia dla osób nieobjętych obowiązkiem ubezpieczenia </t>
  </si>
  <si>
    <t>1.13 Kancelaria Prezydenta Miasta</t>
  </si>
  <si>
    <t>Harmonogram realizacji wydatków budżetu miasta w 2005 roku</t>
  </si>
  <si>
    <t>z dnia 20 stycznia 2005 roku</t>
  </si>
  <si>
    <t xml:space="preserve">Powiatowe urzędy pracy </t>
  </si>
  <si>
    <t>Specjalne ośrodki szkolno - wychowawcze</t>
  </si>
  <si>
    <t>Wydatki na zadania realizowane na podstawie porozumień i umów</t>
  </si>
  <si>
    <t>Kolonie i obozy oraz inne formy wypoczynku dzieci i młodzieży szkolnej, a także szkolenia młodzieży</t>
  </si>
  <si>
    <t>Euroregiony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</si>
  <si>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</si>
  <si>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</si>
  <si>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600</t>
  </si>
  <si>
    <t>60015</t>
  </si>
  <si>
    <t>Placówki opiekuńczo - wychowawcze</t>
  </si>
  <si>
    <t>1.2 Wydział Bezpieczeństwa Mieszkańców i Zarządzania Kryzysowego</t>
  </si>
  <si>
    <t>1.3 Wydział Finansowy</t>
  </si>
  <si>
    <t>1.4 Wydział Geodezji i Gospodarki Nieruchomościami</t>
  </si>
  <si>
    <t>1.5 Wydział Gospodarki Komunalnej</t>
  </si>
  <si>
    <t>1.6 Wydział Organizacyjny</t>
  </si>
  <si>
    <t>1.7  Wydział Oświaty i Wychowania</t>
  </si>
  <si>
    <t>1.8  Wydział Spraw Administracyjnych</t>
  </si>
  <si>
    <t>1.9  Wydział Spraw Społecznych</t>
  </si>
  <si>
    <t>1.10  Wydział Strategii i Rozwoju</t>
  </si>
  <si>
    <t xml:space="preserve">Wydatki na zadania z zakresu administracji rządowej wykonywane przez powiat </t>
  </si>
  <si>
    <t>Jednostki specjalistycznego poradnictwa, mieszkania chronione 
i ośrodki interwencji kryzysowej</t>
  </si>
  <si>
    <t>Świadczenia rodzinne oraz składki na ubezpieczenia emerytalne 
i rentowe z ubezpieczenia społecznego</t>
  </si>
  <si>
    <t>na 2005 rok</t>
  </si>
  <si>
    <t>do Zarządzenia Nr 6/2005</t>
  </si>
  <si>
    <t>SKARBNIK MIASTA LUBLIN</t>
  </si>
  <si>
    <t>mgr Irena Szumlak</t>
  </si>
  <si>
    <t>PREZYDENT</t>
  </si>
  <si>
    <t>Miasta Lublin</t>
  </si>
  <si>
    <t>Andrzej Pruszkowski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</si>
</sst>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#0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u val="single"/>
      <sz val="11"/>
      <name val="Arial CE"/>
      <family val="2"/>
    </font>
    <font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</fills>
  <borders count="24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3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3" fontId="0" fillId="0" borderId="0" xfId="0" applyNumberFormat="1" applyFont="1" applyAlignment="1">
      <alignment horizontal="right"/>
    </xf>
    <xf numFmtId="0" fontId="0" fillId="2" borderId="0" xfId="0" applyFont="1" applyFill="1" applyAlignment="1">
      <alignment/>
    </xf>
    <xf numFmtId="0" fontId="7" fillId="0" borderId="8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Continuous" vertical="center"/>
    </xf>
    <xf numFmtId="3" fontId="7" fillId="0" borderId="9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Continuous" vertical="center"/>
    </xf>
    <xf numFmtId="3" fontId="7" fillId="0" borderId="12" xfId="0" applyNumberFormat="1" applyFont="1" applyBorder="1" applyAlignment="1">
      <alignment horizontal="center" vertical="top" wrapText="1"/>
    </xf>
    <xf numFmtId="3" fontId="0" fillId="0" borderId="0" xfId="0" applyNumberFormat="1" applyFont="1" applyAlignment="1">
      <alignment/>
    </xf>
    <xf numFmtId="0" fontId="1" fillId="3" borderId="13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13" xfId="0" applyFont="1" applyBorder="1" applyAlignment="1">
      <alignment/>
    </xf>
    <xf numFmtId="0" fontId="3" fillId="3" borderId="13" xfId="0" applyFont="1" applyFill="1" applyBorder="1" applyAlignment="1">
      <alignment/>
    </xf>
    <xf numFmtId="0" fontId="1" fillId="3" borderId="13" xfId="0" applyFont="1" applyFill="1" applyBorder="1" applyAlignment="1">
      <alignment wrapText="1"/>
    </xf>
    <xf numFmtId="3" fontId="1" fillId="3" borderId="13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3" fontId="1" fillId="3" borderId="3" xfId="0" applyNumberFormat="1" applyFont="1" applyFill="1" applyBorder="1" applyAlignment="1">
      <alignment/>
    </xf>
    <xf numFmtId="0" fontId="0" fillId="0" borderId="3" xfId="0" applyFont="1" applyBorder="1" applyAlignment="1">
      <alignment vertical="top"/>
    </xf>
    <xf numFmtId="0" fontId="0" fillId="0" borderId="3" xfId="0" applyFont="1" applyBorder="1" applyAlignment="1">
      <alignment wrapText="1"/>
    </xf>
    <xf numFmtId="0" fontId="1" fillId="3" borderId="3" xfId="0" applyFont="1" applyFill="1" applyBorder="1" applyAlignment="1">
      <alignment/>
    </xf>
    <xf numFmtId="0" fontId="1" fillId="3" borderId="3" xfId="0" applyFont="1" applyFill="1" applyBorder="1" applyAlignment="1">
      <alignment wrapText="1"/>
    </xf>
    <xf numFmtId="0" fontId="0" fillId="0" borderId="13" xfId="0" applyFont="1" applyBorder="1" applyAlignment="1">
      <alignment vertical="top"/>
    </xf>
    <xf numFmtId="0" fontId="0" fillId="0" borderId="13" xfId="0" applyFont="1" applyBorder="1" applyAlignment="1">
      <alignment wrapText="1"/>
    </xf>
    <xf numFmtId="0" fontId="0" fillId="2" borderId="5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0" fontId="1" fillId="0" borderId="5" xfId="0" applyFont="1" applyBorder="1" applyAlignment="1">
      <alignment/>
    </xf>
    <xf numFmtId="3" fontId="1" fillId="2" borderId="3" xfId="0" applyNumberFormat="1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3" borderId="3" xfId="0" applyFont="1" applyFill="1" applyBorder="1" applyAlignment="1">
      <alignment vertical="top"/>
    </xf>
    <xf numFmtId="0" fontId="0" fillId="0" borderId="14" xfId="0" applyFont="1" applyBorder="1" applyAlignment="1">
      <alignment/>
    </xf>
    <xf numFmtId="49" fontId="1" fillId="3" borderId="3" xfId="0" applyNumberFormat="1" applyFont="1" applyFill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0" fontId="0" fillId="2" borderId="13" xfId="0" applyFont="1" applyFill="1" applyBorder="1" applyAlignment="1">
      <alignment/>
    </xf>
    <xf numFmtId="0" fontId="3" fillId="0" borderId="15" xfId="0" applyFont="1" applyBorder="1" applyAlignment="1">
      <alignment wrapText="1"/>
    </xf>
    <xf numFmtId="3" fontId="3" fillId="0" borderId="15" xfId="0" applyNumberFormat="1" applyFont="1" applyBorder="1" applyAlignment="1">
      <alignment/>
    </xf>
    <xf numFmtId="3" fontId="9" fillId="0" borderId="6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/>
    </xf>
    <xf numFmtId="3" fontId="3" fillId="0" borderId="17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9" fillId="0" borderId="5" xfId="0" applyFont="1" applyBorder="1" applyAlignment="1">
      <alignment horizontal="center" wrapText="1"/>
    </xf>
    <xf numFmtId="0" fontId="3" fillId="0" borderId="17" xfId="0" applyFont="1" applyBorder="1" applyAlignment="1">
      <alignment wrapText="1"/>
    </xf>
    <xf numFmtId="0" fontId="0" fillId="3" borderId="3" xfId="0" applyFont="1" applyFill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3" fontId="0" fillId="0" borderId="18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right"/>
    </xf>
    <xf numFmtId="0" fontId="1" fillId="3" borderId="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 horizontal="center" vertical="center"/>
    </xf>
    <xf numFmtId="3" fontId="0" fillId="2" borderId="13" xfId="0" applyNumberFormat="1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3" fontId="1" fillId="3" borderId="3" xfId="0" applyNumberFormat="1" applyFont="1" applyFill="1" applyBorder="1" applyAlignment="1">
      <alignment/>
    </xf>
    <xf numFmtId="0" fontId="0" fillId="2" borderId="3" xfId="0" applyFont="1" applyFill="1" applyBorder="1" applyAlignment="1">
      <alignment horizontal="center" vertical="center"/>
    </xf>
    <xf numFmtId="3" fontId="3" fillId="2" borderId="19" xfId="0" applyNumberFormat="1" applyFont="1" applyFill="1" applyBorder="1" applyAlignment="1">
      <alignment/>
    </xf>
    <xf numFmtId="3" fontId="3" fillId="2" borderId="15" xfId="0" applyNumberFormat="1" applyFont="1" applyFill="1" applyBorder="1" applyAlignment="1">
      <alignment/>
    </xf>
    <xf numFmtId="3" fontId="0" fillId="2" borderId="20" xfId="0" applyNumberFormat="1" applyFont="1" applyFill="1" applyBorder="1" applyAlignment="1">
      <alignment/>
    </xf>
    <xf numFmtId="3" fontId="0" fillId="2" borderId="13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3" fontId="0" fillId="0" borderId="3" xfId="0" applyNumberFormat="1" applyFont="1" applyBorder="1" applyAlignment="1">
      <alignment wrapText="1"/>
    </xf>
    <xf numFmtId="3" fontId="9" fillId="0" borderId="14" xfId="0" applyNumberFormat="1" applyFont="1" applyBorder="1" applyAlignment="1">
      <alignment/>
    </xf>
    <xf numFmtId="0" fontId="1" fillId="3" borderId="1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2" fontId="0" fillId="0" borderId="13" xfId="0" applyNumberFormat="1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5" xfId="0" applyFont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1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1" fillId="3" borderId="20" xfId="0" applyFont="1" applyFill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3" fontId="1" fillId="3" borderId="22" xfId="0" applyNumberFormat="1" applyFont="1" applyFill="1" applyBorder="1" applyAlignment="1">
      <alignment/>
    </xf>
    <xf numFmtId="0" fontId="9" fillId="0" borderId="14" xfId="0" applyFont="1" applyBorder="1" applyAlignment="1">
      <alignment horizontal="center"/>
    </xf>
    <xf numFmtId="3" fontId="9" fillId="0" borderId="6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1" fillId="2" borderId="5" xfId="0" applyFont="1" applyFill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 horizontal="right"/>
    </xf>
    <xf numFmtId="0" fontId="0" fillId="2" borderId="3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49" fontId="0" fillId="0" borderId="3" xfId="0" applyNumberFormat="1" applyFont="1" applyBorder="1" applyAlignment="1">
      <alignment horizontal="right"/>
    </xf>
    <xf numFmtId="3" fontId="1" fillId="3" borderId="20" xfId="0" applyNumberFormat="1" applyFont="1" applyFill="1" applyBorder="1" applyAlignment="1">
      <alignment/>
    </xf>
    <xf numFmtId="3" fontId="1" fillId="3" borderId="3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9" fillId="0" borderId="14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/>
    </xf>
    <xf numFmtId="3" fontId="3" fillId="0" borderId="15" xfId="0" applyNumberFormat="1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 vertical="center"/>
    </xf>
    <xf numFmtId="0" fontId="1" fillId="0" borderId="14" xfId="0" applyFont="1" applyBorder="1" applyAlignment="1">
      <alignment/>
    </xf>
    <xf numFmtId="0" fontId="1" fillId="2" borderId="3" xfId="0" applyFont="1" applyFill="1" applyBorder="1" applyAlignment="1">
      <alignment/>
    </xf>
    <xf numFmtId="3" fontId="1" fillId="3" borderId="13" xfId="0" applyNumberFormat="1" applyFont="1" applyFill="1" applyBorder="1" applyAlignment="1">
      <alignment/>
    </xf>
    <xf numFmtId="0" fontId="0" fillId="0" borderId="14" xfId="0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center" wrapText="1"/>
    </xf>
    <xf numFmtId="0" fontId="0" fillId="2" borderId="13" xfId="0" applyFont="1" applyFill="1" applyBorder="1" applyAlignment="1">
      <alignment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0" fontId="0" fillId="2" borderId="13" xfId="0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2" borderId="13" xfId="0" applyFont="1" applyFill="1" applyBorder="1" applyAlignment="1">
      <alignment horizontal="right"/>
    </xf>
    <xf numFmtId="0" fontId="0" fillId="2" borderId="13" xfId="0" applyFont="1" applyFill="1" applyBorder="1" applyAlignment="1">
      <alignment horizontal="center" vertical="center"/>
    </xf>
    <xf numFmtId="3" fontId="0" fillId="0" borderId="5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2" borderId="13" xfId="0" applyFont="1" applyFill="1" applyBorder="1" applyAlignment="1">
      <alignment/>
    </xf>
    <xf numFmtId="0" fontId="10" fillId="0" borderId="5" xfId="0" applyFont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10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79</xdr:row>
      <xdr:rowOff>0</xdr:rowOff>
    </xdr:from>
    <xdr:to>
      <xdr:col>1</xdr:col>
      <xdr:colOff>523875</xdr:colOff>
      <xdr:row>79</xdr:row>
      <xdr:rowOff>0</xdr:rowOff>
    </xdr:to>
    <xdr:sp>
      <xdr:nvSpPr>
        <xdr:cNvPr id="1" name="Arc 1"/>
        <xdr:cNvSpPr>
          <a:spLocks/>
        </xdr:cNvSpPr>
      </xdr:nvSpPr>
      <xdr:spPr>
        <a:xfrm>
          <a:off x="1000125" y="2120265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2" name="Rysowanie 11"/>
        <xdr:cNvSpPr>
          <a:spLocks/>
        </xdr:cNvSpPr>
      </xdr:nvSpPr>
      <xdr:spPr>
        <a:xfrm>
          <a:off x="1095375" y="2120265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6"/>
  <sheetViews>
    <sheetView tabSelected="1" zoomScale="75" zoomScaleNormal="75" workbookViewId="0" topLeftCell="A1">
      <selection activeCell="E3" sqref="E3"/>
    </sheetView>
  </sheetViews>
  <sheetFormatPr defaultColWidth="9.00390625" defaultRowHeight="12.75"/>
  <cols>
    <col min="1" max="1" width="6.25390625" style="1" customWidth="1"/>
    <col min="2" max="2" width="8.125" style="1" customWidth="1"/>
    <col min="3" max="3" width="59.125" style="1" customWidth="1"/>
    <col min="4" max="4" width="18.75390625" style="4" customWidth="1"/>
    <col min="5" max="8" width="17.75390625" style="4" customWidth="1"/>
    <col min="9" max="9" width="17.75390625" style="0" customWidth="1"/>
    <col min="14" max="16384" width="9.125" style="1" customWidth="1"/>
  </cols>
  <sheetData>
    <row r="1" ht="19.5" customHeight="1">
      <c r="G1" s="4" t="s">
        <v>129</v>
      </c>
    </row>
    <row r="2" ht="19.5" customHeight="1">
      <c r="G2" s="4" t="s">
        <v>188</v>
      </c>
    </row>
    <row r="3" spans="3:7" ht="19.5" customHeight="1">
      <c r="C3" s="2" t="s">
        <v>163</v>
      </c>
      <c r="G3" s="4" t="s">
        <v>125</v>
      </c>
    </row>
    <row r="4" spans="3:7" ht="19.5" customHeight="1">
      <c r="C4" s="2"/>
      <c r="G4" s="4" t="s">
        <v>164</v>
      </c>
    </row>
    <row r="5" ht="15.75">
      <c r="C5" s="2"/>
    </row>
    <row r="6" ht="15.75" thickBot="1">
      <c r="H6" s="15" t="s">
        <v>7</v>
      </c>
    </row>
    <row r="7" spans="1:8" ht="19.5" customHeight="1" thickTop="1">
      <c r="A7" s="26"/>
      <c r="B7" s="26"/>
      <c r="C7" s="27" t="s">
        <v>0</v>
      </c>
      <c r="D7" s="28" t="s">
        <v>3</v>
      </c>
      <c r="E7" s="6"/>
      <c r="F7" s="29"/>
      <c r="G7" s="29"/>
      <c r="H7" s="18"/>
    </row>
    <row r="8" spans="1:8" ht="23.25" customHeight="1" thickBot="1">
      <c r="A8" s="7" t="s">
        <v>58</v>
      </c>
      <c r="B8" s="7" t="s">
        <v>1</v>
      </c>
      <c r="C8" s="17" t="s">
        <v>117</v>
      </c>
      <c r="D8" s="19" t="s">
        <v>187</v>
      </c>
      <c r="E8" s="30" t="s">
        <v>63</v>
      </c>
      <c r="F8" s="30" t="s">
        <v>64</v>
      </c>
      <c r="G8" s="30" t="s">
        <v>65</v>
      </c>
      <c r="H8" s="30" t="s">
        <v>66</v>
      </c>
    </row>
    <row r="9" spans="1:13" s="25" customFormat="1" ht="14.25" customHeight="1" thickBot="1" thickTop="1">
      <c r="A9" s="23">
        <v>1</v>
      </c>
      <c r="B9" s="23">
        <v>2</v>
      </c>
      <c r="C9" s="23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/>
      <c r="J9"/>
      <c r="K9"/>
      <c r="L9"/>
      <c r="M9"/>
    </row>
    <row r="10" spans="1:13" s="5" customFormat="1" ht="24.75" customHeight="1" thickBot="1" thickTop="1">
      <c r="A10" s="9"/>
      <c r="B10" s="9"/>
      <c r="C10" s="13" t="s">
        <v>5</v>
      </c>
      <c r="D10" s="20">
        <f>E10+F10+G10+H10</f>
        <v>776518731</v>
      </c>
      <c r="E10" s="20">
        <f>E13+E17+E28+E56+E78+E96+E130+E164+E178+E211+E245+E249+E262+E253+E266+E276+E287+E297+E304+E314+E318+E322+E326+E330+E334+E338+E345+E349+E378+E386+E390+E399</f>
        <v>195625206</v>
      </c>
      <c r="F10" s="20">
        <f>F13+F17+F28+F56+F78+F96+F130+F164+F178+F211+F245+F249+F262+F253+F266+F276+F287+F297+F304+F314+F318+F322+F326+F330+F334+F338+F345+F349+F378+F386+F390+F399</f>
        <v>184176389</v>
      </c>
      <c r="G10" s="20">
        <f>G13+G17+G28+G56+G78+G96+G130+G164+G178+G211+G245+G249+G262+G253+G266+G276+G287+G297+G304+G314+G318+G322+G326+G330+G334+G338+G345+G349+G378+G386+G390+G399</f>
        <v>193260396</v>
      </c>
      <c r="H10" s="20">
        <f>H13+H17+H28+H56+H78+H96+H130+H164+H178+H211+H245+H249+H262+H253+H266+H276+H287+H297+H304+H314+H318+H322+H326+H330+H334+H338+H345+H349+H378+H386+H390+H399</f>
        <v>203456740</v>
      </c>
      <c r="I10"/>
      <c r="J10"/>
      <c r="K10"/>
      <c r="L10"/>
      <c r="M10"/>
    </row>
    <row r="11" spans="1:13" s="5" customFormat="1" ht="12.75" customHeight="1">
      <c r="A11" s="10"/>
      <c r="B11" s="10"/>
      <c r="C11" s="14" t="s">
        <v>4</v>
      </c>
      <c r="D11" s="12"/>
      <c r="E11" s="11"/>
      <c r="F11" s="11"/>
      <c r="G11" s="11"/>
      <c r="H11" s="11"/>
      <c r="I11"/>
      <c r="J11"/>
      <c r="K11"/>
      <c r="L11"/>
      <c r="M11"/>
    </row>
    <row r="12" spans="1:13" s="5" customFormat="1" ht="19.5" customHeight="1">
      <c r="A12" s="10"/>
      <c r="B12" s="10"/>
      <c r="C12" s="65" t="s">
        <v>127</v>
      </c>
      <c r="D12" s="63">
        <f aca="true" t="shared" si="0" ref="D12:D18">E12+F12+G12+H12</f>
        <v>314892492</v>
      </c>
      <c r="E12" s="64">
        <f>E13+E17+E28+E56+E78+E96+E130+E164+E178+E211+E245+E249+E253</f>
        <v>62984117</v>
      </c>
      <c r="F12" s="64">
        <f>F13+F17+F28+F56+F78+F96+F130+F164+F178+F211+F245+F249+F253</f>
        <v>74243849</v>
      </c>
      <c r="G12" s="64">
        <f>G13+G17+G28+G56+G78+G96+G130+G164+G178+G211+G245+G249+G253</f>
        <v>86681666</v>
      </c>
      <c r="H12" s="64">
        <f>H13+H17+H28+H56+H78+H96+H130+H164+H178+H211+H245+H249+H253</f>
        <v>90982860</v>
      </c>
      <c r="I12"/>
      <c r="J12"/>
      <c r="K12"/>
      <c r="L12"/>
      <c r="M12"/>
    </row>
    <row r="13" spans="1:13" s="5" customFormat="1" ht="19.5" customHeight="1">
      <c r="A13" s="10"/>
      <c r="B13" s="10"/>
      <c r="C13" s="66" t="s">
        <v>67</v>
      </c>
      <c r="D13" s="121">
        <f t="shared" si="0"/>
        <v>8000</v>
      </c>
      <c r="E13" s="82">
        <f aca="true" t="shared" si="1" ref="E13:H15">E14</f>
        <v>2250</v>
      </c>
      <c r="F13" s="82">
        <f t="shared" si="1"/>
        <v>2250</v>
      </c>
      <c r="G13" s="82">
        <f t="shared" si="1"/>
        <v>2250</v>
      </c>
      <c r="H13" s="82">
        <f t="shared" si="1"/>
        <v>1250</v>
      </c>
      <c r="I13"/>
      <c r="J13"/>
      <c r="K13"/>
      <c r="L13"/>
      <c r="M13"/>
    </row>
    <row r="14" spans="1:13" s="5" customFormat="1" ht="19.5" customHeight="1" thickBot="1">
      <c r="A14" s="8"/>
      <c r="B14" s="8"/>
      <c r="C14" s="69" t="s">
        <v>6</v>
      </c>
      <c r="D14" s="67">
        <f t="shared" si="0"/>
        <v>8000</v>
      </c>
      <c r="E14" s="68">
        <f>E15</f>
        <v>2250</v>
      </c>
      <c r="F14" s="68">
        <f t="shared" si="1"/>
        <v>2250</v>
      </c>
      <c r="G14" s="68">
        <f t="shared" si="1"/>
        <v>2250</v>
      </c>
      <c r="H14" s="68">
        <f t="shared" si="1"/>
        <v>1250</v>
      </c>
      <c r="I14"/>
      <c r="J14"/>
      <c r="K14"/>
      <c r="L14"/>
      <c r="M14"/>
    </row>
    <row r="15" spans="1:13" s="5" customFormat="1" ht="19.5" customHeight="1" thickTop="1">
      <c r="A15" s="33">
        <v>710</v>
      </c>
      <c r="B15" s="33"/>
      <c r="C15" s="33" t="s">
        <v>15</v>
      </c>
      <c r="D15" s="42">
        <f t="shared" si="0"/>
        <v>8000</v>
      </c>
      <c r="E15" s="42">
        <f>E16</f>
        <v>2250</v>
      </c>
      <c r="F15" s="42">
        <f t="shared" si="1"/>
        <v>2250</v>
      </c>
      <c r="G15" s="42">
        <f t="shared" si="1"/>
        <v>2250</v>
      </c>
      <c r="H15" s="42">
        <f t="shared" si="1"/>
        <v>1250</v>
      </c>
      <c r="I15"/>
      <c r="J15"/>
      <c r="K15"/>
      <c r="L15"/>
      <c r="M15"/>
    </row>
    <row r="16" spans="1:13" s="5" customFormat="1" ht="19.5" customHeight="1">
      <c r="A16" s="10"/>
      <c r="B16" s="35">
        <v>71004</v>
      </c>
      <c r="C16" s="35" t="s">
        <v>16</v>
      </c>
      <c r="D16" s="39">
        <f t="shared" si="0"/>
        <v>8000</v>
      </c>
      <c r="E16" s="39">
        <v>2250</v>
      </c>
      <c r="F16" s="39">
        <v>2250</v>
      </c>
      <c r="G16" s="39">
        <v>2250</v>
      </c>
      <c r="H16" s="39">
        <v>1250</v>
      </c>
      <c r="I16"/>
      <c r="J16"/>
      <c r="K16"/>
      <c r="L16"/>
      <c r="M16"/>
    </row>
    <row r="17" spans="1:13" s="22" customFormat="1" ht="35.25" customHeight="1">
      <c r="A17" s="34"/>
      <c r="B17" s="34"/>
      <c r="C17" s="76" t="s">
        <v>175</v>
      </c>
      <c r="D17" s="72">
        <f t="shared" si="0"/>
        <v>173800</v>
      </c>
      <c r="E17" s="72">
        <f>E18+E22+E25</f>
        <v>64700</v>
      </c>
      <c r="F17" s="72">
        <f>F18+F22+F25</f>
        <v>83000</v>
      </c>
      <c r="G17" s="72">
        <f>G18+G22+G25</f>
        <v>9500</v>
      </c>
      <c r="H17" s="72">
        <f>H18+H22+H25</f>
        <v>16600</v>
      </c>
      <c r="I17"/>
      <c r="J17"/>
      <c r="K17"/>
      <c r="L17"/>
      <c r="M17"/>
    </row>
    <row r="18" spans="1:13" s="22" customFormat="1" ht="19.5" customHeight="1" thickBot="1">
      <c r="A18" s="34"/>
      <c r="B18" s="34"/>
      <c r="C18" s="74" t="s">
        <v>6</v>
      </c>
      <c r="D18" s="73">
        <f t="shared" si="0"/>
        <v>160000</v>
      </c>
      <c r="E18" s="73">
        <f>E19</f>
        <v>64700</v>
      </c>
      <c r="F18" s="73">
        <f>F19</f>
        <v>70800</v>
      </c>
      <c r="G18" s="73">
        <f>G19</f>
        <v>8700</v>
      </c>
      <c r="H18" s="73">
        <f>H19</f>
        <v>15800</v>
      </c>
      <c r="I18"/>
      <c r="J18"/>
      <c r="K18"/>
      <c r="L18"/>
      <c r="M18"/>
    </row>
    <row r="19" spans="1:13" s="5" customFormat="1" ht="21" customHeight="1" thickTop="1">
      <c r="A19" s="32">
        <v>754</v>
      </c>
      <c r="B19" s="32"/>
      <c r="C19" s="46" t="s">
        <v>20</v>
      </c>
      <c r="D19" s="42">
        <f>F19+G19+H19+E19</f>
        <v>160000</v>
      </c>
      <c r="E19" s="42">
        <f>E20+E21</f>
        <v>64700</v>
      </c>
      <c r="F19" s="42">
        <f>F20+F21</f>
        <v>70800</v>
      </c>
      <c r="G19" s="42">
        <f>G20+G21</f>
        <v>8700</v>
      </c>
      <c r="H19" s="42">
        <f>H20+H21</f>
        <v>15800</v>
      </c>
      <c r="I19"/>
      <c r="J19"/>
      <c r="K19"/>
      <c r="L19"/>
      <c r="M19"/>
    </row>
    <row r="20" spans="1:13" s="5" customFormat="1" ht="21" customHeight="1">
      <c r="A20" s="34"/>
      <c r="B20" s="35">
        <v>75412</v>
      </c>
      <c r="C20" s="40" t="s">
        <v>81</v>
      </c>
      <c r="D20" s="39">
        <f>E20+F20+G20+H20</f>
        <v>60000</v>
      </c>
      <c r="E20" s="39">
        <v>14700</v>
      </c>
      <c r="F20" s="39">
        <v>20800</v>
      </c>
      <c r="G20" s="39">
        <v>8700</v>
      </c>
      <c r="H20" s="39">
        <v>15800</v>
      </c>
      <c r="I20"/>
      <c r="J20"/>
      <c r="K20"/>
      <c r="L20"/>
      <c r="M20"/>
    </row>
    <row r="21" spans="1:13" s="5" customFormat="1" ht="21" customHeight="1">
      <c r="A21" s="34"/>
      <c r="B21" s="35">
        <v>75495</v>
      </c>
      <c r="C21" s="40" t="s">
        <v>2</v>
      </c>
      <c r="D21" s="39">
        <f>E21+F21+G21+H21</f>
        <v>100000</v>
      </c>
      <c r="E21" s="39">
        <v>50000</v>
      </c>
      <c r="F21" s="39">
        <v>50000</v>
      </c>
      <c r="G21" s="39"/>
      <c r="H21" s="39"/>
      <c r="I21"/>
      <c r="J21"/>
      <c r="K21"/>
      <c r="L21"/>
      <c r="M21"/>
    </row>
    <row r="22" spans="1:13" s="22" customFormat="1" ht="20.25" customHeight="1" thickBot="1">
      <c r="A22" s="34"/>
      <c r="B22" s="34"/>
      <c r="C22" s="74" t="s">
        <v>60</v>
      </c>
      <c r="D22" s="73">
        <f>SUM(E22:H22)</f>
        <v>1800</v>
      </c>
      <c r="E22" s="73"/>
      <c r="F22" s="73">
        <f aca="true" t="shared" si="2" ref="F22:H23">F23</f>
        <v>200</v>
      </c>
      <c r="G22" s="73">
        <f t="shared" si="2"/>
        <v>800</v>
      </c>
      <c r="H22" s="73">
        <f t="shared" si="2"/>
        <v>800</v>
      </c>
      <c r="I22"/>
      <c r="J22"/>
      <c r="K22"/>
      <c r="L22"/>
      <c r="M22"/>
    </row>
    <row r="23" spans="1:13" s="5" customFormat="1" ht="19.5" customHeight="1" thickTop="1">
      <c r="A23" s="32">
        <v>754</v>
      </c>
      <c r="B23" s="32"/>
      <c r="C23" s="46" t="s">
        <v>20</v>
      </c>
      <c r="D23" s="42">
        <f>SUM(E23:H23)</f>
        <v>1800</v>
      </c>
      <c r="E23" s="42"/>
      <c r="F23" s="42">
        <f t="shared" si="2"/>
        <v>200</v>
      </c>
      <c r="G23" s="42">
        <f t="shared" si="2"/>
        <v>800</v>
      </c>
      <c r="H23" s="42">
        <f t="shared" si="2"/>
        <v>800</v>
      </c>
      <c r="I23"/>
      <c r="J23"/>
      <c r="K23"/>
      <c r="L23"/>
      <c r="M23"/>
    </row>
    <row r="24" spans="1:13" s="5" customFormat="1" ht="19.5" customHeight="1">
      <c r="A24" s="57"/>
      <c r="B24" s="40">
        <v>75414</v>
      </c>
      <c r="C24" s="40" t="s">
        <v>120</v>
      </c>
      <c r="D24" s="41">
        <f>SUM(E24:H24)</f>
        <v>1800</v>
      </c>
      <c r="E24" s="41"/>
      <c r="F24" s="41">
        <v>200</v>
      </c>
      <c r="G24" s="41">
        <v>800</v>
      </c>
      <c r="H24" s="41">
        <v>800</v>
      </c>
      <c r="I24"/>
      <c r="J24"/>
      <c r="K24"/>
      <c r="L24"/>
      <c r="M24"/>
    </row>
    <row r="25" spans="1:13" s="22" customFormat="1" ht="27.75" customHeight="1" thickBot="1">
      <c r="A25" s="34"/>
      <c r="B25" s="34"/>
      <c r="C25" s="77" t="s">
        <v>184</v>
      </c>
      <c r="D25" s="73">
        <f>E25+F25+G25+H25</f>
        <v>12000</v>
      </c>
      <c r="E25" s="73"/>
      <c r="F25" s="73">
        <f>F26</f>
        <v>12000</v>
      </c>
      <c r="G25" s="73"/>
      <c r="H25" s="73"/>
      <c r="I25"/>
      <c r="J25"/>
      <c r="K25"/>
      <c r="L25"/>
      <c r="M25"/>
    </row>
    <row r="26" spans="1:13" s="5" customFormat="1" ht="19.5" customHeight="1" thickTop="1">
      <c r="A26" s="32">
        <v>754</v>
      </c>
      <c r="B26" s="32"/>
      <c r="C26" s="33" t="s">
        <v>20</v>
      </c>
      <c r="D26" s="42">
        <f>F26+G26+H26+E26</f>
        <v>12000</v>
      </c>
      <c r="E26" s="42"/>
      <c r="F26" s="42">
        <f>F27</f>
        <v>12000</v>
      </c>
      <c r="G26" s="42"/>
      <c r="H26" s="42"/>
      <c r="I26"/>
      <c r="J26"/>
      <c r="K26"/>
      <c r="L26"/>
      <c r="M26"/>
    </row>
    <row r="27" spans="1:13" s="5" customFormat="1" ht="19.5" customHeight="1">
      <c r="A27" s="57"/>
      <c r="B27" s="40">
        <v>75414</v>
      </c>
      <c r="C27" s="40" t="s">
        <v>120</v>
      </c>
      <c r="D27" s="41">
        <f>E27+F27+G27+H27</f>
        <v>12000</v>
      </c>
      <c r="E27" s="41"/>
      <c r="F27" s="41">
        <v>12000</v>
      </c>
      <c r="G27" s="41"/>
      <c r="H27" s="41"/>
      <c r="I27"/>
      <c r="J27"/>
      <c r="K27"/>
      <c r="L27"/>
      <c r="M27"/>
    </row>
    <row r="28" spans="1:13" s="22" customFormat="1" ht="19.5" customHeight="1">
      <c r="A28" s="10"/>
      <c r="B28" s="10"/>
      <c r="C28" s="66" t="s">
        <v>176</v>
      </c>
      <c r="D28" s="121">
        <f>E28+F28+G28+H28</f>
        <v>28460307</v>
      </c>
      <c r="E28" s="125">
        <f>E29</f>
        <v>1732286</v>
      </c>
      <c r="F28" s="125">
        <f>F29</f>
        <v>4801786</v>
      </c>
      <c r="G28" s="125">
        <f>G29</f>
        <v>7625302</v>
      </c>
      <c r="H28" s="125">
        <f>H29</f>
        <v>14300933</v>
      </c>
      <c r="I28"/>
      <c r="J28"/>
      <c r="K28"/>
      <c r="L28"/>
      <c r="M28"/>
    </row>
    <row r="29" spans="1:13" s="22" customFormat="1" ht="19.5" customHeight="1" thickBot="1">
      <c r="A29" s="8"/>
      <c r="B29" s="8"/>
      <c r="C29" s="69" t="s">
        <v>6</v>
      </c>
      <c r="D29" s="67">
        <f>E29+F29+G29+H29</f>
        <v>28460307</v>
      </c>
      <c r="E29" s="71">
        <f>E30+E32+E34+E36+E38++E41++E46+E48+E52+E54</f>
        <v>1732286</v>
      </c>
      <c r="F29" s="71">
        <f>F30+F32+F34+F36+F38++F41++F46+F48+F52+F54</f>
        <v>4801786</v>
      </c>
      <c r="G29" s="71">
        <f>G30+G32+G34+G36+G38++G41++G46+G48+G52+G54</f>
        <v>7625302</v>
      </c>
      <c r="H29" s="71">
        <f>H30+H32+H34+H36+H38++H41++H46+H48+H52+H54</f>
        <v>14300933</v>
      </c>
      <c r="I29"/>
      <c r="J29"/>
      <c r="K29"/>
      <c r="L29"/>
      <c r="M29"/>
    </row>
    <row r="30" spans="1:13" s="22" customFormat="1" ht="19.5" customHeight="1" thickTop="1">
      <c r="A30" s="58" t="s">
        <v>44</v>
      </c>
      <c r="B30" s="127"/>
      <c r="C30" s="128" t="s">
        <v>45</v>
      </c>
      <c r="D30" s="130">
        <f>E30+F30+G30+H30</f>
        <v>15000</v>
      </c>
      <c r="E30" s="131">
        <f>E31</f>
        <v>3750</v>
      </c>
      <c r="F30" s="131">
        <f>F31</f>
        <v>3750</v>
      </c>
      <c r="G30" s="131">
        <f>G31</f>
        <v>3750</v>
      </c>
      <c r="H30" s="131">
        <f>H31</f>
        <v>3750</v>
      </c>
      <c r="I30"/>
      <c r="J30"/>
      <c r="K30"/>
      <c r="L30"/>
      <c r="M30"/>
    </row>
    <row r="31" spans="1:13" s="22" customFormat="1" ht="19.5" customHeight="1">
      <c r="A31" s="110"/>
      <c r="B31" s="129" t="s">
        <v>108</v>
      </c>
      <c r="C31" s="85" t="s">
        <v>109</v>
      </c>
      <c r="D31" s="84">
        <f>E31+F31+G31+H31</f>
        <v>15000</v>
      </c>
      <c r="E31" s="124">
        <v>3750</v>
      </c>
      <c r="F31" s="124">
        <v>3750</v>
      </c>
      <c r="G31" s="124">
        <v>3750</v>
      </c>
      <c r="H31" s="124">
        <v>3750</v>
      </c>
      <c r="I31"/>
      <c r="J31"/>
      <c r="K31"/>
      <c r="L31"/>
      <c r="M31"/>
    </row>
    <row r="32" spans="1:13" s="22" customFormat="1" ht="19.5" customHeight="1">
      <c r="A32" s="58" t="s">
        <v>172</v>
      </c>
      <c r="B32" s="127"/>
      <c r="C32" s="128" t="s">
        <v>62</v>
      </c>
      <c r="D32" s="130">
        <f>SUM(E32:H32)</f>
        <v>10000</v>
      </c>
      <c r="E32" s="131"/>
      <c r="F32" s="131"/>
      <c r="G32" s="131"/>
      <c r="H32" s="131">
        <f>H33</f>
        <v>10000</v>
      </c>
      <c r="I32"/>
      <c r="J32"/>
      <c r="K32"/>
      <c r="L32"/>
      <c r="M32"/>
    </row>
    <row r="33" spans="1:13" s="22" customFormat="1" ht="19.5" customHeight="1">
      <c r="A33" s="110"/>
      <c r="B33" s="129" t="s">
        <v>173</v>
      </c>
      <c r="C33" s="85" t="s">
        <v>9</v>
      </c>
      <c r="D33" s="84">
        <f>SUM(E33:H33)</f>
        <v>10000</v>
      </c>
      <c r="E33" s="124"/>
      <c r="F33" s="124"/>
      <c r="G33" s="124"/>
      <c r="H33" s="124">
        <v>10000</v>
      </c>
      <c r="I33"/>
      <c r="J33"/>
      <c r="K33"/>
      <c r="L33"/>
      <c r="M33"/>
    </row>
    <row r="34" spans="1:13" s="22" customFormat="1" ht="40.5" customHeight="1">
      <c r="A34" s="33">
        <v>756</v>
      </c>
      <c r="B34" s="33"/>
      <c r="C34" s="46" t="s">
        <v>130</v>
      </c>
      <c r="D34" s="42">
        <f aca="true" t="shared" si="3" ref="D34:D42">E34+F34+G34+H34</f>
        <v>33000</v>
      </c>
      <c r="E34" s="92">
        <f>E35</f>
        <v>19400</v>
      </c>
      <c r="F34" s="92">
        <f>F35</f>
        <v>8900</v>
      </c>
      <c r="G34" s="92">
        <f>G35</f>
        <v>2700</v>
      </c>
      <c r="H34" s="92">
        <f>H35</f>
        <v>2000</v>
      </c>
      <c r="I34"/>
      <c r="J34"/>
      <c r="K34"/>
      <c r="L34"/>
      <c r="M34"/>
    </row>
    <row r="35" spans="1:13" s="22" customFormat="1" ht="19.5" customHeight="1">
      <c r="A35" s="35"/>
      <c r="B35" s="40">
        <v>75647</v>
      </c>
      <c r="C35" s="40" t="s">
        <v>118</v>
      </c>
      <c r="D35" s="39">
        <f t="shared" si="3"/>
        <v>33000</v>
      </c>
      <c r="E35" s="124">
        <v>19400</v>
      </c>
      <c r="F35" s="124">
        <v>8900</v>
      </c>
      <c r="G35" s="124">
        <v>2700</v>
      </c>
      <c r="H35" s="124">
        <v>2000</v>
      </c>
      <c r="I35"/>
      <c r="J35"/>
      <c r="K35"/>
      <c r="L35"/>
      <c r="M35"/>
    </row>
    <row r="36" spans="1:13" s="22" customFormat="1" ht="19.5" customHeight="1">
      <c r="A36" s="33">
        <v>757</v>
      </c>
      <c r="B36" s="33"/>
      <c r="C36" s="33" t="s">
        <v>101</v>
      </c>
      <c r="D36" s="42">
        <f t="shared" si="3"/>
        <v>11720000</v>
      </c>
      <c r="E36" s="92">
        <f>E37</f>
        <v>530000</v>
      </c>
      <c r="F36" s="92">
        <f>F37</f>
        <v>3610000</v>
      </c>
      <c r="G36" s="92">
        <f>G37</f>
        <v>6230000</v>
      </c>
      <c r="H36" s="92">
        <f>H37</f>
        <v>1350000</v>
      </c>
      <c r="I36"/>
      <c r="J36"/>
      <c r="K36"/>
      <c r="L36"/>
      <c r="M36"/>
    </row>
    <row r="37" spans="1:13" s="22" customFormat="1" ht="25.5" customHeight="1">
      <c r="A37" s="35"/>
      <c r="B37" s="47">
        <v>75702</v>
      </c>
      <c r="C37" s="48" t="s">
        <v>102</v>
      </c>
      <c r="D37" s="39">
        <f t="shared" si="3"/>
        <v>11720000</v>
      </c>
      <c r="E37" s="122">
        <v>530000</v>
      </c>
      <c r="F37" s="122">
        <v>3610000</v>
      </c>
      <c r="G37" s="122">
        <v>6230000</v>
      </c>
      <c r="H37" s="122">
        <v>1350000</v>
      </c>
      <c r="I37"/>
      <c r="J37"/>
      <c r="K37"/>
      <c r="L37"/>
      <c r="M37"/>
    </row>
    <row r="38" spans="1:13" s="22" customFormat="1" ht="19.5" customHeight="1">
      <c r="A38" s="33">
        <v>758</v>
      </c>
      <c r="B38" s="33"/>
      <c r="C38" s="33" t="s">
        <v>103</v>
      </c>
      <c r="D38" s="42">
        <f t="shared" si="3"/>
        <v>14239591</v>
      </c>
      <c r="E38" s="92">
        <f>E39+E40</f>
        <v>646636</v>
      </c>
      <c r="F38" s="92">
        <f>F39+F40</f>
        <v>646636</v>
      </c>
      <c r="G38" s="92">
        <f>G39+G40</f>
        <v>646636</v>
      </c>
      <c r="H38" s="92">
        <f>H39+H40</f>
        <v>12299683</v>
      </c>
      <c r="I38"/>
      <c r="J38"/>
      <c r="K38"/>
      <c r="L38"/>
      <c r="M38"/>
    </row>
    <row r="39" spans="1:13" s="22" customFormat="1" ht="20.25" customHeight="1">
      <c r="A39" s="103"/>
      <c r="B39" s="50">
        <v>75814</v>
      </c>
      <c r="C39" s="50" t="s">
        <v>131</v>
      </c>
      <c r="D39" s="39">
        <f t="shared" si="3"/>
        <v>2586544</v>
      </c>
      <c r="E39" s="122">
        <v>646636</v>
      </c>
      <c r="F39" s="122">
        <v>646636</v>
      </c>
      <c r="G39" s="122">
        <v>646636</v>
      </c>
      <c r="H39" s="122">
        <v>646636</v>
      </c>
      <c r="I39"/>
      <c r="J39"/>
      <c r="K39"/>
      <c r="L39"/>
      <c r="M39"/>
    </row>
    <row r="40" spans="1:13" s="22" customFormat="1" ht="20.25" customHeight="1">
      <c r="A40" s="50"/>
      <c r="B40" s="50">
        <v>75818</v>
      </c>
      <c r="C40" s="50" t="s">
        <v>115</v>
      </c>
      <c r="D40" s="39">
        <f t="shared" si="3"/>
        <v>11653047</v>
      </c>
      <c r="E40" s="122"/>
      <c r="F40" s="122"/>
      <c r="G40" s="122"/>
      <c r="H40" s="122">
        <v>11653047</v>
      </c>
      <c r="I40"/>
      <c r="J40"/>
      <c r="K40"/>
      <c r="L40"/>
      <c r="M40"/>
    </row>
    <row r="41" spans="1:13" s="22" customFormat="1" ht="21" customHeight="1">
      <c r="A41" s="33">
        <v>801</v>
      </c>
      <c r="B41" s="33"/>
      <c r="C41" s="33" t="s">
        <v>23</v>
      </c>
      <c r="D41" s="42">
        <f t="shared" si="3"/>
        <v>19000</v>
      </c>
      <c r="E41" s="92"/>
      <c r="F41" s="92"/>
      <c r="G41" s="92"/>
      <c r="H41" s="92">
        <f>SUM(H42:H45)</f>
        <v>19000</v>
      </c>
      <c r="I41"/>
      <c r="J41"/>
      <c r="K41"/>
      <c r="L41"/>
      <c r="M41"/>
    </row>
    <row r="42" spans="1:13" s="22" customFormat="1" ht="21" customHeight="1">
      <c r="A42" s="123"/>
      <c r="B42" s="40">
        <v>80101</v>
      </c>
      <c r="C42" s="40" t="s">
        <v>24</v>
      </c>
      <c r="D42" s="39">
        <f t="shared" si="3"/>
        <v>12000</v>
      </c>
      <c r="E42" s="122"/>
      <c r="F42" s="122"/>
      <c r="G42" s="122"/>
      <c r="H42" s="122">
        <v>12000</v>
      </c>
      <c r="I42"/>
      <c r="J42"/>
      <c r="K42"/>
      <c r="L42"/>
      <c r="M42"/>
    </row>
    <row r="43" spans="1:13" s="22" customFormat="1" ht="21" customHeight="1">
      <c r="A43" s="123"/>
      <c r="B43" s="40">
        <v>80104</v>
      </c>
      <c r="C43" s="40" t="s">
        <v>133</v>
      </c>
      <c r="D43" s="39">
        <f>SUM(E43:H43)</f>
        <v>1000</v>
      </c>
      <c r="E43" s="122"/>
      <c r="F43" s="122"/>
      <c r="G43" s="122"/>
      <c r="H43" s="122">
        <v>1000</v>
      </c>
      <c r="I43"/>
      <c r="J43"/>
      <c r="K43"/>
      <c r="L43"/>
      <c r="M43"/>
    </row>
    <row r="44" spans="1:13" s="22" customFormat="1" ht="21" customHeight="1">
      <c r="A44" s="123"/>
      <c r="B44" s="40">
        <v>80110</v>
      </c>
      <c r="C44" s="40" t="s">
        <v>25</v>
      </c>
      <c r="D44" s="39">
        <f>E44+F44+G44+H44</f>
        <v>4500</v>
      </c>
      <c r="E44" s="122"/>
      <c r="F44" s="122"/>
      <c r="G44" s="122"/>
      <c r="H44" s="122">
        <v>4500</v>
      </c>
      <c r="I44"/>
      <c r="J44"/>
      <c r="K44"/>
      <c r="L44"/>
      <c r="M44"/>
    </row>
    <row r="45" spans="1:13" s="22" customFormat="1" ht="21" customHeight="1">
      <c r="A45" s="123"/>
      <c r="B45" s="40">
        <v>80120</v>
      </c>
      <c r="C45" s="40" t="s">
        <v>88</v>
      </c>
      <c r="D45" s="39">
        <f>SUM(E45:H45)</f>
        <v>1500</v>
      </c>
      <c r="E45" s="122"/>
      <c r="F45" s="122"/>
      <c r="G45" s="122"/>
      <c r="H45" s="122">
        <v>1500</v>
      </c>
      <c r="I45"/>
      <c r="J45"/>
      <c r="K45"/>
      <c r="L45"/>
      <c r="M45"/>
    </row>
    <row r="46" spans="1:13" s="22" customFormat="1" ht="21" customHeight="1">
      <c r="A46" s="32">
        <v>851</v>
      </c>
      <c r="B46" s="32"/>
      <c r="C46" s="32" t="s">
        <v>26</v>
      </c>
      <c r="D46" s="38">
        <f>E46+F46+G46+H46</f>
        <v>20000</v>
      </c>
      <c r="E46" s="140"/>
      <c r="F46" s="140"/>
      <c r="G46" s="140">
        <f>G47</f>
        <v>10000</v>
      </c>
      <c r="H46" s="140">
        <f>H47</f>
        <v>10000</v>
      </c>
      <c r="I46"/>
      <c r="J46"/>
      <c r="K46"/>
      <c r="L46"/>
      <c r="M46"/>
    </row>
    <row r="47" spans="1:13" s="22" customFormat="1" ht="21" customHeight="1">
      <c r="A47" s="158"/>
      <c r="B47" s="40">
        <v>85154</v>
      </c>
      <c r="C47" s="40" t="s">
        <v>100</v>
      </c>
      <c r="D47" s="39">
        <f>E47+F47+G47+H47</f>
        <v>20000</v>
      </c>
      <c r="E47" s="122"/>
      <c r="F47" s="122"/>
      <c r="G47" s="122">
        <v>10000</v>
      </c>
      <c r="H47" s="122">
        <v>10000</v>
      </c>
      <c r="I47"/>
      <c r="J47"/>
      <c r="K47"/>
      <c r="L47"/>
      <c r="M47"/>
    </row>
    <row r="48" spans="1:13" s="22" customFormat="1" ht="21" customHeight="1">
      <c r="A48" s="33">
        <v>852</v>
      </c>
      <c r="B48" s="33"/>
      <c r="C48" s="33" t="s">
        <v>136</v>
      </c>
      <c r="D48" s="42">
        <f>E48+F48+G48+H48</f>
        <v>2302216</v>
      </c>
      <c r="E48" s="92">
        <f>SUM(E49:E51)</f>
        <v>532500</v>
      </c>
      <c r="F48" s="92">
        <f>SUM(F49:F51)</f>
        <v>532500</v>
      </c>
      <c r="G48" s="92">
        <f>SUM(G49:G51)</f>
        <v>702216</v>
      </c>
      <c r="H48" s="92">
        <f>SUM(H49:H51)</f>
        <v>535000</v>
      </c>
      <c r="I48"/>
      <c r="J48"/>
      <c r="K48"/>
      <c r="L48"/>
      <c r="M48"/>
    </row>
    <row r="49" spans="1:13" s="22" customFormat="1" ht="21" customHeight="1">
      <c r="A49" s="123"/>
      <c r="B49" s="40">
        <v>85201</v>
      </c>
      <c r="C49" s="40" t="s">
        <v>174</v>
      </c>
      <c r="D49" s="39">
        <f>E49+F49+G49+H49</f>
        <v>2169716</v>
      </c>
      <c r="E49" s="122">
        <v>500000</v>
      </c>
      <c r="F49" s="122">
        <v>500000</v>
      </c>
      <c r="G49" s="122">
        <f>500000+169716</f>
        <v>669716</v>
      </c>
      <c r="H49" s="122">
        <v>500000</v>
      </c>
      <c r="I49"/>
      <c r="J49"/>
      <c r="K49"/>
      <c r="L49"/>
      <c r="M49"/>
    </row>
    <row r="50" spans="1:13" s="22" customFormat="1" ht="21" customHeight="1">
      <c r="A50" s="123"/>
      <c r="B50" s="40">
        <v>85202</v>
      </c>
      <c r="C50" s="40" t="s">
        <v>27</v>
      </c>
      <c r="D50" s="39">
        <f>SUM(E50:H50)</f>
        <v>2500</v>
      </c>
      <c r="E50" s="122"/>
      <c r="F50" s="122"/>
      <c r="G50" s="122"/>
      <c r="H50" s="122">
        <v>2500</v>
      </c>
      <c r="I50"/>
      <c r="J50"/>
      <c r="K50"/>
      <c r="L50"/>
      <c r="M50"/>
    </row>
    <row r="51" spans="1:13" s="22" customFormat="1" ht="21" customHeight="1">
      <c r="A51" s="139"/>
      <c r="B51" s="40">
        <v>85204</v>
      </c>
      <c r="C51" s="40" t="s">
        <v>51</v>
      </c>
      <c r="D51" s="39">
        <f aca="true" t="shared" si="4" ref="D51:D57">E51+F51+G51+H51</f>
        <v>130000</v>
      </c>
      <c r="E51" s="122">
        <v>32500</v>
      </c>
      <c r="F51" s="122">
        <v>32500</v>
      </c>
      <c r="G51" s="122">
        <v>32500</v>
      </c>
      <c r="H51" s="122">
        <v>32500</v>
      </c>
      <c r="I51"/>
      <c r="J51"/>
      <c r="K51"/>
      <c r="L51"/>
      <c r="M51"/>
    </row>
    <row r="52" spans="1:13" s="22" customFormat="1" ht="21" customHeight="1">
      <c r="A52" s="33">
        <v>853</v>
      </c>
      <c r="B52" s="33"/>
      <c r="C52" s="33" t="s">
        <v>141</v>
      </c>
      <c r="D52" s="42">
        <f t="shared" si="4"/>
        <v>1500</v>
      </c>
      <c r="E52" s="92"/>
      <c r="F52" s="92"/>
      <c r="G52" s="92"/>
      <c r="H52" s="92">
        <f>H53</f>
        <v>1500</v>
      </c>
      <c r="I52"/>
      <c r="J52"/>
      <c r="K52"/>
      <c r="L52"/>
      <c r="M52"/>
    </row>
    <row r="53" spans="1:13" s="22" customFormat="1" ht="21" customHeight="1">
      <c r="A53" s="123"/>
      <c r="B53" s="40">
        <v>85333</v>
      </c>
      <c r="C53" s="40" t="s">
        <v>165</v>
      </c>
      <c r="D53" s="39">
        <f t="shared" si="4"/>
        <v>1500</v>
      </c>
      <c r="E53" s="122"/>
      <c r="F53" s="122"/>
      <c r="G53" s="122"/>
      <c r="H53" s="122">
        <v>1500</v>
      </c>
      <c r="I53"/>
      <c r="J53"/>
      <c r="K53"/>
      <c r="L53"/>
      <c r="M53"/>
    </row>
    <row r="54" spans="1:13" s="22" customFormat="1" ht="21" customHeight="1">
      <c r="A54" s="32">
        <v>900</v>
      </c>
      <c r="B54" s="33"/>
      <c r="C54" s="33" t="s">
        <v>33</v>
      </c>
      <c r="D54" s="42">
        <f t="shared" si="4"/>
        <v>100000</v>
      </c>
      <c r="E54" s="92"/>
      <c r="F54" s="92"/>
      <c r="G54" s="92">
        <f>G55</f>
        <v>30000</v>
      </c>
      <c r="H54" s="92">
        <f>H55</f>
        <v>70000</v>
      </c>
      <c r="I54"/>
      <c r="J54"/>
      <c r="K54"/>
      <c r="L54"/>
      <c r="M54"/>
    </row>
    <row r="55" spans="1:13" s="22" customFormat="1" ht="21" customHeight="1">
      <c r="A55" s="123"/>
      <c r="B55" s="40">
        <v>90002</v>
      </c>
      <c r="C55" s="40" t="s">
        <v>132</v>
      </c>
      <c r="D55" s="39">
        <f t="shared" si="4"/>
        <v>100000</v>
      </c>
      <c r="E55" s="122"/>
      <c r="F55" s="122"/>
      <c r="G55" s="122">
        <v>30000</v>
      </c>
      <c r="H55" s="122">
        <v>70000</v>
      </c>
      <c r="I55"/>
      <c r="J55"/>
      <c r="K55"/>
      <c r="L55"/>
      <c r="M55"/>
    </row>
    <row r="56" spans="1:13" s="22" customFormat="1" ht="21.75" customHeight="1">
      <c r="A56" s="10"/>
      <c r="B56" s="10"/>
      <c r="C56" s="66" t="s">
        <v>177</v>
      </c>
      <c r="D56" s="121">
        <f t="shared" si="4"/>
        <v>15915234</v>
      </c>
      <c r="E56" s="82">
        <f>E57+E73</f>
        <v>2061370</v>
      </c>
      <c r="F56" s="82">
        <f>F57+F73</f>
        <v>4338104</v>
      </c>
      <c r="G56" s="82">
        <f>G57+G73</f>
        <v>4133380</v>
      </c>
      <c r="H56" s="82">
        <f>H57+H73</f>
        <v>5382380</v>
      </c>
      <c r="I56"/>
      <c r="J56"/>
      <c r="K56"/>
      <c r="L56"/>
      <c r="M56"/>
    </row>
    <row r="57" spans="1:13" s="22" customFormat="1" ht="21.75" customHeight="1" thickBot="1">
      <c r="A57" s="8"/>
      <c r="B57" s="8"/>
      <c r="C57" s="70" t="s">
        <v>6</v>
      </c>
      <c r="D57" s="67">
        <f t="shared" si="4"/>
        <v>15456234</v>
      </c>
      <c r="E57" s="68">
        <f>E60+E62+E65+E69+E71+E58+E67</f>
        <v>1773870</v>
      </c>
      <c r="F57" s="68">
        <f>F60+F62+F65+F69+F71+F58+F67</f>
        <v>4318604</v>
      </c>
      <c r="G57" s="68">
        <f>G60+G62+G65+G69+G71+G58+G67</f>
        <v>4113880</v>
      </c>
      <c r="H57" s="68">
        <f>H60+H62+H65+H69+H71+H58+H67</f>
        <v>5249880</v>
      </c>
      <c r="I57"/>
      <c r="J57"/>
      <c r="K57"/>
      <c r="L57"/>
      <c r="M57"/>
    </row>
    <row r="58" spans="1:13" s="88" customFormat="1" ht="21.75" customHeight="1" thickTop="1">
      <c r="A58" s="58" t="s">
        <v>47</v>
      </c>
      <c r="B58" s="33"/>
      <c r="C58" s="33" t="s">
        <v>48</v>
      </c>
      <c r="D58" s="42">
        <f>F58+G58+H58+E58</f>
        <v>5310</v>
      </c>
      <c r="E58" s="92">
        <f>E59</f>
        <v>1320</v>
      </c>
      <c r="F58" s="92">
        <f>F59</f>
        <v>1330</v>
      </c>
      <c r="G58" s="92">
        <f>G59</f>
        <v>1330</v>
      </c>
      <c r="H58" s="92">
        <f>H59</f>
        <v>1330</v>
      </c>
      <c r="I58"/>
      <c r="J58"/>
      <c r="K58"/>
      <c r="L58"/>
      <c r="M58"/>
    </row>
    <row r="59" spans="1:13" s="88" customFormat="1" ht="21.75" customHeight="1">
      <c r="A59" s="35"/>
      <c r="B59" s="59" t="s">
        <v>61</v>
      </c>
      <c r="C59" s="35" t="s">
        <v>49</v>
      </c>
      <c r="D59" s="90">
        <f>E59+F59+G59+H59</f>
        <v>5310</v>
      </c>
      <c r="E59" s="90">
        <v>1320</v>
      </c>
      <c r="F59" s="90">
        <v>1330</v>
      </c>
      <c r="G59" s="90">
        <v>1330</v>
      </c>
      <c r="H59" s="90">
        <v>1330</v>
      </c>
      <c r="I59"/>
      <c r="J59"/>
      <c r="K59"/>
      <c r="L59"/>
      <c r="M59"/>
    </row>
    <row r="60" spans="1:13" s="21" customFormat="1" ht="21.75" customHeight="1">
      <c r="A60" s="32">
        <v>600</v>
      </c>
      <c r="B60" s="36"/>
      <c r="C60" s="37" t="s">
        <v>62</v>
      </c>
      <c r="D60" s="38">
        <f>E60+F60+G60+H60</f>
        <v>10879724</v>
      </c>
      <c r="E60" s="38">
        <f>E61</f>
        <v>1000000</v>
      </c>
      <c r="F60" s="38">
        <f>F61</f>
        <v>2879724</v>
      </c>
      <c r="G60" s="38">
        <f>G61</f>
        <v>2500000</v>
      </c>
      <c r="H60" s="38">
        <f>H61</f>
        <v>4500000</v>
      </c>
      <c r="I60"/>
      <c r="J60"/>
      <c r="K60"/>
      <c r="L60"/>
      <c r="M60"/>
    </row>
    <row r="61" spans="1:13" s="22" customFormat="1" ht="21.75" customHeight="1">
      <c r="A61" s="83"/>
      <c r="B61" s="86">
        <v>60004</v>
      </c>
      <c r="C61" s="85" t="s">
        <v>8</v>
      </c>
      <c r="D61" s="84">
        <f>E61+F61+G61+H61</f>
        <v>10879724</v>
      </c>
      <c r="E61" s="80">
        <v>1000000</v>
      </c>
      <c r="F61" s="80">
        <v>2879724</v>
      </c>
      <c r="G61" s="80">
        <f>4500000-2000000</f>
        <v>2500000</v>
      </c>
      <c r="H61" s="80">
        <f>2500000+2000000</f>
        <v>4500000</v>
      </c>
      <c r="I61"/>
      <c r="J61"/>
      <c r="K61"/>
      <c r="L61"/>
      <c r="M61"/>
    </row>
    <row r="62" spans="1:13" s="5" customFormat="1" ht="21.75" customHeight="1">
      <c r="A62" s="33">
        <v>700</v>
      </c>
      <c r="B62" s="33"/>
      <c r="C62" s="33" t="s">
        <v>13</v>
      </c>
      <c r="D62" s="42">
        <f>F62+G62+H62+E62</f>
        <v>1221200</v>
      </c>
      <c r="E62" s="42">
        <f>SUM(E63:E64)</f>
        <v>107550</v>
      </c>
      <c r="F62" s="42">
        <f>SUM(F63:F64)</f>
        <v>127550</v>
      </c>
      <c r="G62" s="42">
        <f>SUM(G63:G64)</f>
        <v>897550</v>
      </c>
      <c r="H62" s="42">
        <f>SUM(H63:H64)</f>
        <v>88550</v>
      </c>
      <c r="I62"/>
      <c r="J62"/>
      <c r="K62"/>
      <c r="L62"/>
      <c r="M62"/>
    </row>
    <row r="63" spans="1:13" s="22" customFormat="1" ht="21.75" customHeight="1">
      <c r="A63" s="10"/>
      <c r="B63" s="86">
        <v>70004</v>
      </c>
      <c r="C63" s="79" t="s">
        <v>106</v>
      </c>
      <c r="D63" s="84">
        <f>E63+F63+G63+H63</f>
        <v>50000</v>
      </c>
      <c r="E63" s="80">
        <v>20000</v>
      </c>
      <c r="F63" s="80">
        <v>30000</v>
      </c>
      <c r="G63" s="80"/>
      <c r="H63" s="80"/>
      <c r="I63"/>
      <c r="J63"/>
      <c r="K63"/>
      <c r="L63"/>
      <c r="M63"/>
    </row>
    <row r="64" spans="1:13" s="22" customFormat="1" ht="21.75" customHeight="1">
      <c r="A64" s="8"/>
      <c r="B64" s="86">
        <v>70005</v>
      </c>
      <c r="C64" s="79" t="s">
        <v>14</v>
      </c>
      <c r="D64" s="84">
        <f>E64+F64+G64+H64</f>
        <v>1171200</v>
      </c>
      <c r="E64" s="80">
        <v>87550</v>
      </c>
      <c r="F64" s="80">
        <v>97550</v>
      </c>
      <c r="G64" s="80">
        <v>897550</v>
      </c>
      <c r="H64" s="80">
        <v>88550</v>
      </c>
      <c r="I64"/>
      <c r="J64"/>
      <c r="K64"/>
      <c r="L64"/>
      <c r="M64"/>
    </row>
    <row r="65" spans="1:13" s="22" customFormat="1" ht="21.75" customHeight="1">
      <c r="A65" s="136">
        <v>710</v>
      </c>
      <c r="B65" s="87"/>
      <c r="C65" s="33" t="s">
        <v>15</v>
      </c>
      <c r="D65" s="42">
        <f>F65+G65+H65+E65</f>
        <v>800000</v>
      </c>
      <c r="E65" s="92">
        <f>E66</f>
        <v>150000</v>
      </c>
      <c r="F65" s="92">
        <f>F66</f>
        <v>200000</v>
      </c>
      <c r="G65" s="92">
        <f>G66</f>
        <v>200000</v>
      </c>
      <c r="H65" s="92">
        <f>H66</f>
        <v>250000</v>
      </c>
      <c r="I65"/>
      <c r="J65"/>
      <c r="K65"/>
      <c r="L65"/>
      <c r="M65"/>
    </row>
    <row r="66" spans="1:13" s="88" customFormat="1" ht="21.75" customHeight="1">
      <c r="A66" s="154"/>
      <c r="B66" s="40">
        <v>71014</v>
      </c>
      <c r="C66" s="40" t="s">
        <v>17</v>
      </c>
      <c r="D66" s="90">
        <f>E66+F66+G66+H66</f>
        <v>800000</v>
      </c>
      <c r="E66" s="91">
        <v>150000</v>
      </c>
      <c r="F66" s="91">
        <v>200000</v>
      </c>
      <c r="G66" s="91">
        <v>200000</v>
      </c>
      <c r="H66" s="91">
        <v>250000</v>
      </c>
      <c r="I66"/>
      <c r="J66"/>
      <c r="K66"/>
      <c r="L66"/>
      <c r="M66"/>
    </row>
    <row r="67" spans="1:13" s="88" customFormat="1" ht="21.75" customHeight="1">
      <c r="A67" s="136">
        <v>758</v>
      </c>
      <c r="B67" s="33"/>
      <c r="C67" s="45" t="s">
        <v>103</v>
      </c>
      <c r="D67" s="92">
        <f>E67+F67+G67+H67</f>
        <v>50000</v>
      </c>
      <c r="E67" s="92">
        <f>E68</f>
        <v>15000</v>
      </c>
      <c r="F67" s="92">
        <f>F68</f>
        <v>10000</v>
      </c>
      <c r="G67" s="92">
        <f>G68</f>
        <v>15000</v>
      </c>
      <c r="H67" s="92">
        <f>H68</f>
        <v>10000</v>
      </c>
      <c r="I67"/>
      <c r="J67"/>
      <c r="K67"/>
      <c r="L67"/>
      <c r="M67"/>
    </row>
    <row r="68" spans="1:13" s="88" customFormat="1" ht="21.75" customHeight="1">
      <c r="A68" s="137"/>
      <c r="B68" s="40">
        <v>75820</v>
      </c>
      <c r="C68" s="52" t="s">
        <v>107</v>
      </c>
      <c r="D68" s="90">
        <f>E68+F68+G68+H68</f>
        <v>50000</v>
      </c>
      <c r="E68" s="91">
        <v>15000</v>
      </c>
      <c r="F68" s="91">
        <v>10000</v>
      </c>
      <c r="G68" s="91">
        <v>15000</v>
      </c>
      <c r="H68" s="91">
        <v>10000</v>
      </c>
      <c r="I68"/>
      <c r="J68"/>
      <c r="K68"/>
      <c r="L68"/>
      <c r="M68"/>
    </row>
    <row r="69" spans="1:13" s="88" customFormat="1" ht="21.75" customHeight="1">
      <c r="A69" s="45">
        <v>852</v>
      </c>
      <c r="B69" s="45"/>
      <c r="C69" s="33" t="s">
        <v>136</v>
      </c>
      <c r="D69" s="92">
        <f>E69+F69+G69+H69</f>
        <v>600000</v>
      </c>
      <c r="E69" s="92"/>
      <c r="F69" s="92">
        <f>F70</f>
        <v>600000</v>
      </c>
      <c r="G69" s="92"/>
      <c r="H69" s="92"/>
      <c r="I69"/>
      <c r="J69"/>
      <c r="K69"/>
      <c r="L69"/>
      <c r="M69"/>
    </row>
    <row r="70" spans="1:13" s="88" customFormat="1" ht="21.75" customHeight="1">
      <c r="A70" s="155"/>
      <c r="B70" s="35">
        <v>85201</v>
      </c>
      <c r="C70" s="40" t="s">
        <v>104</v>
      </c>
      <c r="D70" s="90">
        <f>E70+F70+G70+H70</f>
        <v>600000</v>
      </c>
      <c r="E70" s="90"/>
      <c r="F70" s="90">
        <v>600000</v>
      </c>
      <c r="G70" s="90"/>
      <c r="H70" s="90"/>
      <c r="I70"/>
      <c r="J70"/>
      <c r="K70"/>
      <c r="L70"/>
      <c r="M70"/>
    </row>
    <row r="71" spans="1:13" s="88" customFormat="1" ht="21.75" customHeight="1">
      <c r="A71" s="45">
        <v>900</v>
      </c>
      <c r="B71" s="45"/>
      <c r="C71" s="33" t="s">
        <v>33</v>
      </c>
      <c r="D71" s="42">
        <f>F71+G71+H71+E71</f>
        <v>1900000</v>
      </c>
      <c r="E71" s="92">
        <f>E72</f>
        <v>500000</v>
      </c>
      <c r="F71" s="92">
        <f>F72</f>
        <v>500000</v>
      </c>
      <c r="G71" s="92">
        <f>G72</f>
        <v>500000</v>
      </c>
      <c r="H71" s="92">
        <f>H72</f>
        <v>400000</v>
      </c>
      <c r="I71"/>
      <c r="J71"/>
      <c r="K71"/>
      <c r="L71"/>
      <c r="M71"/>
    </row>
    <row r="72" spans="1:13" s="88" customFormat="1" ht="21.75" customHeight="1">
      <c r="A72" s="89"/>
      <c r="B72" s="35">
        <v>90095</v>
      </c>
      <c r="C72" s="35" t="s">
        <v>2</v>
      </c>
      <c r="D72" s="90">
        <f aca="true" t="shared" si="5" ref="D72:D86">E72+F72+G72+H72</f>
        <v>1900000</v>
      </c>
      <c r="E72" s="90">
        <v>500000</v>
      </c>
      <c r="F72" s="90">
        <v>500000</v>
      </c>
      <c r="G72" s="90">
        <v>500000</v>
      </c>
      <c r="H72" s="90">
        <v>400000</v>
      </c>
      <c r="I72"/>
      <c r="J72"/>
      <c r="K72"/>
      <c r="L72"/>
      <c r="M72"/>
    </row>
    <row r="73" spans="1:13" s="88" customFormat="1" ht="29.25" customHeight="1" thickBot="1">
      <c r="A73" s="93"/>
      <c r="B73" s="40"/>
      <c r="C73" s="61" t="s">
        <v>43</v>
      </c>
      <c r="D73" s="94">
        <f t="shared" si="5"/>
        <v>459000</v>
      </c>
      <c r="E73" s="95">
        <f>E74+E76</f>
        <v>287500</v>
      </c>
      <c r="F73" s="95">
        <f>F74+F76</f>
        <v>19500</v>
      </c>
      <c r="G73" s="95">
        <f>G74+G76</f>
        <v>19500</v>
      </c>
      <c r="H73" s="95">
        <f>H74+H76</f>
        <v>132500</v>
      </c>
      <c r="I73"/>
      <c r="J73"/>
      <c r="K73"/>
      <c r="L73"/>
      <c r="M73"/>
    </row>
    <row r="74" spans="1:13" s="88" customFormat="1" ht="21.75" customHeight="1" thickTop="1">
      <c r="A74" s="58" t="s">
        <v>50</v>
      </c>
      <c r="B74" s="33"/>
      <c r="C74" s="33" t="s">
        <v>13</v>
      </c>
      <c r="D74" s="92">
        <f t="shared" si="5"/>
        <v>345000</v>
      </c>
      <c r="E74" s="92">
        <f>E75</f>
        <v>287500</v>
      </c>
      <c r="F74" s="92">
        <f>F75</f>
        <v>19500</v>
      </c>
      <c r="G74" s="92">
        <f>G75</f>
        <v>19500</v>
      </c>
      <c r="H74" s="92">
        <f>H75</f>
        <v>18500</v>
      </c>
      <c r="I74"/>
      <c r="J74"/>
      <c r="K74"/>
      <c r="L74"/>
      <c r="M74"/>
    </row>
    <row r="75" spans="1:13" s="88" customFormat="1" ht="21.75" customHeight="1">
      <c r="A75" s="35"/>
      <c r="B75" s="35">
        <v>70005</v>
      </c>
      <c r="C75" s="60" t="s">
        <v>14</v>
      </c>
      <c r="D75" s="96">
        <f t="shared" si="5"/>
        <v>345000</v>
      </c>
      <c r="E75" s="91">
        <v>287500</v>
      </c>
      <c r="F75" s="91">
        <v>19500</v>
      </c>
      <c r="G75" s="91">
        <v>19500</v>
      </c>
      <c r="H75" s="91">
        <v>18500</v>
      </c>
      <c r="I75"/>
      <c r="J75"/>
      <c r="K75"/>
      <c r="L75"/>
      <c r="M75"/>
    </row>
    <row r="76" spans="1:13" s="88" customFormat="1" ht="21.75" customHeight="1">
      <c r="A76" s="33">
        <v>710</v>
      </c>
      <c r="B76" s="33"/>
      <c r="C76" s="33" t="s">
        <v>15</v>
      </c>
      <c r="D76" s="92">
        <f t="shared" si="5"/>
        <v>114000</v>
      </c>
      <c r="E76" s="92"/>
      <c r="F76" s="92"/>
      <c r="G76" s="92"/>
      <c r="H76" s="92">
        <f>H77</f>
        <v>114000</v>
      </c>
      <c r="I76"/>
      <c r="J76"/>
      <c r="K76"/>
      <c r="L76"/>
      <c r="M76"/>
    </row>
    <row r="77" spans="1:13" s="88" customFormat="1" ht="21.75" customHeight="1">
      <c r="A77" s="57"/>
      <c r="B77" s="35">
        <v>71013</v>
      </c>
      <c r="C77" s="35" t="s">
        <v>46</v>
      </c>
      <c r="D77" s="90">
        <f t="shared" si="5"/>
        <v>114000</v>
      </c>
      <c r="E77" s="90"/>
      <c r="F77" s="90"/>
      <c r="G77" s="90"/>
      <c r="H77" s="90">
        <v>114000</v>
      </c>
      <c r="I77"/>
      <c r="J77"/>
      <c r="K77"/>
      <c r="L77"/>
      <c r="M77"/>
    </row>
    <row r="78" spans="1:13" s="22" customFormat="1" ht="19.5" customHeight="1">
      <c r="A78" s="10"/>
      <c r="B78" s="141"/>
      <c r="C78" s="120" t="s">
        <v>178</v>
      </c>
      <c r="D78" s="142">
        <f t="shared" si="5"/>
        <v>50156400</v>
      </c>
      <c r="E78" s="143">
        <f>E79</f>
        <v>11373950</v>
      </c>
      <c r="F78" s="143">
        <f>F79</f>
        <v>12223610</v>
      </c>
      <c r="G78" s="143">
        <f>G79</f>
        <v>13930610</v>
      </c>
      <c r="H78" s="143">
        <f>H79</f>
        <v>12628230</v>
      </c>
      <c r="I78"/>
      <c r="J78"/>
      <c r="K78"/>
      <c r="L78"/>
      <c r="M78"/>
    </row>
    <row r="79" spans="1:13" s="5" customFormat="1" ht="21.75" customHeight="1" thickBot="1">
      <c r="A79" s="8"/>
      <c r="B79" s="8"/>
      <c r="C79" s="69" t="s">
        <v>6</v>
      </c>
      <c r="D79" s="71">
        <f t="shared" si="5"/>
        <v>50156400</v>
      </c>
      <c r="E79" s="71">
        <f>E80+E88+E85</f>
        <v>11373950</v>
      </c>
      <c r="F79" s="71">
        <f>F80+F88+F85</f>
        <v>12223610</v>
      </c>
      <c r="G79" s="71">
        <f>G80+G88+G85</f>
        <v>13930610</v>
      </c>
      <c r="H79" s="71">
        <f>H80+H88+H85</f>
        <v>12628230</v>
      </c>
      <c r="I79"/>
      <c r="J79"/>
      <c r="K79"/>
      <c r="L79"/>
      <c r="M79"/>
    </row>
    <row r="80" spans="1:13" s="21" customFormat="1" ht="21" customHeight="1" thickTop="1">
      <c r="A80" s="32">
        <v>600</v>
      </c>
      <c r="B80" s="36"/>
      <c r="C80" s="37" t="s">
        <v>62</v>
      </c>
      <c r="D80" s="38">
        <f t="shared" si="5"/>
        <v>23010000</v>
      </c>
      <c r="E80" s="38">
        <f>SUM(E81:E84)</f>
        <v>4274000</v>
      </c>
      <c r="F80" s="38">
        <f>SUM(F81:F84)</f>
        <v>4749000</v>
      </c>
      <c r="G80" s="38">
        <f>SUM(G81:G84)</f>
        <v>6989000</v>
      </c>
      <c r="H80" s="38">
        <f>SUM(H81:H84)</f>
        <v>6998000</v>
      </c>
      <c r="I80"/>
      <c r="J80"/>
      <c r="K80"/>
      <c r="L80"/>
      <c r="M80"/>
    </row>
    <row r="81" spans="1:13" s="22" customFormat="1" ht="21" customHeight="1">
      <c r="A81" s="34"/>
      <c r="B81" s="35">
        <v>60004</v>
      </c>
      <c r="C81" s="35" t="s">
        <v>8</v>
      </c>
      <c r="D81" s="39">
        <f t="shared" si="5"/>
        <v>6300000</v>
      </c>
      <c r="E81" s="39">
        <v>2500000</v>
      </c>
      <c r="F81" s="39">
        <v>1500000</v>
      </c>
      <c r="G81" s="39">
        <v>1500000</v>
      </c>
      <c r="H81" s="39">
        <v>800000</v>
      </c>
      <c r="I81"/>
      <c r="J81"/>
      <c r="K81"/>
      <c r="L81"/>
      <c r="M81"/>
    </row>
    <row r="82" spans="1:13" s="22" customFormat="1" ht="21" customHeight="1">
      <c r="A82" s="34"/>
      <c r="B82" s="40">
        <v>60015</v>
      </c>
      <c r="C82" s="40" t="s">
        <v>9</v>
      </c>
      <c r="D82" s="39">
        <f>E82+F82+G82+H82</f>
        <v>12570000</v>
      </c>
      <c r="E82" s="41">
        <v>1233000</v>
      </c>
      <c r="F82" s="41">
        <f>3085000-1000000</f>
        <v>2085000</v>
      </c>
      <c r="G82" s="41">
        <f>4382000+500000-685000</f>
        <v>4197000</v>
      </c>
      <c r="H82" s="41">
        <f>3870000+500000+685000</f>
        <v>5055000</v>
      </c>
      <c r="I82"/>
      <c r="J82"/>
      <c r="K82"/>
      <c r="L82"/>
      <c r="M82"/>
    </row>
    <row r="83" spans="1:13" s="5" customFormat="1" ht="21" customHeight="1">
      <c r="A83" s="34"/>
      <c r="B83" s="35">
        <v>60016</v>
      </c>
      <c r="C83" s="35" t="s">
        <v>10</v>
      </c>
      <c r="D83" s="39">
        <f t="shared" si="5"/>
        <v>3810000</v>
      </c>
      <c r="E83" s="39">
        <v>488000</v>
      </c>
      <c r="F83" s="39">
        <v>1087000</v>
      </c>
      <c r="G83" s="39">
        <v>1145000</v>
      </c>
      <c r="H83" s="39">
        <v>1090000</v>
      </c>
      <c r="I83"/>
      <c r="J83"/>
      <c r="K83"/>
      <c r="L83"/>
      <c r="M83"/>
    </row>
    <row r="84" spans="1:13" s="5" customFormat="1" ht="21" customHeight="1">
      <c r="A84" s="40"/>
      <c r="B84" s="40">
        <v>60017</v>
      </c>
      <c r="C84" s="40" t="s">
        <v>110</v>
      </c>
      <c r="D84" s="39">
        <f t="shared" si="5"/>
        <v>330000</v>
      </c>
      <c r="E84" s="41">
        <v>53000</v>
      </c>
      <c r="F84" s="41">
        <v>77000</v>
      </c>
      <c r="G84" s="41">
        <v>147000</v>
      </c>
      <c r="H84" s="41">
        <v>53000</v>
      </c>
      <c r="I84"/>
      <c r="J84"/>
      <c r="K84"/>
      <c r="L84"/>
      <c r="M84"/>
    </row>
    <row r="85" spans="1:13" s="5" customFormat="1" ht="21" customHeight="1">
      <c r="A85" s="33">
        <v>710</v>
      </c>
      <c r="B85" s="33"/>
      <c r="C85" s="33" t="s">
        <v>15</v>
      </c>
      <c r="D85" s="42">
        <f>E85+F85+G85+H85</f>
        <v>1278400</v>
      </c>
      <c r="E85" s="42">
        <f>E86</f>
        <v>311100</v>
      </c>
      <c r="F85" s="42">
        <f>F86</f>
        <v>351100</v>
      </c>
      <c r="G85" s="42">
        <f>G86</f>
        <v>371100</v>
      </c>
      <c r="H85" s="42">
        <f>H86</f>
        <v>245100</v>
      </c>
      <c r="I85"/>
      <c r="J85"/>
      <c r="K85"/>
      <c r="L85"/>
      <c r="M85"/>
    </row>
    <row r="86" spans="1:13" s="5" customFormat="1" ht="21" customHeight="1">
      <c r="A86" s="40"/>
      <c r="B86" s="40">
        <v>71035</v>
      </c>
      <c r="C86" s="40" t="s">
        <v>111</v>
      </c>
      <c r="D86" s="39">
        <f t="shared" si="5"/>
        <v>1278400</v>
      </c>
      <c r="E86" s="41">
        <v>311100</v>
      </c>
      <c r="F86" s="41">
        <v>351100</v>
      </c>
      <c r="G86" s="41">
        <v>371100</v>
      </c>
      <c r="H86" s="41">
        <v>245100</v>
      </c>
      <c r="I86"/>
      <c r="J86"/>
      <c r="K86"/>
      <c r="L86"/>
      <c r="M86"/>
    </row>
    <row r="87" ht="21" customHeight="1"/>
    <row r="88" spans="1:13" s="5" customFormat="1" ht="19.5" customHeight="1">
      <c r="A88" s="33">
        <v>900</v>
      </c>
      <c r="B88" s="33"/>
      <c r="C88" s="33" t="s">
        <v>33</v>
      </c>
      <c r="D88" s="42">
        <f>F88+G88+H88+E88</f>
        <v>25868000</v>
      </c>
      <c r="E88" s="42">
        <f>SUM(E89:E95)</f>
        <v>6788850</v>
      </c>
      <c r="F88" s="42">
        <f>SUM(F89:F95)</f>
        <v>7123510</v>
      </c>
      <c r="G88" s="42">
        <f>SUM(G89:G95)</f>
        <v>6570510</v>
      </c>
      <c r="H88" s="42">
        <f>SUM(H89:H95)</f>
        <v>5385130</v>
      </c>
      <c r="I88"/>
      <c r="J88"/>
      <c r="K88"/>
      <c r="L88"/>
      <c r="M88"/>
    </row>
    <row r="89" spans="1:13" s="21" customFormat="1" ht="19.5" customHeight="1">
      <c r="A89" s="138"/>
      <c r="B89" s="35">
        <v>90001</v>
      </c>
      <c r="C89" s="35" t="s">
        <v>34</v>
      </c>
      <c r="D89" s="39">
        <f aca="true" t="shared" si="6" ref="D89:D117">E89+F89+G89+H89</f>
        <v>2234000</v>
      </c>
      <c r="E89" s="39">
        <v>460350</v>
      </c>
      <c r="F89" s="39">
        <v>636510</v>
      </c>
      <c r="G89" s="39">
        <v>607510</v>
      </c>
      <c r="H89" s="39">
        <v>529630</v>
      </c>
      <c r="I89"/>
      <c r="J89"/>
      <c r="K89"/>
      <c r="L89"/>
      <c r="M89"/>
    </row>
    <row r="90" spans="1:13" s="21" customFormat="1" ht="19.5" customHeight="1">
      <c r="A90" s="53"/>
      <c r="B90" s="40">
        <v>90002</v>
      </c>
      <c r="C90" s="40" t="s">
        <v>132</v>
      </c>
      <c r="D90" s="39">
        <f t="shared" si="6"/>
        <v>5530000</v>
      </c>
      <c r="E90" s="41">
        <v>1382500</v>
      </c>
      <c r="F90" s="41">
        <v>1382500</v>
      </c>
      <c r="G90" s="41">
        <v>1382500</v>
      </c>
      <c r="H90" s="41">
        <v>1382500</v>
      </c>
      <c r="I90"/>
      <c r="J90"/>
      <c r="K90"/>
      <c r="L90"/>
      <c r="M90"/>
    </row>
    <row r="91" spans="1:13" s="21" customFormat="1" ht="19.5" customHeight="1">
      <c r="A91" s="53"/>
      <c r="B91" s="40">
        <v>90003</v>
      </c>
      <c r="C91" s="40" t="s">
        <v>35</v>
      </c>
      <c r="D91" s="41">
        <f t="shared" si="6"/>
        <v>7706000</v>
      </c>
      <c r="E91" s="41">
        <v>2427500</v>
      </c>
      <c r="F91" s="41">
        <f>2922500-500000</f>
        <v>2422500</v>
      </c>
      <c r="G91" s="41">
        <f>1322500+500000</f>
        <v>1822500</v>
      </c>
      <c r="H91" s="41">
        <v>1033500</v>
      </c>
      <c r="I91"/>
      <c r="J91"/>
      <c r="K91"/>
      <c r="L91"/>
      <c r="M91"/>
    </row>
    <row r="92" spans="1:13" s="21" customFormat="1" ht="19.5" customHeight="1">
      <c r="A92" s="53"/>
      <c r="B92" s="40">
        <v>90004</v>
      </c>
      <c r="C92" s="40" t="s">
        <v>36</v>
      </c>
      <c r="D92" s="41">
        <f t="shared" si="6"/>
        <v>2545000</v>
      </c>
      <c r="E92" s="41">
        <v>435000</v>
      </c>
      <c r="F92" s="41">
        <v>782500</v>
      </c>
      <c r="G92" s="41">
        <v>990500</v>
      </c>
      <c r="H92" s="41">
        <v>337000</v>
      </c>
      <c r="I92"/>
      <c r="J92"/>
      <c r="K92"/>
      <c r="L92"/>
      <c r="M92"/>
    </row>
    <row r="93" spans="1:13" s="21" customFormat="1" ht="19.5" customHeight="1">
      <c r="A93" s="53"/>
      <c r="B93" s="40">
        <v>90013</v>
      </c>
      <c r="C93" s="40" t="s">
        <v>37</v>
      </c>
      <c r="D93" s="41">
        <f t="shared" si="6"/>
        <v>310000</v>
      </c>
      <c r="E93" s="41">
        <v>77500</v>
      </c>
      <c r="F93" s="41">
        <v>77500</v>
      </c>
      <c r="G93" s="41">
        <v>77500</v>
      </c>
      <c r="H93" s="41">
        <v>77500</v>
      </c>
      <c r="I93"/>
      <c r="J93"/>
      <c r="K93"/>
      <c r="L93"/>
      <c r="M93"/>
    </row>
    <row r="94" spans="1:13" s="21" customFormat="1" ht="19.5" customHeight="1">
      <c r="A94" s="53"/>
      <c r="B94" s="40">
        <v>90015</v>
      </c>
      <c r="C94" s="40" t="s">
        <v>38</v>
      </c>
      <c r="D94" s="41">
        <f t="shared" si="6"/>
        <v>7460000</v>
      </c>
      <c r="E94" s="41">
        <v>2000000</v>
      </c>
      <c r="F94" s="41">
        <v>1800000</v>
      </c>
      <c r="G94" s="41">
        <v>1660000</v>
      </c>
      <c r="H94" s="41">
        <v>2000000</v>
      </c>
      <c r="I94"/>
      <c r="J94"/>
      <c r="K94"/>
      <c r="L94"/>
      <c r="M94"/>
    </row>
    <row r="95" spans="1:13" s="21" customFormat="1" ht="19.5" customHeight="1">
      <c r="A95" s="53"/>
      <c r="B95" s="40">
        <v>90095</v>
      </c>
      <c r="C95" s="40" t="s">
        <v>2</v>
      </c>
      <c r="D95" s="41">
        <f t="shared" si="6"/>
        <v>83000</v>
      </c>
      <c r="E95" s="41">
        <v>6000</v>
      </c>
      <c r="F95" s="41">
        <f>12000+10000</f>
        <v>22000</v>
      </c>
      <c r="G95" s="41">
        <v>30000</v>
      </c>
      <c r="H95" s="41">
        <f>15000+10000</f>
        <v>25000</v>
      </c>
      <c r="I95"/>
      <c r="J95"/>
      <c r="K95"/>
      <c r="L95"/>
      <c r="M95"/>
    </row>
    <row r="96" spans="1:13" s="22" customFormat="1" ht="19.5" customHeight="1">
      <c r="A96" s="34"/>
      <c r="B96" s="34"/>
      <c r="C96" s="66" t="s">
        <v>179</v>
      </c>
      <c r="D96" s="72">
        <f t="shared" si="6"/>
        <v>63446721</v>
      </c>
      <c r="E96" s="72">
        <f>E97+E124+E127</f>
        <v>13256197</v>
      </c>
      <c r="F96" s="72">
        <f>F97+F124+F127</f>
        <v>14194424</v>
      </c>
      <c r="G96" s="72">
        <f>G97+G124+G127</f>
        <v>16852150</v>
      </c>
      <c r="H96" s="72">
        <f>H97+H124+H127</f>
        <v>19143950</v>
      </c>
      <c r="I96"/>
      <c r="J96"/>
      <c r="K96"/>
      <c r="L96"/>
      <c r="M96"/>
    </row>
    <row r="97" spans="1:13" s="5" customFormat="1" ht="19.5" customHeight="1" thickBot="1">
      <c r="A97" s="40"/>
      <c r="B97" s="40"/>
      <c r="C97" s="74" t="s">
        <v>6</v>
      </c>
      <c r="D97" s="73">
        <f t="shared" si="6"/>
        <v>61068010</v>
      </c>
      <c r="E97" s="73">
        <f>E98+E100+E104+E106+E112+E114+E117+E121</f>
        <v>12012750</v>
      </c>
      <c r="F97" s="73">
        <f>F98+F100+F104+F106+F112+F114+F117+F121</f>
        <v>13059160</v>
      </c>
      <c r="G97" s="73">
        <f>G98+G100+G104+G106+G112+G114+G117+G121</f>
        <v>16852150</v>
      </c>
      <c r="H97" s="73">
        <f>H98+H100+H104+H106+H112+H114+H117+H121</f>
        <v>19143950</v>
      </c>
      <c r="I97"/>
      <c r="J97"/>
      <c r="K97"/>
      <c r="L97"/>
      <c r="M97"/>
    </row>
    <row r="98" spans="1:13" s="5" customFormat="1" ht="19.5" customHeight="1" thickTop="1">
      <c r="A98" s="33">
        <v>700</v>
      </c>
      <c r="B98" s="33"/>
      <c r="C98" s="33" t="s">
        <v>13</v>
      </c>
      <c r="D98" s="42">
        <f>E98+F98+G98+H98</f>
        <v>4800</v>
      </c>
      <c r="E98" s="42">
        <f>E99</f>
        <v>1200</v>
      </c>
      <c r="F98" s="42">
        <f>F99</f>
        <v>1200</v>
      </c>
      <c r="G98" s="42">
        <f>G99</f>
        <v>1200</v>
      </c>
      <c r="H98" s="42">
        <f>H99</f>
        <v>1200</v>
      </c>
      <c r="I98"/>
      <c r="J98"/>
      <c r="K98"/>
      <c r="L98"/>
      <c r="M98"/>
    </row>
    <row r="99" spans="1:13" s="5" customFormat="1" ht="19.5" customHeight="1">
      <c r="A99" s="34"/>
      <c r="B99" s="35">
        <v>70005</v>
      </c>
      <c r="C99" s="35" t="s">
        <v>14</v>
      </c>
      <c r="D99" s="51">
        <f>E99+F99+G99+H99</f>
        <v>4800</v>
      </c>
      <c r="E99" s="39">
        <v>1200</v>
      </c>
      <c r="F99" s="39">
        <v>1200</v>
      </c>
      <c r="G99" s="39">
        <v>1200</v>
      </c>
      <c r="H99" s="39">
        <v>1200</v>
      </c>
      <c r="I99"/>
      <c r="J99"/>
      <c r="K99"/>
      <c r="L99"/>
      <c r="M99"/>
    </row>
    <row r="100" spans="1:13" s="5" customFormat="1" ht="19.5" customHeight="1">
      <c r="A100" s="32">
        <v>750</v>
      </c>
      <c r="B100" s="33"/>
      <c r="C100" s="33" t="s">
        <v>18</v>
      </c>
      <c r="D100" s="42">
        <f t="shared" si="6"/>
        <v>50418000</v>
      </c>
      <c r="E100" s="42">
        <f>SUM(E101:E103)</f>
        <v>10674550</v>
      </c>
      <c r="F100" s="42">
        <f>SUM(F101:F103)</f>
        <v>11830750</v>
      </c>
      <c r="G100" s="42">
        <f>SUM(G101:G103)</f>
        <v>13206950</v>
      </c>
      <c r="H100" s="42">
        <f>SUM(H101:H103)</f>
        <v>14705750</v>
      </c>
      <c r="I100"/>
      <c r="J100"/>
      <c r="K100"/>
      <c r="L100"/>
      <c r="M100"/>
    </row>
    <row r="101" spans="1:13" s="5" customFormat="1" ht="19.5" customHeight="1">
      <c r="A101" s="34"/>
      <c r="B101" s="35">
        <v>75022</v>
      </c>
      <c r="C101" s="35" t="s">
        <v>19</v>
      </c>
      <c r="D101" s="51">
        <f t="shared" si="6"/>
        <v>525000</v>
      </c>
      <c r="E101" s="39">
        <v>99550</v>
      </c>
      <c r="F101" s="39">
        <v>230950</v>
      </c>
      <c r="G101" s="39">
        <v>94950</v>
      </c>
      <c r="H101" s="39">
        <v>99550</v>
      </c>
      <c r="I101"/>
      <c r="J101"/>
      <c r="K101"/>
      <c r="L101"/>
      <c r="M101"/>
    </row>
    <row r="102" spans="1:13" s="5" customFormat="1" ht="19.5" customHeight="1">
      <c r="A102" s="34"/>
      <c r="B102" s="40">
        <v>75023</v>
      </c>
      <c r="C102" s="40" t="s">
        <v>59</v>
      </c>
      <c r="D102" s="51">
        <f t="shared" si="6"/>
        <v>49698000</v>
      </c>
      <c r="E102" s="41">
        <v>10500000</v>
      </c>
      <c r="F102" s="41">
        <v>11500000</v>
      </c>
      <c r="G102" s="41">
        <f>13600000-500000</f>
        <v>13100000</v>
      </c>
      <c r="H102" s="41">
        <f>14098000+500000</f>
        <v>14598000</v>
      </c>
      <c r="I102"/>
      <c r="J102"/>
      <c r="K102"/>
      <c r="L102"/>
      <c r="M102"/>
    </row>
    <row r="103" spans="1:13" s="5" customFormat="1" ht="19.5" customHeight="1">
      <c r="A103" s="40"/>
      <c r="B103" s="40">
        <v>75095</v>
      </c>
      <c r="C103" s="40" t="s">
        <v>2</v>
      </c>
      <c r="D103" s="51">
        <f>SUM(E103:H103)</f>
        <v>195000</v>
      </c>
      <c r="E103" s="41">
        <v>75000</v>
      </c>
      <c r="F103" s="41">
        <v>99800</v>
      </c>
      <c r="G103" s="41">
        <v>12000</v>
      </c>
      <c r="H103" s="41">
        <v>8200</v>
      </c>
      <c r="I103"/>
      <c r="J103"/>
      <c r="K103"/>
      <c r="L103"/>
      <c r="M103"/>
    </row>
    <row r="104" spans="1:13" s="5" customFormat="1" ht="19.5" customHeight="1">
      <c r="A104" s="33">
        <v>754</v>
      </c>
      <c r="B104" s="33"/>
      <c r="C104" s="33" t="s">
        <v>20</v>
      </c>
      <c r="D104" s="42">
        <f>E104+F104+G104+H104</f>
        <v>183000</v>
      </c>
      <c r="E104" s="42">
        <f>E105</f>
        <v>45750</v>
      </c>
      <c r="F104" s="42">
        <f>F105</f>
        <v>45750</v>
      </c>
      <c r="G104" s="42">
        <f>G105</f>
        <v>45750</v>
      </c>
      <c r="H104" s="42">
        <f>H105</f>
        <v>45750</v>
      </c>
      <c r="I104"/>
      <c r="J104"/>
      <c r="K104"/>
      <c r="L104"/>
      <c r="M104"/>
    </row>
    <row r="105" spans="1:13" s="5" customFormat="1" ht="19.5" customHeight="1">
      <c r="A105" s="40"/>
      <c r="B105" s="52">
        <v>75495</v>
      </c>
      <c r="C105" s="40" t="s">
        <v>2</v>
      </c>
      <c r="D105" s="51">
        <f>E105+F105+G105+H105</f>
        <v>183000</v>
      </c>
      <c r="E105" s="41">
        <v>45750</v>
      </c>
      <c r="F105" s="41">
        <v>45750</v>
      </c>
      <c r="G105" s="41">
        <v>45750</v>
      </c>
      <c r="H105" s="41">
        <v>45750</v>
      </c>
      <c r="I105"/>
      <c r="J105"/>
      <c r="K105"/>
      <c r="L105"/>
      <c r="M105"/>
    </row>
    <row r="106" spans="1:13" s="5" customFormat="1" ht="19.5" customHeight="1">
      <c r="A106" s="33">
        <v>801</v>
      </c>
      <c r="B106" s="33"/>
      <c r="C106" s="33" t="s">
        <v>23</v>
      </c>
      <c r="D106" s="42">
        <f t="shared" si="6"/>
        <v>7860000</v>
      </c>
      <c r="E106" s="42">
        <f>SUM(E107:E111)</f>
        <v>1090000</v>
      </c>
      <c r="F106" s="42">
        <f>SUM(F107:F111)</f>
        <v>1050000</v>
      </c>
      <c r="G106" s="42">
        <f>SUM(G107:G111)</f>
        <v>2060000</v>
      </c>
      <c r="H106" s="42">
        <f>SUM(H107:H111)</f>
        <v>3660000</v>
      </c>
      <c r="I106"/>
      <c r="J106"/>
      <c r="K106"/>
      <c r="L106"/>
      <c r="M106"/>
    </row>
    <row r="107" spans="1:13" s="5" customFormat="1" ht="19.5" customHeight="1">
      <c r="A107" s="34"/>
      <c r="B107" s="52">
        <v>80101</v>
      </c>
      <c r="C107" s="40" t="s">
        <v>24</v>
      </c>
      <c r="D107" s="51">
        <f>E107+F107+G107+H107</f>
        <v>3165000</v>
      </c>
      <c r="E107" s="41">
        <v>500000</v>
      </c>
      <c r="F107" s="41">
        <v>400000</v>
      </c>
      <c r="G107" s="41">
        <v>710000</v>
      </c>
      <c r="H107" s="41">
        <v>1555000</v>
      </c>
      <c r="I107"/>
      <c r="J107"/>
      <c r="K107"/>
      <c r="L107"/>
      <c r="M107"/>
    </row>
    <row r="108" spans="1:13" s="5" customFormat="1" ht="19.5" customHeight="1">
      <c r="A108" s="34"/>
      <c r="B108" s="52">
        <v>80104</v>
      </c>
      <c r="C108" s="40" t="s">
        <v>133</v>
      </c>
      <c r="D108" s="51">
        <f>SUM(E108:H108)</f>
        <v>987500</v>
      </c>
      <c r="E108" s="41">
        <v>80000</v>
      </c>
      <c r="F108" s="41">
        <v>50000</v>
      </c>
      <c r="G108" s="41">
        <v>300000</v>
      </c>
      <c r="H108" s="41">
        <v>557500</v>
      </c>
      <c r="I108"/>
      <c r="J108"/>
      <c r="K108"/>
      <c r="L108"/>
      <c r="M108"/>
    </row>
    <row r="109" spans="1:13" s="5" customFormat="1" ht="19.5" customHeight="1">
      <c r="A109" s="34"/>
      <c r="B109" s="52">
        <v>80110</v>
      </c>
      <c r="C109" s="40" t="s">
        <v>25</v>
      </c>
      <c r="D109" s="51">
        <f t="shared" si="6"/>
        <v>2107500</v>
      </c>
      <c r="E109" s="41">
        <v>210000</v>
      </c>
      <c r="F109" s="41">
        <v>300000</v>
      </c>
      <c r="G109" s="41">
        <v>550000</v>
      </c>
      <c r="H109" s="41">
        <v>1047500</v>
      </c>
      <c r="I109"/>
      <c r="J109"/>
      <c r="K109"/>
      <c r="L109"/>
      <c r="M109"/>
    </row>
    <row r="110" spans="1:13" s="5" customFormat="1" ht="19.5" customHeight="1">
      <c r="A110" s="34"/>
      <c r="B110" s="52">
        <v>80120</v>
      </c>
      <c r="C110" s="40" t="s">
        <v>88</v>
      </c>
      <c r="D110" s="51">
        <f>E110+F110+G110+H110</f>
        <v>1100000</v>
      </c>
      <c r="E110" s="41">
        <v>150000</v>
      </c>
      <c r="F110" s="41">
        <v>150000</v>
      </c>
      <c r="G110" s="41">
        <v>400000</v>
      </c>
      <c r="H110" s="41">
        <v>400000</v>
      </c>
      <c r="I110"/>
      <c r="J110"/>
      <c r="K110"/>
      <c r="L110"/>
      <c r="M110"/>
    </row>
    <row r="111" spans="1:13" s="5" customFormat="1" ht="19.5" customHeight="1">
      <c r="A111" s="40"/>
      <c r="B111" s="52">
        <v>80130</v>
      </c>
      <c r="C111" s="40" t="s">
        <v>114</v>
      </c>
      <c r="D111" s="51">
        <f>SUM(E111:H111)</f>
        <v>500000</v>
      </c>
      <c r="E111" s="41">
        <v>150000</v>
      </c>
      <c r="F111" s="41">
        <v>150000</v>
      </c>
      <c r="G111" s="41">
        <v>100000</v>
      </c>
      <c r="H111" s="41">
        <v>100000</v>
      </c>
      <c r="I111"/>
      <c r="J111"/>
      <c r="K111"/>
      <c r="L111"/>
      <c r="M111"/>
    </row>
    <row r="112" spans="1:13" s="5" customFormat="1" ht="19.5" customHeight="1">
      <c r="A112" s="33">
        <v>851</v>
      </c>
      <c r="B112" s="32"/>
      <c r="C112" s="32" t="s">
        <v>26</v>
      </c>
      <c r="D112" s="38">
        <f>E112+F112+G112+H112</f>
        <v>815000</v>
      </c>
      <c r="E112" s="38">
        <f>E113</f>
        <v>3750</v>
      </c>
      <c r="F112" s="38">
        <f>F113</f>
        <v>3750</v>
      </c>
      <c r="G112" s="38">
        <f>G113</f>
        <v>803750</v>
      </c>
      <c r="H112" s="38">
        <f>H113</f>
        <v>3750</v>
      </c>
      <c r="I112"/>
      <c r="J112"/>
      <c r="K112"/>
      <c r="L112"/>
      <c r="M112"/>
    </row>
    <row r="113" spans="1:13" s="5" customFormat="1" ht="19.5" customHeight="1">
      <c r="A113" s="40"/>
      <c r="B113" s="52">
        <v>85154</v>
      </c>
      <c r="C113" s="40" t="s">
        <v>100</v>
      </c>
      <c r="D113" s="39">
        <f>F113+G113+H113+E113</f>
        <v>815000</v>
      </c>
      <c r="E113" s="41">
        <v>3750</v>
      </c>
      <c r="F113" s="41">
        <v>3750</v>
      </c>
      <c r="G113" s="41">
        <f>3750+800000</f>
        <v>803750</v>
      </c>
      <c r="H113" s="41">
        <v>3750</v>
      </c>
      <c r="I113"/>
      <c r="J113"/>
      <c r="K113"/>
      <c r="L113"/>
      <c r="M113"/>
    </row>
    <row r="114" spans="1:13" s="5" customFormat="1" ht="19.5" customHeight="1">
      <c r="A114" s="33">
        <v>852</v>
      </c>
      <c r="B114" s="33"/>
      <c r="C114" s="33" t="s">
        <v>136</v>
      </c>
      <c r="D114" s="42">
        <f t="shared" si="6"/>
        <v>811710</v>
      </c>
      <c r="E114" s="42"/>
      <c r="F114" s="42">
        <f>SUM(F115:F116)</f>
        <v>37210</v>
      </c>
      <c r="G114" s="42">
        <f>SUM(G115:G116)</f>
        <v>247000</v>
      </c>
      <c r="H114" s="42">
        <f>SUM(H115:H116)</f>
        <v>527500</v>
      </c>
      <c r="I114"/>
      <c r="J114"/>
      <c r="K114"/>
      <c r="L114"/>
      <c r="M114"/>
    </row>
    <row r="115" spans="1:13" s="5" customFormat="1" ht="19.5" customHeight="1">
      <c r="A115" s="57"/>
      <c r="B115" s="52">
        <v>85201</v>
      </c>
      <c r="C115" s="40" t="s">
        <v>104</v>
      </c>
      <c r="D115" s="39">
        <f>SUM(E115:H115)</f>
        <v>37210</v>
      </c>
      <c r="E115" s="41"/>
      <c r="F115" s="41">
        <v>37210</v>
      </c>
      <c r="G115" s="41"/>
      <c r="H115" s="41"/>
      <c r="I115"/>
      <c r="J115"/>
      <c r="K115"/>
      <c r="L115"/>
      <c r="M115"/>
    </row>
    <row r="116" spans="1:13" s="5" customFormat="1" ht="19.5" customHeight="1">
      <c r="A116" s="40"/>
      <c r="B116" s="52">
        <v>85202</v>
      </c>
      <c r="C116" s="40" t="s">
        <v>27</v>
      </c>
      <c r="D116" s="39">
        <f>F116+G116+H116+E116</f>
        <v>774500</v>
      </c>
      <c r="E116" s="41"/>
      <c r="F116" s="41"/>
      <c r="G116" s="41">
        <v>247000</v>
      </c>
      <c r="H116" s="41">
        <v>527500</v>
      </c>
      <c r="I116"/>
      <c r="J116"/>
      <c r="K116"/>
      <c r="L116"/>
      <c r="M116"/>
    </row>
    <row r="117" spans="1:13" s="5" customFormat="1" ht="19.5" customHeight="1">
      <c r="A117" s="33">
        <v>853</v>
      </c>
      <c r="B117" s="33"/>
      <c r="C117" s="33" t="s">
        <v>141</v>
      </c>
      <c r="D117" s="42">
        <f t="shared" si="6"/>
        <v>475500</v>
      </c>
      <c r="E117" s="42">
        <f>SUM(E118:E120)</f>
        <v>77500</v>
      </c>
      <c r="F117" s="42">
        <f>SUM(F118:F120)</f>
        <v>40500</v>
      </c>
      <c r="G117" s="42">
        <f>SUM(G118:G120)</f>
        <v>157500</v>
      </c>
      <c r="H117" s="42">
        <f>SUM(H118:H120)</f>
        <v>200000</v>
      </c>
      <c r="I117"/>
      <c r="J117"/>
      <c r="K117"/>
      <c r="L117"/>
      <c r="M117"/>
    </row>
    <row r="118" spans="1:13" s="5" customFormat="1" ht="19.5" customHeight="1">
      <c r="A118" s="35"/>
      <c r="B118" s="79">
        <v>85305</v>
      </c>
      <c r="C118" s="35" t="s">
        <v>29</v>
      </c>
      <c r="D118" s="39">
        <f>SUM(E118:H118)</f>
        <v>93000</v>
      </c>
      <c r="E118" s="39">
        <v>60000</v>
      </c>
      <c r="F118" s="39">
        <v>33000</v>
      </c>
      <c r="G118" s="39"/>
      <c r="H118" s="39"/>
      <c r="I118"/>
      <c r="J118"/>
      <c r="K118"/>
      <c r="L118"/>
      <c r="M118"/>
    </row>
    <row r="119" spans="1:13" s="5" customFormat="1" ht="19.5" customHeight="1">
      <c r="A119" s="34"/>
      <c r="B119" s="52">
        <v>85333</v>
      </c>
      <c r="C119" s="40" t="s">
        <v>165</v>
      </c>
      <c r="D119" s="41">
        <f>SUM(E119:H119)</f>
        <v>352500</v>
      </c>
      <c r="E119" s="41">
        <v>10000</v>
      </c>
      <c r="F119" s="41"/>
      <c r="G119" s="41">
        <v>150000</v>
      </c>
      <c r="H119" s="41">
        <v>192500</v>
      </c>
      <c r="I119"/>
      <c r="J119"/>
      <c r="K119"/>
      <c r="L119"/>
      <c r="M119"/>
    </row>
    <row r="120" spans="1:13" s="5" customFormat="1" ht="19.5" customHeight="1">
      <c r="A120" s="40"/>
      <c r="B120" s="52">
        <v>85334</v>
      </c>
      <c r="C120" s="40" t="s">
        <v>121</v>
      </c>
      <c r="D120" s="39">
        <f>F120+G120+H120+E120</f>
        <v>30000</v>
      </c>
      <c r="E120" s="41">
        <v>7500</v>
      </c>
      <c r="F120" s="41">
        <v>7500</v>
      </c>
      <c r="G120" s="41">
        <v>7500</v>
      </c>
      <c r="H120" s="41">
        <v>7500</v>
      </c>
      <c r="I120"/>
      <c r="J120"/>
      <c r="K120"/>
      <c r="L120"/>
      <c r="M120"/>
    </row>
    <row r="121" spans="1:13" s="5" customFormat="1" ht="19.5" customHeight="1">
      <c r="A121" s="33">
        <v>854</v>
      </c>
      <c r="B121" s="33"/>
      <c r="C121" s="33" t="s">
        <v>32</v>
      </c>
      <c r="D121" s="42">
        <f>E121+F121+G121+H121</f>
        <v>500000</v>
      </c>
      <c r="E121" s="42">
        <f>SUM(E122:E123)</f>
        <v>120000</v>
      </c>
      <c r="F121" s="42">
        <f>SUM(F122:F123)</f>
        <v>50000</v>
      </c>
      <c r="G121" s="42">
        <f>SUM(G122:G123)</f>
        <v>330000</v>
      </c>
      <c r="H121" s="42"/>
      <c r="I121"/>
      <c r="J121"/>
      <c r="K121"/>
      <c r="L121"/>
      <c r="M121"/>
    </row>
    <row r="122" spans="1:13" s="5" customFormat="1" ht="19.5" customHeight="1">
      <c r="A122" s="34"/>
      <c r="B122" s="52">
        <v>85403</v>
      </c>
      <c r="C122" s="40" t="s">
        <v>166</v>
      </c>
      <c r="D122" s="39">
        <f>SUM(E122:H122)</f>
        <v>400000</v>
      </c>
      <c r="E122" s="41">
        <v>120000</v>
      </c>
      <c r="F122" s="41"/>
      <c r="G122" s="41">
        <v>280000</v>
      </c>
      <c r="H122" s="41"/>
      <c r="I122"/>
      <c r="J122"/>
      <c r="K122"/>
      <c r="L122"/>
      <c r="M122"/>
    </row>
    <row r="123" spans="1:13" s="5" customFormat="1" ht="19.5" customHeight="1">
      <c r="A123" s="34"/>
      <c r="B123" s="52">
        <v>85410</v>
      </c>
      <c r="C123" s="34" t="s">
        <v>98</v>
      </c>
      <c r="D123" s="39">
        <f>SUM(E123:H123)</f>
        <v>100000</v>
      </c>
      <c r="E123" s="156"/>
      <c r="F123" s="156">
        <v>50000</v>
      </c>
      <c r="G123" s="156">
        <v>50000</v>
      </c>
      <c r="H123" s="156"/>
      <c r="I123"/>
      <c r="J123"/>
      <c r="K123"/>
      <c r="L123"/>
      <c r="M123"/>
    </row>
    <row r="124" spans="1:8" ht="19.5" customHeight="1" thickBot="1">
      <c r="A124" s="40"/>
      <c r="B124" s="40"/>
      <c r="C124" s="75" t="s">
        <v>60</v>
      </c>
      <c r="D124" s="62">
        <f aca="true" t="shared" si="7" ref="D124:D129">E124+F124+G124+H124</f>
        <v>1544567</v>
      </c>
      <c r="E124" s="62">
        <f>E125</f>
        <v>817424</v>
      </c>
      <c r="F124" s="62">
        <f>F125</f>
        <v>727143</v>
      </c>
      <c r="G124" s="62"/>
      <c r="H124" s="62"/>
    </row>
    <row r="125" spans="1:13" s="5" customFormat="1" ht="19.5" customHeight="1" thickTop="1">
      <c r="A125" s="32">
        <v>750</v>
      </c>
      <c r="B125" s="32"/>
      <c r="C125" s="33" t="s">
        <v>18</v>
      </c>
      <c r="D125" s="42">
        <f t="shared" si="7"/>
        <v>1544567</v>
      </c>
      <c r="E125" s="42">
        <f>SUM(E126:E126)</f>
        <v>817424</v>
      </c>
      <c r="F125" s="42">
        <f>SUM(F126:F126)</f>
        <v>727143</v>
      </c>
      <c r="G125" s="42"/>
      <c r="H125" s="42"/>
      <c r="I125"/>
      <c r="J125"/>
      <c r="K125"/>
      <c r="L125"/>
      <c r="M125"/>
    </row>
    <row r="126" spans="1:13" s="16" customFormat="1" ht="19.5" customHeight="1">
      <c r="A126" s="55"/>
      <c r="B126" s="50">
        <v>75011</v>
      </c>
      <c r="C126" s="50" t="s">
        <v>42</v>
      </c>
      <c r="D126" s="51">
        <f t="shared" si="7"/>
        <v>1544567</v>
      </c>
      <c r="E126" s="51">
        <v>817424</v>
      </c>
      <c r="F126" s="51">
        <v>727143</v>
      </c>
      <c r="G126" s="51"/>
      <c r="H126" s="54"/>
      <c r="I126"/>
      <c r="J126"/>
      <c r="K126"/>
      <c r="L126"/>
      <c r="M126"/>
    </row>
    <row r="127" spans="1:13" s="5" customFormat="1" ht="27.75" customHeight="1" thickBot="1">
      <c r="A127" s="34"/>
      <c r="B127" s="34"/>
      <c r="C127" s="61" t="s">
        <v>43</v>
      </c>
      <c r="D127" s="62">
        <f>E127+F127+G127+H127</f>
        <v>834144</v>
      </c>
      <c r="E127" s="62">
        <f>E128</f>
        <v>426023</v>
      </c>
      <c r="F127" s="62">
        <f>F128</f>
        <v>408121</v>
      </c>
      <c r="G127" s="62"/>
      <c r="H127" s="62"/>
      <c r="I127"/>
      <c r="J127"/>
      <c r="K127"/>
      <c r="L127"/>
      <c r="M127"/>
    </row>
    <row r="128" spans="1:13" s="5" customFormat="1" ht="19.5" customHeight="1" thickTop="1">
      <c r="A128" s="32">
        <v>750</v>
      </c>
      <c r="B128" s="32"/>
      <c r="C128" s="33" t="s">
        <v>18</v>
      </c>
      <c r="D128" s="42">
        <f>E128+F128+G128+H128</f>
        <v>834144</v>
      </c>
      <c r="E128" s="42">
        <f>SUM(E129:E129)</f>
        <v>426023</v>
      </c>
      <c r="F128" s="42">
        <f>SUM(F129:F129)</f>
        <v>408121</v>
      </c>
      <c r="G128" s="42"/>
      <c r="H128" s="42"/>
      <c r="I128"/>
      <c r="J128"/>
      <c r="K128"/>
      <c r="L128"/>
      <c r="M128"/>
    </row>
    <row r="129" spans="1:13" s="16" customFormat="1" ht="19.5" customHeight="1">
      <c r="A129" s="55"/>
      <c r="B129" s="50">
        <v>75011</v>
      </c>
      <c r="C129" s="50" t="s">
        <v>42</v>
      </c>
      <c r="D129" s="51">
        <f t="shared" si="7"/>
        <v>834144</v>
      </c>
      <c r="E129" s="51">
        <v>426023</v>
      </c>
      <c r="F129" s="51">
        <v>408121</v>
      </c>
      <c r="G129" s="51"/>
      <c r="H129" s="54"/>
      <c r="I129"/>
      <c r="J129"/>
      <c r="K129"/>
      <c r="L129"/>
      <c r="M129"/>
    </row>
    <row r="130" spans="1:13" s="22" customFormat="1" ht="21.75" customHeight="1">
      <c r="A130" s="34"/>
      <c r="B130" s="34"/>
      <c r="C130" s="66" t="s">
        <v>180</v>
      </c>
      <c r="D130" s="72">
        <f>SUM(E130:H130)</f>
        <v>27947250</v>
      </c>
      <c r="E130" s="72">
        <f>E131+E161</f>
        <v>5670800</v>
      </c>
      <c r="F130" s="72">
        <f>F131+F161</f>
        <v>7587500</v>
      </c>
      <c r="G130" s="72">
        <f>G131+G161</f>
        <v>6666610</v>
      </c>
      <c r="H130" s="72">
        <f>H131+H161</f>
        <v>8022340</v>
      </c>
      <c r="I130"/>
      <c r="J130"/>
      <c r="K130"/>
      <c r="L130"/>
      <c r="M130"/>
    </row>
    <row r="131" spans="1:13" s="5" customFormat="1" ht="19.5" customHeight="1" thickBot="1">
      <c r="A131" s="40"/>
      <c r="B131" s="40"/>
      <c r="C131" s="74" t="s">
        <v>6</v>
      </c>
      <c r="D131" s="73">
        <f>E131+F131+G131+H131</f>
        <v>27747250</v>
      </c>
      <c r="E131" s="73">
        <f>E132+E151</f>
        <v>5620800</v>
      </c>
      <c r="F131" s="73">
        <f>F132+F151+F149</f>
        <v>7537500</v>
      </c>
      <c r="G131" s="73">
        <f>G132+G151+G149</f>
        <v>6616610</v>
      </c>
      <c r="H131" s="73">
        <f>H132+H151</f>
        <v>7972340</v>
      </c>
      <c r="I131"/>
      <c r="J131"/>
      <c r="K131"/>
      <c r="L131"/>
      <c r="M131"/>
    </row>
    <row r="132" spans="1:13" s="5" customFormat="1" ht="19.5" customHeight="1" thickTop="1">
      <c r="A132" s="109">
        <v>801</v>
      </c>
      <c r="B132" s="32"/>
      <c r="C132" s="32" t="s">
        <v>23</v>
      </c>
      <c r="D132" s="38">
        <f>E132+F132+G132+H132</f>
        <v>24787380</v>
      </c>
      <c r="E132" s="38">
        <f>SUM(E133:E147)</f>
        <v>4954800</v>
      </c>
      <c r="F132" s="38">
        <f>SUM(F133:F147)</f>
        <v>6945000</v>
      </c>
      <c r="G132" s="38">
        <f>SUM(G133:G147)</f>
        <v>5842610</v>
      </c>
      <c r="H132" s="38">
        <f>SUM(H133:H147)</f>
        <v>7044970</v>
      </c>
      <c r="I132"/>
      <c r="J132"/>
      <c r="K132"/>
      <c r="L132"/>
      <c r="M132"/>
    </row>
    <row r="133" spans="1:13" s="5" customFormat="1" ht="19.5" customHeight="1">
      <c r="A133" s="57"/>
      <c r="B133" s="35">
        <v>80101</v>
      </c>
      <c r="C133" s="35" t="s">
        <v>24</v>
      </c>
      <c r="D133" s="39">
        <f>SUM(E133:H133)</f>
        <v>2158810</v>
      </c>
      <c r="E133" s="39">
        <v>300000</v>
      </c>
      <c r="F133" s="39">
        <v>600000</v>
      </c>
      <c r="G133" s="39">
        <f>645390+13420</f>
        <v>658810</v>
      </c>
      <c r="H133" s="39">
        <v>600000</v>
      </c>
      <c r="I133"/>
      <c r="J133"/>
      <c r="K133"/>
      <c r="L133"/>
      <c r="M133"/>
    </row>
    <row r="134" spans="1:13" s="5" customFormat="1" ht="19.5" customHeight="1">
      <c r="A134" s="34"/>
      <c r="B134" s="57">
        <v>80104</v>
      </c>
      <c r="C134" s="104" t="s">
        <v>133</v>
      </c>
      <c r="D134" s="39">
        <f aca="true" t="shared" si="8" ref="D134:D147">SUM(E134:H134)</f>
        <v>4512820</v>
      </c>
      <c r="E134" s="39">
        <v>1075000</v>
      </c>
      <c r="F134" s="39">
        <v>1075000</v>
      </c>
      <c r="G134" s="39">
        <f>25000+1000000</f>
        <v>1025000</v>
      </c>
      <c r="H134" s="39">
        <v>1337820</v>
      </c>
      <c r="I134"/>
      <c r="J134"/>
      <c r="K134"/>
      <c r="L134"/>
      <c r="M134"/>
    </row>
    <row r="135" spans="1:13" s="5" customFormat="1" ht="19.5" customHeight="1">
      <c r="A135" s="34"/>
      <c r="B135" s="35">
        <v>80110</v>
      </c>
      <c r="C135" s="35" t="s">
        <v>25</v>
      </c>
      <c r="D135" s="39">
        <f t="shared" si="8"/>
        <v>3086300</v>
      </c>
      <c r="E135" s="39">
        <v>650000</v>
      </c>
      <c r="F135" s="39">
        <v>650000</v>
      </c>
      <c r="G135" s="39">
        <v>650000</v>
      </c>
      <c r="H135" s="39">
        <v>1136300</v>
      </c>
      <c r="I135"/>
      <c r="J135"/>
      <c r="K135"/>
      <c r="L135"/>
      <c r="M135"/>
    </row>
    <row r="136" spans="1:13" s="5" customFormat="1" ht="19.5" customHeight="1">
      <c r="A136" s="34"/>
      <c r="B136" s="35">
        <v>80111</v>
      </c>
      <c r="C136" s="35" t="s">
        <v>86</v>
      </c>
      <c r="D136" s="39">
        <f t="shared" si="8"/>
        <v>35800</v>
      </c>
      <c r="E136" s="39"/>
      <c r="F136" s="39"/>
      <c r="G136" s="39"/>
      <c r="H136" s="39">
        <v>35800</v>
      </c>
      <c r="I136"/>
      <c r="J136"/>
      <c r="K136"/>
      <c r="L136"/>
      <c r="M136"/>
    </row>
    <row r="137" spans="1:13" s="5" customFormat="1" ht="19.5" customHeight="1">
      <c r="A137" s="34"/>
      <c r="B137" s="57">
        <v>80113</v>
      </c>
      <c r="C137" s="35" t="s">
        <v>87</v>
      </c>
      <c r="D137" s="39">
        <f>SUM(E137:H137)</f>
        <v>27700</v>
      </c>
      <c r="E137" s="39"/>
      <c r="F137" s="39"/>
      <c r="G137" s="39"/>
      <c r="H137" s="39">
        <v>27700</v>
      </c>
      <c r="I137"/>
      <c r="J137"/>
      <c r="K137"/>
      <c r="L137"/>
      <c r="M137"/>
    </row>
    <row r="138" spans="1:13" s="5" customFormat="1" ht="19.5" customHeight="1">
      <c r="A138" s="34"/>
      <c r="B138" s="57">
        <v>80120</v>
      </c>
      <c r="C138" s="35" t="s">
        <v>88</v>
      </c>
      <c r="D138" s="39">
        <f t="shared" si="8"/>
        <v>4213800</v>
      </c>
      <c r="E138" s="39">
        <v>1000000</v>
      </c>
      <c r="F138" s="39">
        <v>1000000</v>
      </c>
      <c r="G138" s="39">
        <v>1000000</v>
      </c>
      <c r="H138" s="39">
        <v>1213800</v>
      </c>
      <c r="I138"/>
      <c r="J138"/>
      <c r="K138"/>
      <c r="L138"/>
      <c r="M138"/>
    </row>
    <row r="139" spans="1:13" s="5" customFormat="1" ht="19.5" customHeight="1">
      <c r="A139" s="34"/>
      <c r="B139" s="35">
        <v>80121</v>
      </c>
      <c r="C139" s="35" t="s">
        <v>89</v>
      </c>
      <c r="D139" s="39">
        <f t="shared" si="8"/>
        <v>14400</v>
      </c>
      <c r="E139" s="39"/>
      <c r="F139" s="39"/>
      <c r="G139" s="39"/>
      <c r="H139" s="39">
        <v>14400</v>
      </c>
      <c r="I139"/>
      <c r="J139"/>
      <c r="K139"/>
      <c r="L139"/>
      <c r="M139"/>
    </row>
    <row r="140" spans="1:13" s="5" customFormat="1" ht="19.5" customHeight="1">
      <c r="A140" s="34"/>
      <c r="B140" s="35">
        <v>80123</v>
      </c>
      <c r="C140" s="35" t="s">
        <v>122</v>
      </c>
      <c r="D140" s="39">
        <f t="shared" si="8"/>
        <v>541300</v>
      </c>
      <c r="E140" s="39">
        <v>90000</v>
      </c>
      <c r="F140" s="39">
        <v>90000</v>
      </c>
      <c r="G140" s="39">
        <v>90000</v>
      </c>
      <c r="H140" s="39">
        <v>271300</v>
      </c>
      <c r="I140"/>
      <c r="J140"/>
      <c r="K140"/>
      <c r="L140"/>
      <c r="M140"/>
    </row>
    <row r="141" spans="1:13" s="5" customFormat="1" ht="19.5" customHeight="1">
      <c r="A141" s="34"/>
      <c r="B141" s="35">
        <v>80130</v>
      </c>
      <c r="C141" s="35" t="s">
        <v>114</v>
      </c>
      <c r="D141" s="39">
        <f t="shared" si="8"/>
        <v>6097450</v>
      </c>
      <c r="E141" s="39">
        <v>1400000</v>
      </c>
      <c r="F141" s="39">
        <v>1400000</v>
      </c>
      <c r="G141" s="39">
        <v>1400000</v>
      </c>
      <c r="H141" s="39">
        <v>1897450</v>
      </c>
      <c r="I141"/>
      <c r="J141"/>
      <c r="K141"/>
      <c r="L141"/>
      <c r="M141"/>
    </row>
    <row r="142" spans="1:13" s="5" customFormat="1" ht="19.5" customHeight="1">
      <c r="A142" s="34"/>
      <c r="B142" s="57">
        <v>80134</v>
      </c>
      <c r="C142" s="35" t="s">
        <v>90</v>
      </c>
      <c r="D142" s="39">
        <f t="shared" si="8"/>
        <v>44600</v>
      </c>
      <c r="E142" s="39"/>
      <c r="F142" s="39"/>
      <c r="G142" s="39"/>
      <c r="H142" s="39">
        <v>44600</v>
      </c>
      <c r="I142"/>
      <c r="J142"/>
      <c r="K142"/>
      <c r="L142"/>
      <c r="M142"/>
    </row>
    <row r="143" spans="1:13" s="5" customFormat="1" ht="26.25" customHeight="1">
      <c r="A143" s="34"/>
      <c r="B143" s="147">
        <v>80140</v>
      </c>
      <c r="C143" s="48" t="s">
        <v>91</v>
      </c>
      <c r="D143" s="39">
        <f t="shared" si="8"/>
        <v>82800</v>
      </c>
      <c r="E143" s="39"/>
      <c r="F143" s="39"/>
      <c r="G143" s="39"/>
      <c r="H143" s="39">
        <v>82800</v>
      </c>
      <c r="I143"/>
      <c r="J143"/>
      <c r="K143"/>
      <c r="L143"/>
      <c r="M143"/>
    </row>
    <row r="144" spans="1:13" s="5" customFormat="1" ht="21" customHeight="1">
      <c r="A144" s="34"/>
      <c r="B144" s="57">
        <v>80145</v>
      </c>
      <c r="C144" s="35" t="s">
        <v>92</v>
      </c>
      <c r="D144" s="39">
        <f t="shared" si="8"/>
        <v>36000</v>
      </c>
      <c r="E144" s="39"/>
      <c r="F144" s="39">
        <v>30000</v>
      </c>
      <c r="G144" s="39">
        <v>6000</v>
      </c>
      <c r="H144" s="39"/>
      <c r="I144"/>
      <c r="J144"/>
      <c r="K144"/>
      <c r="L144"/>
      <c r="M144"/>
    </row>
    <row r="145" spans="1:13" s="5" customFormat="1" ht="21" customHeight="1">
      <c r="A145" s="34"/>
      <c r="B145" s="57">
        <v>80146</v>
      </c>
      <c r="C145" s="35" t="s">
        <v>124</v>
      </c>
      <c r="D145" s="39">
        <f t="shared" si="8"/>
        <v>1500000</v>
      </c>
      <c r="E145" s="39">
        <v>375000</v>
      </c>
      <c r="F145" s="39">
        <v>375000</v>
      </c>
      <c r="G145" s="39">
        <v>375000</v>
      </c>
      <c r="H145" s="39">
        <v>375000</v>
      </c>
      <c r="I145"/>
      <c r="J145"/>
      <c r="K145"/>
      <c r="L145"/>
      <c r="M145"/>
    </row>
    <row r="146" spans="1:13" s="5" customFormat="1" ht="21" customHeight="1">
      <c r="A146" s="34"/>
      <c r="B146" s="35">
        <v>80195</v>
      </c>
      <c r="C146" s="35" t="s">
        <v>2</v>
      </c>
      <c r="D146" s="39">
        <f t="shared" si="8"/>
        <v>2326000</v>
      </c>
      <c r="E146" s="39">
        <v>10000</v>
      </c>
      <c r="F146" s="39">
        <v>1725000</v>
      </c>
      <c r="G146" s="39">
        <v>583000</v>
      </c>
      <c r="H146" s="39">
        <v>8000</v>
      </c>
      <c r="I146"/>
      <c r="J146"/>
      <c r="K146"/>
      <c r="L146"/>
      <c r="M146"/>
    </row>
    <row r="147" spans="1:13" s="5" customFormat="1" ht="21" customHeight="1">
      <c r="A147" s="40"/>
      <c r="B147" s="35">
        <v>80197</v>
      </c>
      <c r="C147" s="40" t="s">
        <v>93</v>
      </c>
      <c r="D147" s="39">
        <f t="shared" si="8"/>
        <v>109600</v>
      </c>
      <c r="E147" s="39">
        <v>54800</v>
      </c>
      <c r="F147" s="39"/>
      <c r="G147" s="39">
        <v>54800</v>
      </c>
      <c r="H147" s="39"/>
      <c r="I147"/>
      <c r="J147"/>
      <c r="K147"/>
      <c r="L147"/>
      <c r="M147"/>
    </row>
    <row r="148" ht="9.75" customHeight="1"/>
    <row r="149" spans="1:13" s="5" customFormat="1" ht="19.5" customHeight="1">
      <c r="A149" s="32">
        <v>851</v>
      </c>
      <c r="B149" s="32"/>
      <c r="C149" s="32" t="s">
        <v>26</v>
      </c>
      <c r="D149" s="38">
        <f>SUM(E149:H149)</f>
        <v>35000</v>
      </c>
      <c r="E149" s="38"/>
      <c r="F149" s="38">
        <f>F150</f>
        <v>35000</v>
      </c>
      <c r="G149" s="38"/>
      <c r="H149" s="38"/>
      <c r="I149"/>
      <c r="J149"/>
      <c r="K149"/>
      <c r="L149"/>
      <c r="M149"/>
    </row>
    <row r="150" spans="1:13" s="5" customFormat="1" ht="19.5" customHeight="1">
      <c r="A150" s="34"/>
      <c r="B150" s="57">
        <v>85154</v>
      </c>
      <c r="C150" s="35" t="s">
        <v>100</v>
      </c>
      <c r="D150" s="39">
        <f>SUM(E150:H150)</f>
        <v>35000</v>
      </c>
      <c r="E150" s="39"/>
      <c r="F150" s="39">
        <v>35000</v>
      </c>
      <c r="G150" s="39"/>
      <c r="H150" s="39"/>
      <c r="I150"/>
      <c r="J150"/>
      <c r="K150"/>
      <c r="L150"/>
      <c r="M150"/>
    </row>
    <row r="151" spans="1:13" s="5" customFormat="1" ht="19.5" customHeight="1">
      <c r="A151" s="32">
        <v>854</v>
      </c>
      <c r="B151" s="32"/>
      <c r="C151" s="32" t="s">
        <v>32</v>
      </c>
      <c r="D151" s="38">
        <f>H151+G151+F151+E151</f>
        <v>2924870</v>
      </c>
      <c r="E151" s="38">
        <f>SUM(E152:E160)</f>
        <v>666000</v>
      </c>
      <c r="F151" s="38">
        <f>SUM(F152:F160)</f>
        <v>557500</v>
      </c>
      <c r="G151" s="38">
        <f>SUM(G152:G160)</f>
        <v>774000</v>
      </c>
      <c r="H151" s="38">
        <f>SUM(H152:H160)</f>
        <v>927370</v>
      </c>
      <c r="I151"/>
      <c r="J151"/>
      <c r="K151"/>
      <c r="L151"/>
      <c r="M151"/>
    </row>
    <row r="152" spans="1:13" s="5" customFormat="1" ht="19.5" customHeight="1">
      <c r="A152" s="34"/>
      <c r="B152" s="57">
        <v>85401</v>
      </c>
      <c r="C152" s="35" t="s">
        <v>94</v>
      </c>
      <c r="D152" s="39">
        <f aca="true" t="shared" si="9" ref="D152:D160">SUM(E152:H152)</f>
        <v>522580</v>
      </c>
      <c r="E152" s="39"/>
      <c r="F152" s="39">
        <v>120000</v>
      </c>
      <c r="G152" s="39">
        <v>250000</v>
      </c>
      <c r="H152" s="39">
        <v>152580</v>
      </c>
      <c r="I152"/>
      <c r="J152"/>
      <c r="K152"/>
      <c r="L152"/>
      <c r="M152"/>
    </row>
    <row r="153" spans="1:13" s="5" customFormat="1" ht="18.75" customHeight="1">
      <c r="A153" s="34"/>
      <c r="B153" s="57">
        <v>85403</v>
      </c>
      <c r="C153" s="35" t="s">
        <v>95</v>
      </c>
      <c r="D153" s="39">
        <f t="shared" si="9"/>
        <v>667200</v>
      </c>
      <c r="E153" s="39">
        <v>150000</v>
      </c>
      <c r="F153" s="39">
        <v>150000</v>
      </c>
      <c r="G153" s="39">
        <v>150000</v>
      </c>
      <c r="H153" s="39">
        <v>217200</v>
      </c>
      <c r="I153"/>
      <c r="J153"/>
      <c r="K153"/>
      <c r="L153"/>
      <c r="M153"/>
    </row>
    <row r="154" spans="1:13" s="5" customFormat="1" ht="24.75" customHeight="1">
      <c r="A154" s="34"/>
      <c r="B154" s="79">
        <v>85406</v>
      </c>
      <c r="C154" s="106" t="s">
        <v>135</v>
      </c>
      <c r="D154" s="39">
        <f t="shared" si="9"/>
        <v>229200</v>
      </c>
      <c r="E154" s="39"/>
      <c r="F154" s="39"/>
      <c r="G154" s="39"/>
      <c r="H154" s="39">
        <v>229200</v>
      </c>
      <c r="I154"/>
      <c r="J154"/>
      <c r="K154"/>
      <c r="L154"/>
      <c r="M154"/>
    </row>
    <row r="155" spans="1:13" s="5" customFormat="1" ht="19.5" customHeight="1">
      <c r="A155" s="34"/>
      <c r="B155" s="34">
        <v>85407</v>
      </c>
      <c r="C155" s="105" t="s">
        <v>97</v>
      </c>
      <c r="D155" s="39">
        <f t="shared" si="9"/>
        <v>62800</v>
      </c>
      <c r="E155" s="39"/>
      <c r="F155" s="39"/>
      <c r="G155" s="39"/>
      <c r="H155" s="39">
        <v>62800</v>
      </c>
      <c r="I155"/>
      <c r="J155"/>
      <c r="K155"/>
      <c r="L155"/>
      <c r="M155"/>
    </row>
    <row r="156" spans="1:13" s="5" customFormat="1" ht="19.5" customHeight="1">
      <c r="A156" s="34"/>
      <c r="B156" s="35">
        <v>85410</v>
      </c>
      <c r="C156" s="105" t="s">
        <v>98</v>
      </c>
      <c r="D156" s="39">
        <f t="shared" si="9"/>
        <v>667400</v>
      </c>
      <c r="E156" s="39">
        <v>160000</v>
      </c>
      <c r="F156" s="39">
        <v>160000</v>
      </c>
      <c r="G156" s="39">
        <v>160000</v>
      </c>
      <c r="H156" s="39">
        <v>187400</v>
      </c>
      <c r="I156"/>
      <c r="J156"/>
      <c r="K156"/>
      <c r="L156"/>
      <c r="M156"/>
    </row>
    <row r="157" spans="1:13" s="5" customFormat="1" ht="19.5" customHeight="1">
      <c r="A157" s="34"/>
      <c r="B157" s="57">
        <v>85415</v>
      </c>
      <c r="C157" s="105" t="s">
        <v>54</v>
      </c>
      <c r="D157" s="39">
        <f t="shared" si="9"/>
        <v>281120</v>
      </c>
      <c r="E157" s="39">
        <v>100000</v>
      </c>
      <c r="F157" s="39">
        <v>60000</v>
      </c>
      <c r="G157" s="39">
        <v>100000</v>
      </c>
      <c r="H157" s="39">
        <v>21120</v>
      </c>
      <c r="I157"/>
      <c r="J157"/>
      <c r="K157"/>
      <c r="L157"/>
      <c r="M157"/>
    </row>
    <row r="158" spans="1:13" s="5" customFormat="1" ht="19.5" customHeight="1">
      <c r="A158" s="107"/>
      <c r="B158" s="35">
        <v>85446</v>
      </c>
      <c r="C158" s="105" t="s">
        <v>124</v>
      </c>
      <c r="D158" s="39">
        <f t="shared" si="9"/>
        <v>150000</v>
      </c>
      <c r="E158" s="39">
        <v>37500</v>
      </c>
      <c r="F158" s="39">
        <v>37500</v>
      </c>
      <c r="G158" s="39">
        <v>37500</v>
      </c>
      <c r="H158" s="39">
        <v>37500</v>
      </c>
      <c r="I158"/>
      <c r="J158"/>
      <c r="K158"/>
      <c r="L158"/>
      <c r="M158"/>
    </row>
    <row r="159" spans="1:13" s="5" customFormat="1" ht="19.5" customHeight="1">
      <c r="A159" s="107"/>
      <c r="B159" s="35">
        <v>85495</v>
      </c>
      <c r="C159" s="35" t="s">
        <v>2</v>
      </c>
      <c r="D159" s="39">
        <f t="shared" si="9"/>
        <v>311570</v>
      </c>
      <c r="E159" s="39">
        <v>202000</v>
      </c>
      <c r="F159" s="39">
        <v>30000</v>
      </c>
      <c r="G159" s="39">
        <v>60000</v>
      </c>
      <c r="H159" s="39">
        <v>19570</v>
      </c>
      <c r="I159"/>
      <c r="J159"/>
      <c r="K159"/>
      <c r="L159"/>
      <c r="M159"/>
    </row>
    <row r="160" spans="1:13" s="5" customFormat="1" ht="19.5" customHeight="1">
      <c r="A160" s="34"/>
      <c r="B160" s="35">
        <v>85497</v>
      </c>
      <c r="C160" s="40" t="s">
        <v>93</v>
      </c>
      <c r="D160" s="39">
        <f t="shared" si="9"/>
        <v>33000</v>
      </c>
      <c r="E160" s="39">
        <v>16500</v>
      </c>
      <c r="F160" s="39"/>
      <c r="G160" s="39">
        <v>16500</v>
      </c>
      <c r="H160" s="39"/>
      <c r="I160"/>
      <c r="J160"/>
      <c r="K160"/>
      <c r="L160"/>
      <c r="M160"/>
    </row>
    <row r="161" spans="1:13" s="22" customFormat="1" ht="19.5" customHeight="1" thickBot="1">
      <c r="A161" s="40"/>
      <c r="B161" s="40"/>
      <c r="C161" s="74" t="s">
        <v>167</v>
      </c>
      <c r="D161" s="73">
        <f>SUM(E161:H161)</f>
        <v>200000</v>
      </c>
      <c r="E161" s="73">
        <f aca="true" t="shared" si="10" ref="E161:G162">E162</f>
        <v>50000</v>
      </c>
      <c r="F161" s="73">
        <f t="shared" si="10"/>
        <v>50000</v>
      </c>
      <c r="G161" s="73">
        <f t="shared" si="10"/>
        <v>50000</v>
      </c>
      <c r="H161" s="73">
        <f>H162</f>
        <v>50000</v>
      </c>
      <c r="I161"/>
      <c r="J161"/>
      <c r="K161"/>
      <c r="L161"/>
      <c r="M161"/>
    </row>
    <row r="162" spans="1:13" s="22" customFormat="1" ht="19.5" customHeight="1" thickTop="1">
      <c r="A162" s="33">
        <v>801</v>
      </c>
      <c r="B162" s="78"/>
      <c r="C162" s="33" t="s">
        <v>23</v>
      </c>
      <c r="D162" s="42">
        <f>SUM(E162:H162)</f>
        <v>200000</v>
      </c>
      <c r="E162" s="42">
        <f t="shared" si="10"/>
        <v>50000</v>
      </c>
      <c r="F162" s="42">
        <f t="shared" si="10"/>
        <v>50000</v>
      </c>
      <c r="G162" s="42">
        <f t="shared" si="10"/>
        <v>50000</v>
      </c>
      <c r="H162" s="42">
        <f>H163</f>
        <v>50000</v>
      </c>
      <c r="I162"/>
      <c r="J162"/>
      <c r="K162"/>
      <c r="L162"/>
      <c r="M162"/>
    </row>
    <row r="163" spans="1:13" s="22" customFormat="1" ht="19.5" customHeight="1">
      <c r="A163" s="57"/>
      <c r="B163" s="35">
        <v>80104</v>
      </c>
      <c r="C163" s="35" t="s">
        <v>133</v>
      </c>
      <c r="D163" s="39">
        <f>SUM(E163:H163)</f>
        <v>200000</v>
      </c>
      <c r="E163" s="39">
        <v>50000</v>
      </c>
      <c r="F163" s="39">
        <v>50000</v>
      </c>
      <c r="G163" s="39">
        <v>50000</v>
      </c>
      <c r="H163" s="39">
        <v>50000</v>
      </c>
      <c r="I163" s="5"/>
      <c r="J163" s="5"/>
      <c r="K163" s="5"/>
      <c r="L163" s="5"/>
      <c r="M163" s="5"/>
    </row>
    <row r="164" spans="1:13" s="22" customFormat="1" ht="21.75" customHeight="1">
      <c r="A164" s="34"/>
      <c r="B164" s="34"/>
      <c r="C164" s="66" t="s">
        <v>181</v>
      </c>
      <c r="D164" s="72">
        <f aca="true" t="shared" si="11" ref="D164:D169">E164+F164+G164+H164</f>
        <v>394900</v>
      </c>
      <c r="E164" s="72">
        <f>E165+E172+E175</f>
        <v>128700</v>
      </c>
      <c r="F164" s="72">
        <f>F165+F172+F175</f>
        <v>160800</v>
      </c>
      <c r="G164" s="72">
        <f>G165+G172+G175</f>
        <v>39200</v>
      </c>
      <c r="H164" s="72">
        <f>H165+H172+H175</f>
        <v>66200</v>
      </c>
      <c r="I164"/>
      <c r="J164"/>
      <c r="K164"/>
      <c r="L164"/>
      <c r="M164"/>
    </row>
    <row r="165" spans="1:13" s="22" customFormat="1" ht="19.5" customHeight="1" thickBot="1">
      <c r="A165" s="40"/>
      <c r="B165" s="40"/>
      <c r="C165" s="74" t="s">
        <v>6</v>
      </c>
      <c r="D165" s="73">
        <f t="shared" si="11"/>
        <v>259800</v>
      </c>
      <c r="E165" s="73">
        <f>E166+E168+E170</f>
        <v>69200</v>
      </c>
      <c r="F165" s="73">
        <f>F166+F168+F170</f>
        <v>85200</v>
      </c>
      <c r="G165" s="73">
        <f>G166+G168+G170</f>
        <v>39200</v>
      </c>
      <c r="H165" s="73">
        <f>H166+H168+H170</f>
        <v>66200</v>
      </c>
      <c r="I165"/>
      <c r="J165"/>
      <c r="K165"/>
      <c r="L165"/>
      <c r="M165"/>
    </row>
    <row r="166" spans="1:13" s="22" customFormat="1" ht="19.5" customHeight="1" thickTop="1">
      <c r="A166" s="33">
        <v>500</v>
      </c>
      <c r="B166" s="78"/>
      <c r="C166" s="33" t="s">
        <v>70</v>
      </c>
      <c r="D166" s="42">
        <f t="shared" si="11"/>
        <v>4800</v>
      </c>
      <c r="E166" s="42">
        <f>E167</f>
        <v>1200</v>
      </c>
      <c r="F166" s="42">
        <f>F167</f>
        <v>1200</v>
      </c>
      <c r="G166" s="42">
        <f>G167</f>
        <v>1200</v>
      </c>
      <c r="H166" s="42">
        <f>H167</f>
        <v>1200</v>
      </c>
      <c r="I166"/>
      <c r="J166"/>
      <c r="K166"/>
      <c r="L166"/>
      <c r="M166"/>
    </row>
    <row r="167" spans="1:13" s="22" customFormat="1" ht="19.5" customHeight="1">
      <c r="A167" s="35"/>
      <c r="B167" s="35">
        <v>50095</v>
      </c>
      <c r="C167" s="35" t="s">
        <v>2</v>
      </c>
      <c r="D167" s="41">
        <f t="shared" si="11"/>
        <v>4800</v>
      </c>
      <c r="E167" s="39">
        <v>1200</v>
      </c>
      <c r="F167" s="39">
        <v>1200</v>
      </c>
      <c r="G167" s="39">
        <v>1200</v>
      </c>
      <c r="H167" s="39">
        <v>1200</v>
      </c>
      <c r="I167"/>
      <c r="J167"/>
      <c r="K167"/>
      <c r="L167"/>
      <c r="M167"/>
    </row>
    <row r="168" spans="1:13" s="22" customFormat="1" ht="40.5" customHeight="1">
      <c r="A168" s="33">
        <v>756</v>
      </c>
      <c r="B168" s="33"/>
      <c r="C168" s="46" t="s">
        <v>130</v>
      </c>
      <c r="D168" s="42">
        <f t="shared" si="11"/>
        <v>200000</v>
      </c>
      <c r="E168" s="42">
        <f>E169</f>
        <v>35000</v>
      </c>
      <c r="F168" s="42">
        <f>F169</f>
        <v>65000</v>
      </c>
      <c r="G168" s="42">
        <f>G169</f>
        <v>35000</v>
      </c>
      <c r="H168" s="42">
        <f>H169</f>
        <v>65000</v>
      </c>
      <c r="I168"/>
      <c r="J168"/>
      <c r="K168"/>
      <c r="L168"/>
      <c r="M168"/>
    </row>
    <row r="169" spans="1:13" s="22" customFormat="1" ht="19.5" customHeight="1">
      <c r="A169" s="57"/>
      <c r="B169" s="35">
        <v>75647</v>
      </c>
      <c r="C169" s="40" t="s">
        <v>118</v>
      </c>
      <c r="D169" s="39">
        <f t="shared" si="11"/>
        <v>200000</v>
      </c>
      <c r="E169" s="39">
        <v>35000</v>
      </c>
      <c r="F169" s="39">
        <v>65000</v>
      </c>
      <c r="G169" s="39">
        <v>35000</v>
      </c>
      <c r="H169" s="39">
        <v>65000</v>
      </c>
      <c r="I169"/>
      <c r="J169"/>
      <c r="K169"/>
      <c r="L169"/>
      <c r="M169"/>
    </row>
    <row r="170" spans="1:13" s="22" customFormat="1" ht="19.5" customHeight="1">
      <c r="A170" s="32">
        <v>851</v>
      </c>
      <c r="B170" s="78"/>
      <c r="C170" s="32" t="s">
        <v>26</v>
      </c>
      <c r="D170" s="42">
        <f>E170+F170+G170+H170</f>
        <v>55000</v>
      </c>
      <c r="E170" s="42">
        <f>E171</f>
        <v>33000</v>
      </c>
      <c r="F170" s="42">
        <f>F171</f>
        <v>19000</v>
      </c>
      <c r="G170" s="42">
        <f>G171</f>
        <v>3000</v>
      </c>
      <c r="H170" s="42"/>
      <c r="I170"/>
      <c r="J170"/>
      <c r="K170"/>
      <c r="L170"/>
      <c r="M170"/>
    </row>
    <row r="171" spans="1:13" s="22" customFormat="1" ht="19.5" customHeight="1">
      <c r="A171" s="57"/>
      <c r="B171" s="35">
        <v>85154</v>
      </c>
      <c r="C171" s="40" t="s">
        <v>100</v>
      </c>
      <c r="D171" s="41">
        <f>E171+F171+G171+H171</f>
        <v>55000</v>
      </c>
      <c r="E171" s="39">
        <v>33000</v>
      </c>
      <c r="F171" s="39">
        <v>19000</v>
      </c>
      <c r="G171" s="39">
        <v>3000</v>
      </c>
      <c r="H171" s="39"/>
      <c r="I171"/>
      <c r="J171"/>
      <c r="K171"/>
      <c r="L171"/>
      <c r="M171"/>
    </row>
    <row r="172" spans="1:8" ht="19.5" customHeight="1" thickBot="1">
      <c r="A172" s="40"/>
      <c r="B172" s="40"/>
      <c r="C172" s="74" t="s">
        <v>60</v>
      </c>
      <c r="D172" s="73">
        <f aca="true" t="shared" si="12" ref="D172:D209">E172+F172+G172+H172</f>
        <v>29100</v>
      </c>
      <c r="E172" s="73"/>
      <c r="F172" s="73">
        <f>F173</f>
        <v>29100</v>
      </c>
      <c r="G172" s="73"/>
      <c r="H172" s="73"/>
    </row>
    <row r="173" spans="1:13" s="5" customFormat="1" ht="26.25" customHeight="1" thickTop="1">
      <c r="A173" s="45">
        <v>751</v>
      </c>
      <c r="B173" s="33"/>
      <c r="C173" s="46" t="s">
        <v>128</v>
      </c>
      <c r="D173" s="42">
        <f t="shared" si="12"/>
        <v>29100</v>
      </c>
      <c r="E173" s="42"/>
      <c r="F173" s="42">
        <f>F174</f>
        <v>29100</v>
      </c>
      <c r="G173" s="42"/>
      <c r="H173" s="42"/>
      <c r="I173"/>
      <c r="J173"/>
      <c r="K173"/>
      <c r="L173"/>
      <c r="M173"/>
    </row>
    <row r="174" spans="1:13" s="5" customFormat="1" ht="24" customHeight="1">
      <c r="A174" s="57"/>
      <c r="B174" s="52">
        <v>75101</v>
      </c>
      <c r="C174" s="44" t="s">
        <v>69</v>
      </c>
      <c r="D174" s="41">
        <f t="shared" si="12"/>
        <v>29100</v>
      </c>
      <c r="E174" s="41"/>
      <c r="F174" s="41">
        <v>29100</v>
      </c>
      <c r="G174" s="41"/>
      <c r="H174" s="41"/>
      <c r="I174"/>
      <c r="J174"/>
      <c r="K174"/>
      <c r="L174"/>
      <c r="M174"/>
    </row>
    <row r="175" spans="1:13" s="22" customFormat="1" ht="27.75" customHeight="1" thickBot="1">
      <c r="A175" s="34"/>
      <c r="B175" s="34"/>
      <c r="C175" s="61" t="s">
        <v>43</v>
      </c>
      <c r="D175" s="62">
        <f t="shared" si="12"/>
        <v>106000</v>
      </c>
      <c r="E175" s="62">
        <f>E176</f>
        <v>59500</v>
      </c>
      <c r="F175" s="62">
        <f>F176</f>
        <v>46500</v>
      </c>
      <c r="G175" s="62"/>
      <c r="H175" s="62"/>
      <c r="I175"/>
      <c r="J175"/>
      <c r="K175"/>
      <c r="L175"/>
      <c r="M175"/>
    </row>
    <row r="176" spans="1:13" s="5" customFormat="1" ht="18" customHeight="1" thickTop="1">
      <c r="A176" s="32">
        <v>750</v>
      </c>
      <c r="B176" s="32"/>
      <c r="C176" s="32" t="s">
        <v>18</v>
      </c>
      <c r="D176" s="42">
        <f t="shared" si="12"/>
        <v>106000</v>
      </c>
      <c r="E176" s="38">
        <f>E177</f>
        <v>59500</v>
      </c>
      <c r="F176" s="38">
        <f>F177</f>
        <v>46500</v>
      </c>
      <c r="G176" s="38"/>
      <c r="H176" s="38"/>
      <c r="I176"/>
      <c r="J176"/>
      <c r="K176"/>
      <c r="L176"/>
      <c r="M176"/>
    </row>
    <row r="177" spans="1:13" s="5" customFormat="1" ht="18" customHeight="1">
      <c r="A177" s="35"/>
      <c r="B177" s="35">
        <v>75045</v>
      </c>
      <c r="C177" s="60" t="s">
        <v>53</v>
      </c>
      <c r="D177" s="39">
        <f t="shared" si="12"/>
        <v>106000</v>
      </c>
      <c r="E177" s="39">
        <v>59500</v>
      </c>
      <c r="F177" s="39">
        <v>46500</v>
      </c>
      <c r="G177" s="39"/>
      <c r="H177" s="39"/>
      <c r="I177"/>
      <c r="J177"/>
      <c r="K177"/>
      <c r="L177"/>
      <c r="M177"/>
    </row>
    <row r="178" spans="1:13" s="22" customFormat="1" ht="19.5" customHeight="1">
      <c r="A178" s="34"/>
      <c r="B178" s="34"/>
      <c r="C178" s="66" t="s">
        <v>182</v>
      </c>
      <c r="D178" s="72">
        <f>E178+F178+G178+H178</f>
        <v>53654880</v>
      </c>
      <c r="E178" s="72">
        <f>E179+E208</f>
        <v>16185664</v>
      </c>
      <c r="F178" s="72">
        <f>F179+F208</f>
        <v>14429575</v>
      </c>
      <c r="G178" s="72">
        <f>G179+G208</f>
        <v>11996964</v>
      </c>
      <c r="H178" s="72">
        <f>H179+H208</f>
        <v>11042677</v>
      </c>
      <c r="I178"/>
      <c r="J178"/>
      <c r="K178"/>
      <c r="L178"/>
      <c r="M178"/>
    </row>
    <row r="179" spans="1:13" s="22" customFormat="1" ht="19.5" customHeight="1" thickBot="1">
      <c r="A179" s="40"/>
      <c r="B179" s="40"/>
      <c r="C179" s="74" t="s">
        <v>6</v>
      </c>
      <c r="D179" s="73">
        <f>E179+F179+G179+H179</f>
        <v>53158880</v>
      </c>
      <c r="E179" s="73">
        <f>E180+E183+E186+E192+E194+E196+E204</f>
        <v>16046200</v>
      </c>
      <c r="F179" s="73">
        <f>F180+F183+F186+F192+F194+F196+F204</f>
        <v>14307400</v>
      </c>
      <c r="G179" s="73">
        <f>G180+G183+G186+G192+G194+G196+G204</f>
        <v>11879450</v>
      </c>
      <c r="H179" s="73">
        <f>H180+H183+H186+H192+H194+H196+H204</f>
        <v>10925830</v>
      </c>
      <c r="I179"/>
      <c r="J179"/>
      <c r="K179"/>
      <c r="L179"/>
      <c r="M179"/>
    </row>
    <row r="180" spans="1:13" s="22" customFormat="1" ht="19.5" customHeight="1" thickTop="1">
      <c r="A180" s="33">
        <v>630</v>
      </c>
      <c r="B180" s="78"/>
      <c r="C180" s="33" t="s">
        <v>11</v>
      </c>
      <c r="D180" s="42">
        <f t="shared" si="12"/>
        <v>219000</v>
      </c>
      <c r="E180" s="42">
        <f>SUM(E181:E182)</f>
        <v>71500</v>
      </c>
      <c r="F180" s="42">
        <f>SUM(F181:F182)</f>
        <v>53500</v>
      </c>
      <c r="G180" s="42">
        <f>SUM(G181:G182)</f>
        <v>40000</v>
      </c>
      <c r="H180" s="42">
        <f>SUM(H181:H182)</f>
        <v>54000</v>
      </c>
      <c r="I180" s="157"/>
      <c r="J180"/>
      <c r="K180"/>
      <c r="L180"/>
      <c r="M180"/>
    </row>
    <row r="181" spans="1:13" s="22" customFormat="1" ht="19.5" customHeight="1">
      <c r="A181" s="57"/>
      <c r="B181" s="35">
        <v>63001</v>
      </c>
      <c r="C181" s="35" t="s">
        <v>12</v>
      </c>
      <c r="D181" s="39">
        <f t="shared" si="12"/>
        <v>169000</v>
      </c>
      <c r="E181" s="39">
        <v>59000</v>
      </c>
      <c r="F181" s="39">
        <v>39000</v>
      </c>
      <c r="G181" s="39">
        <v>30000</v>
      </c>
      <c r="H181" s="39">
        <v>41000</v>
      </c>
      <c r="I181"/>
      <c r="J181"/>
      <c r="K181"/>
      <c r="L181"/>
      <c r="M181"/>
    </row>
    <row r="182" spans="1:13" s="22" customFormat="1" ht="19.5" customHeight="1">
      <c r="A182" s="40"/>
      <c r="B182" s="35">
        <v>63003</v>
      </c>
      <c r="C182" s="35" t="s">
        <v>72</v>
      </c>
      <c r="D182" s="39">
        <f t="shared" si="12"/>
        <v>50000</v>
      </c>
      <c r="E182" s="39">
        <v>12500</v>
      </c>
      <c r="F182" s="39">
        <v>14500</v>
      </c>
      <c r="G182" s="39">
        <v>10000</v>
      </c>
      <c r="H182" s="39">
        <v>13000</v>
      </c>
      <c r="I182"/>
      <c r="J182"/>
      <c r="K182"/>
      <c r="L182"/>
      <c r="M182"/>
    </row>
    <row r="183" spans="1:13" s="22" customFormat="1" ht="19.5" customHeight="1">
      <c r="A183" s="32">
        <v>700</v>
      </c>
      <c r="B183" s="32"/>
      <c r="C183" s="32" t="s">
        <v>13</v>
      </c>
      <c r="D183" s="38">
        <f t="shared" si="12"/>
        <v>4225000</v>
      </c>
      <c r="E183" s="38">
        <f>SUM(E184:E185)</f>
        <v>550000</v>
      </c>
      <c r="F183" s="38">
        <f>SUM(F184:F185)</f>
        <v>1437500</v>
      </c>
      <c r="G183" s="38">
        <f>SUM(G184:G185)</f>
        <v>1717500</v>
      </c>
      <c r="H183" s="38">
        <f>SUM(H184:H185)</f>
        <v>520000</v>
      </c>
      <c r="I183"/>
      <c r="J183"/>
      <c r="K183"/>
      <c r="L183"/>
      <c r="M183"/>
    </row>
    <row r="184" spans="1:13" s="22" customFormat="1" ht="21.75" customHeight="1">
      <c r="A184" s="57"/>
      <c r="B184" s="40">
        <v>70001</v>
      </c>
      <c r="C184" s="35" t="s">
        <v>74</v>
      </c>
      <c r="D184" s="41">
        <f t="shared" si="12"/>
        <v>4000000</v>
      </c>
      <c r="E184" s="41">
        <v>500000</v>
      </c>
      <c r="F184" s="41">
        <v>1300000</v>
      </c>
      <c r="G184" s="41">
        <v>1700000</v>
      </c>
      <c r="H184" s="41">
        <v>500000</v>
      </c>
      <c r="I184"/>
      <c r="J184"/>
      <c r="K184"/>
      <c r="L184"/>
      <c r="M184"/>
    </row>
    <row r="185" spans="1:13" s="22" customFormat="1" ht="21.75" customHeight="1">
      <c r="A185" s="34"/>
      <c r="B185" s="52">
        <v>70004</v>
      </c>
      <c r="C185" s="44" t="s">
        <v>106</v>
      </c>
      <c r="D185" s="41">
        <f t="shared" si="12"/>
        <v>225000</v>
      </c>
      <c r="E185" s="41">
        <v>50000</v>
      </c>
      <c r="F185" s="41">
        <v>137500</v>
      </c>
      <c r="G185" s="41">
        <v>17500</v>
      </c>
      <c r="H185" s="41">
        <v>20000</v>
      </c>
      <c r="I185"/>
      <c r="J185"/>
      <c r="K185"/>
      <c r="L185"/>
      <c r="M185"/>
    </row>
    <row r="186" spans="1:13" s="22" customFormat="1" ht="21.75" customHeight="1">
      <c r="A186" s="32">
        <v>851</v>
      </c>
      <c r="B186" s="101"/>
      <c r="C186" s="37" t="s">
        <v>26</v>
      </c>
      <c r="D186" s="42">
        <f t="shared" si="12"/>
        <v>11455000</v>
      </c>
      <c r="E186" s="38">
        <f>SUM(E187:E191)</f>
        <v>5877000</v>
      </c>
      <c r="F186" s="38">
        <f>SUM(F187:F191)</f>
        <v>3292000</v>
      </c>
      <c r="G186" s="38">
        <f>SUM(G187:G191)</f>
        <v>1068000</v>
      </c>
      <c r="H186" s="38">
        <f>SUM(H187:H191)</f>
        <v>1218000</v>
      </c>
      <c r="I186"/>
      <c r="J186"/>
      <c r="K186"/>
      <c r="L186"/>
      <c r="M186"/>
    </row>
    <row r="187" spans="1:13" s="22" customFormat="1" ht="21.75" customHeight="1">
      <c r="A187" s="57"/>
      <c r="B187" s="52">
        <v>85121</v>
      </c>
      <c r="C187" s="44" t="s">
        <v>82</v>
      </c>
      <c r="D187" s="41">
        <f t="shared" si="12"/>
        <v>6750000</v>
      </c>
      <c r="E187" s="41">
        <f>4000000+100000</f>
        <v>4100000</v>
      </c>
      <c r="F187" s="41">
        <f>1750000+500000</f>
        <v>2250000</v>
      </c>
      <c r="G187" s="41">
        <v>100000</v>
      </c>
      <c r="H187" s="41">
        <v>300000</v>
      </c>
      <c r="I187"/>
      <c r="J187"/>
      <c r="K187"/>
      <c r="L187"/>
      <c r="M187"/>
    </row>
    <row r="188" spans="1:13" s="22" customFormat="1" ht="21.75" customHeight="1">
      <c r="A188" s="34"/>
      <c r="B188" s="52">
        <v>85149</v>
      </c>
      <c r="C188" s="40" t="s">
        <v>83</v>
      </c>
      <c r="D188" s="41">
        <f t="shared" si="12"/>
        <v>100000</v>
      </c>
      <c r="E188" s="41"/>
      <c r="F188" s="41">
        <v>30000</v>
      </c>
      <c r="G188" s="41">
        <v>30000</v>
      </c>
      <c r="H188" s="41">
        <v>40000</v>
      </c>
      <c r="I188"/>
      <c r="J188"/>
      <c r="K188"/>
      <c r="L188"/>
      <c r="M188"/>
    </row>
    <row r="189" spans="1:13" s="22" customFormat="1" ht="21.75" customHeight="1">
      <c r="A189" s="34"/>
      <c r="B189" s="52">
        <v>85153</v>
      </c>
      <c r="C189" s="35" t="s">
        <v>84</v>
      </c>
      <c r="D189" s="41">
        <f>E189+F189+G189+H189</f>
        <v>110000</v>
      </c>
      <c r="E189" s="41">
        <v>68000</v>
      </c>
      <c r="F189" s="41">
        <v>17000</v>
      </c>
      <c r="G189" s="41">
        <v>13000</v>
      </c>
      <c r="H189" s="41">
        <v>12000</v>
      </c>
      <c r="I189"/>
      <c r="J189"/>
      <c r="K189"/>
      <c r="L189"/>
      <c r="M189"/>
    </row>
    <row r="190" spans="1:13" s="22" customFormat="1" ht="21.75" customHeight="1">
      <c r="A190" s="34"/>
      <c r="B190" s="52">
        <v>85154</v>
      </c>
      <c r="C190" s="40" t="s">
        <v>100</v>
      </c>
      <c r="D190" s="41">
        <f t="shared" si="12"/>
        <v>3875000</v>
      </c>
      <c r="E190" s="41">
        <v>1539000</v>
      </c>
      <c r="F190" s="41">
        <v>795000</v>
      </c>
      <c r="G190" s="41">
        <v>735000</v>
      </c>
      <c r="H190" s="41">
        <v>806000</v>
      </c>
      <c r="I190"/>
      <c r="J190"/>
      <c r="K190"/>
      <c r="L190"/>
      <c r="M190"/>
    </row>
    <row r="191" spans="1:13" s="22" customFormat="1" ht="21.75" customHeight="1">
      <c r="A191" s="40"/>
      <c r="B191" s="52">
        <v>85195</v>
      </c>
      <c r="C191" s="44" t="s">
        <v>2</v>
      </c>
      <c r="D191" s="41">
        <f t="shared" si="12"/>
        <v>620000</v>
      </c>
      <c r="E191" s="41">
        <v>170000</v>
      </c>
      <c r="F191" s="41">
        <v>200000</v>
      </c>
      <c r="G191" s="41">
        <v>190000</v>
      </c>
      <c r="H191" s="41">
        <v>60000</v>
      </c>
      <c r="I191"/>
      <c r="J191"/>
      <c r="K191"/>
      <c r="L191"/>
      <c r="M191"/>
    </row>
    <row r="192" spans="1:13" s="22" customFormat="1" ht="21.75" customHeight="1">
      <c r="A192" s="32">
        <v>852</v>
      </c>
      <c r="B192" s="101"/>
      <c r="C192" s="37" t="s">
        <v>136</v>
      </c>
      <c r="D192" s="42">
        <f>E192+F192+G192+H192</f>
        <v>21500000</v>
      </c>
      <c r="E192" s="38">
        <f>SUM(E193:E193)</f>
        <v>5375000</v>
      </c>
      <c r="F192" s="38">
        <f>SUM(F193:F193)</f>
        <v>5375000</v>
      </c>
      <c r="G192" s="38">
        <f>SUM(G193:G193)</f>
        <v>5375000</v>
      </c>
      <c r="H192" s="38">
        <f>SUM(H193:H193)</f>
        <v>5375000</v>
      </c>
      <c r="I192"/>
      <c r="J192"/>
      <c r="K192"/>
      <c r="L192"/>
      <c r="M192"/>
    </row>
    <row r="193" spans="1:13" s="22" customFormat="1" ht="21.75" customHeight="1">
      <c r="A193" s="57"/>
      <c r="B193" s="52">
        <v>85215</v>
      </c>
      <c r="C193" s="44" t="s">
        <v>75</v>
      </c>
      <c r="D193" s="41">
        <f>E193+F193+G193+H193</f>
        <v>21500000</v>
      </c>
      <c r="E193" s="41">
        <v>5375000</v>
      </c>
      <c r="F193" s="41">
        <v>5375000</v>
      </c>
      <c r="G193" s="41">
        <v>5375000</v>
      </c>
      <c r="H193" s="41">
        <v>5375000</v>
      </c>
      <c r="I193"/>
      <c r="J193"/>
      <c r="K193"/>
      <c r="L193"/>
      <c r="M193"/>
    </row>
    <row r="194" spans="1:13" s="22" customFormat="1" ht="21.75" customHeight="1">
      <c r="A194" s="32">
        <v>854</v>
      </c>
      <c r="B194" s="78"/>
      <c r="C194" s="33" t="s">
        <v>32</v>
      </c>
      <c r="D194" s="42">
        <f t="shared" si="12"/>
        <v>150000</v>
      </c>
      <c r="E194" s="42">
        <f>E195</f>
        <v>35000</v>
      </c>
      <c r="F194" s="42">
        <f>F195</f>
        <v>60000</v>
      </c>
      <c r="G194" s="42">
        <f>G195</f>
        <v>55000</v>
      </c>
      <c r="H194" s="42"/>
      <c r="I194"/>
      <c r="J194"/>
      <c r="K194"/>
      <c r="L194"/>
      <c r="M194"/>
    </row>
    <row r="195" spans="1:13" s="22" customFormat="1" ht="25.5" customHeight="1">
      <c r="A195" s="35"/>
      <c r="B195" s="79">
        <v>85412</v>
      </c>
      <c r="C195" s="48" t="s">
        <v>168</v>
      </c>
      <c r="D195" s="41">
        <f t="shared" si="12"/>
        <v>150000</v>
      </c>
      <c r="E195" s="39">
        <v>35000</v>
      </c>
      <c r="F195" s="39">
        <v>60000</v>
      </c>
      <c r="G195" s="39">
        <v>55000</v>
      </c>
      <c r="H195" s="39"/>
      <c r="I195"/>
      <c r="J195"/>
      <c r="K195"/>
      <c r="L195"/>
      <c r="M195"/>
    </row>
    <row r="196" spans="1:13" s="22" customFormat="1" ht="19.5" customHeight="1">
      <c r="A196" s="33">
        <v>921</v>
      </c>
      <c r="B196" s="56"/>
      <c r="C196" s="33" t="s">
        <v>56</v>
      </c>
      <c r="D196" s="38">
        <f>E196+F196+G196+H196</f>
        <v>12469000</v>
      </c>
      <c r="E196" s="42">
        <f>SUM(E197:E203)</f>
        <v>3505100</v>
      </c>
      <c r="F196" s="42">
        <f>SUM(F197:F203)</f>
        <v>3331900</v>
      </c>
      <c r="G196" s="42">
        <f>SUM(G197:G203)</f>
        <v>2892500</v>
      </c>
      <c r="H196" s="42">
        <f>SUM(H197:H203)</f>
        <v>2739500</v>
      </c>
      <c r="I196"/>
      <c r="J196"/>
      <c r="K196"/>
      <c r="L196"/>
      <c r="M196"/>
    </row>
    <row r="197" spans="1:13" s="88" customFormat="1" ht="19.5" customHeight="1">
      <c r="A197" s="103"/>
      <c r="B197" s="102">
        <v>92105</v>
      </c>
      <c r="C197" s="102" t="s">
        <v>55</v>
      </c>
      <c r="D197" s="41">
        <f t="shared" si="12"/>
        <v>992000</v>
      </c>
      <c r="E197" s="51">
        <v>264500</v>
      </c>
      <c r="F197" s="51">
        <v>290500</v>
      </c>
      <c r="G197" s="51">
        <v>233000</v>
      </c>
      <c r="H197" s="51">
        <v>204000</v>
      </c>
      <c r="I197"/>
      <c r="J197"/>
      <c r="K197"/>
      <c r="L197"/>
      <c r="M197"/>
    </row>
    <row r="198" spans="1:13" s="88" customFormat="1" ht="19.5" customHeight="1">
      <c r="A198" s="49"/>
      <c r="B198" s="102">
        <v>92106</v>
      </c>
      <c r="C198" s="40" t="s">
        <v>76</v>
      </c>
      <c r="D198" s="41">
        <f t="shared" si="12"/>
        <v>1940000</v>
      </c>
      <c r="E198" s="51">
        <v>538000</v>
      </c>
      <c r="F198" s="51">
        <v>478000</v>
      </c>
      <c r="G198" s="51">
        <v>489000</v>
      </c>
      <c r="H198" s="51">
        <v>435000</v>
      </c>
      <c r="I198"/>
      <c r="J198"/>
      <c r="K198"/>
      <c r="L198"/>
      <c r="M198"/>
    </row>
    <row r="199" spans="1:13" s="88" customFormat="1" ht="19.5" customHeight="1">
      <c r="A199" s="49"/>
      <c r="B199" s="102">
        <v>92109</v>
      </c>
      <c r="C199" s="40" t="s">
        <v>77</v>
      </c>
      <c r="D199" s="41">
        <f t="shared" si="12"/>
        <v>2347000</v>
      </c>
      <c r="E199" s="51">
        <v>609000</v>
      </c>
      <c r="F199" s="51">
        <v>845000</v>
      </c>
      <c r="G199" s="51">
        <v>523000</v>
      </c>
      <c r="H199" s="51">
        <v>370000</v>
      </c>
      <c r="I199"/>
      <c r="J199"/>
      <c r="K199"/>
      <c r="L199"/>
      <c r="M199"/>
    </row>
    <row r="200" spans="1:13" s="88" customFormat="1" ht="19.5" customHeight="1">
      <c r="A200" s="49"/>
      <c r="B200" s="102">
        <v>92110</v>
      </c>
      <c r="C200" s="40" t="s">
        <v>78</v>
      </c>
      <c r="D200" s="41">
        <f t="shared" si="12"/>
        <v>690000</v>
      </c>
      <c r="E200" s="51">
        <v>185000</v>
      </c>
      <c r="F200" s="51">
        <v>180000</v>
      </c>
      <c r="G200" s="51">
        <v>160000</v>
      </c>
      <c r="H200" s="51">
        <v>165000</v>
      </c>
      <c r="I200"/>
      <c r="J200"/>
      <c r="K200"/>
      <c r="L200"/>
      <c r="M200"/>
    </row>
    <row r="201" spans="1:13" s="88" customFormat="1" ht="19.5" customHeight="1">
      <c r="A201" s="49"/>
      <c r="B201" s="102">
        <v>92113</v>
      </c>
      <c r="C201" s="40" t="s">
        <v>79</v>
      </c>
      <c r="D201" s="41">
        <f t="shared" si="12"/>
        <v>1700000</v>
      </c>
      <c r="E201" s="51">
        <v>470000</v>
      </c>
      <c r="F201" s="51">
        <v>350000</v>
      </c>
      <c r="G201" s="51">
        <v>400000</v>
      </c>
      <c r="H201" s="51">
        <v>480000</v>
      </c>
      <c r="I201"/>
      <c r="J201"/>
      <c r="K201"/>
      <c r="L201"/>
      <c r="M201"/>
    </row>
    <row r="202" spans="1:13" s="88" customFormat="1" ht="19.5" customHeight="1">
      <c r="A202" s="49"/>
      <c r="B202" s="102">
        <v>92116</v>
      </c>
      <c r="C202" s="40" t="s">
        <v>80</v>
      </c>
      <c r="D202" s="41">
        <f t="shared" si="12"/>
        <v>4650000</v>
      </c>
      <c r="E202" s="51">
        <f>1431100+7500</f>
        <v>1438600</v>
      </c>
      <c r="F202" s="51">
        <f>1130900+7500</f>
        <v>1138400</v>
      </c>
      <c r="G202" s="51">
        <f>1030000+7500</f>
        <v>1037500</v>
      </c>
      <c r="H202" s="51">
        <f>1028000+7500</f>
        <v>1035500</v>
      </c>
      <c r="I202"/>
      <c r="J202"/>
      <c r="K202"/>
      <c r="L202"/>
      <c r="M202"/>
    </row>
    <row r="203" spans="1:13" s="22" customFormat="1" ht="19.5" customHeight="1">
      <c r="A203" s="40"/>
      <c r="B203" s="52">
        <v>92120</v>
      </c>
      <c r="C203" s="40" t="s">
        <v>39</v>
      </c>
      <c r="D203" s="41">
        <f t="shared" si="12"/>
        <v>150000</v>
      </c>
      <c r="E203" s="41"/>
      <c r="F203" s="41">
        <v>50000</v>
      </c>
      <c r="G203" s="41">
        <v>50000</v>
      </c>
      <c r="H203" s="41">
        <v>50000</v>
      </c>
      <c r="I203"/>
      <c r="J203"/>
      <c r="K203"/>
      <c r="L203"/>
      <c r="M203"/>
    </row>
    <row r="204" spans="1:13" s="22" customFormat="1" ht="18.75" customHeight="1">
      <c r="A204" s="33">
        <v>926</v>
      </c>
      <c r="B204" s="78"/>
      <c r="C204" s="33" t="s">
        <v>40</v>
      </c>
      <c r="D204" s="42">
        <f t="shared" si="12"/>
        <v>3140880</v>
      </c>
      <c r="E204" s="42">
        <f>SUM(E205:E207)</f>
        <v>632600</v>
      </c>
      <c r="F204" s="42">
        <f>SUM(F205:F207)</f>
        <v>757500</v>
      </c>
      <c r="G204" s="42">
        <f>SUM(G205:G207)</f>
        <v>731450</v>
      </c>
      <c r="H204" s="42">
        <f>SUM(H205:H207)</f>
        <v>1019330</v>
      </c>
      <c r="I204"/>
      <c r="J204"/>
      <c r="K204"/>
      <c r="L204"/>
      <c r="M204"/>
    </row>
    <row r="205" spans="1:13" s="22" customFormat="1" ht="18.75" customHeight="1">
      <c r="A205" s="34"/>
      <c r="B205" s="35">
        <v>92601</v>
      </c>
      <c r="C205" s="35" t="s">
        <v>41</v>
      </c>
      <c r="D205" s="41">
        <f t="shared" si="12"/>
        <v>206000</v>
      </c>
      <c r="E205" s="39">
        <v>51500</v>
      </c>
      <c r="F205" s="39">
        <v>51500</v>
      </c>
      <c r="G205" s="39">
        <v>51500</v>
      </c>
      <c r="H205" s="39">
        <v>51500</v>
      </c>
      <c r="I205"/>
      <c r="J205"/>
      <c r="K205"/>
      <c r="L205"/>
      <c r="M205"/>
    </row>
    <row r="206" spans="1:13" s="22" customFormat="1" ht="18.75" customHeight="1">
      <c r="A206" s="34"/>
      <c r="B206" s="35">
        <v>92604</v>
      </c>
      <c r="C206" s="40" t="s">
        <v>73</v>
      </c>
      <c r="D206" s="41">
        <f t="shared" si="12"/>
        <v>1650000</v>
      </c>
      <c r="E206" s="39">
        <v>378100</v>
      </c>
      <c r="F206" s="39">
        <v>426000</v>
      </c>
      <c r="G206" s="39">
        <v>427950</v>
      </c>
      <c r="H206" s="39">
        <v>417950</v>
      </c>
      <c r="I206"/>
      <c r="J206"/>
      <c r="K206"/>
      <c r="L206"/>
      <c r="M206"/>
    </row>
    <row r="207" spans="1:13" s="22" customFormat="1" ht="18.75" customHeight="1">
      <c r="A207" s="40"/>
      <c r="B207" s="35">
        <v>92605</v>
      </c>
      <c r="C207" s="40" t="s">
        <v>57</v>
      </c>
      <c r="D207" s="41">
        <f t="shared" si="12"/>
        <v>1284880</v>
      </c>
      <c r="E207" s="39">
        <v>203000</v>
      </c>
      <c r="F207" s="39">
        <v>280000</v>
      </c>
      <c r="G207" s="39">
        <v>252000</v>
      </c>
      <c r="H207" s="39">
        <v>549880</v>
      </c>
      <c r="I207"/>
      <c r="J207"/>
      <c r="K207"/>
      <c r="L207"/>
      <c r="M207"/>
    </row>
    <row r="208" spans="1:13" s="22" customFormat="1" ht="30" customHeight="1" thickBot="1">
      <c r="A208" s="148"/>
      <c r="B208" s="148"/>
      <c r="C208" s="77" t="s">
        <v>43</v>
      </c>
      <c r="D208" s="73">
        <f>E208+F208+G208+H208</f>
        <v>496000</v>
      </c>
      <c r="E208" s="73">
        <f aca="true" t="shared" si="13" ref="E208:H209">E209</f>
        <v>139464</v>
      </c>
      <c r="F208" s="73">
        <f t="shared" si="13"/>
        <v>122175</v>
      </c>
      <c r="G208" s="73">
        <f t="shared" si="13"/>
        <v>117514</v>
      </c>
      <c r="H208" s="73">
        <f t="shared" si="13"/>
        <v>116847</v>
      </c>
      <c r="I208"/>
      <c r="J208"/>
      <c r="K208"/>
      <c r="L208"/>
      <c r="M208"/>
    </row>
    <row r="209" spans="1:13" s="22" customFormat="1" ht="19.5" customHeight="1" thickTop="1">
      <c r="A209" s="33">
        <v>853</v>
      </c>
      <c r="B209" s="33"/>
      <c r="C209" s="33" t="s">
        <v>141</v>
      </c>
      <c r="D209" s="42">
        <f t="shared" si="12"/>
        <v>496000</v>
      </c>
      <c r="E209" s="42">
        <f t="shared" si="13"/>
        <v>139464</v>
      </c>
      <c r="F209" s="42">
        <f t="shared" si="13"/>
        <v>122175</v>
      </c>
      <c r="G209" s="42">
        <f t="shared" si="13"/>
        <v>117514</v>
      </c>
      <c r="H209" s="42">
        <f t="shared" si="13"/>
        <v>116847</v>
      </c>
      <c r="I209"/>
      <c r="J209"/>
      <c r="K209"/>
      <c r="L209"/>
      <c r="M209"/>
    </row>
    <row r="210" spans="1:13" s="22" customFormat="1" ht="19.5" customHeight="1">
      <c r="A210" s="34"/>
      <c r="B210" s="40">
        <v>85321</v>
      </c>
      <c r="C210" s="40" t="s">
        <v>159</v>
      </c>
      <c r="D210" s="41">
        <f>E210+F210+G210+H210</f>
        <v>496000</v>
      </c>
      <c r="E210" s="39">
        <v>139464</v>
      </c>
      <c r="F210" s="39">
        <f>118175+4000</f>
        <v>122175</v>
      </c>
      <c r="G210" s="39">
        <v>117514</v>
      </c>
      <c r="H210" s="39">
        <v>116847</v>
      </c>
      <c r="I210"/>
      <c r="J210"/>
      <c r="K210"/>
      <c r="L210"/>
      <c r="M210"/>
    </row>
    <row r="211" spans="1:13" s="22" customFormat="1" ht="21.75" customHeight="1">
      <c r="A211" s="34"/>
      <c r="B211" s="34"/>
      <c r="C211" s="66" t="s">
        <v>183</v>
      </c>
      <c r="D211" s="72">
        <f>E211+F211+G211+H211</f>
        <v>71383000</v>
      </c>
      <c r="E211" s="72">
        <f>E212</f>
        <v>11598000</v>
      </c>
      <c r="F211" s="72">
        <f>F212</f>
        <v>15555000</v>
      </c>
      <c r="G211" s="72">
        <f>G212</f>
        <v>24640000</v>
      </c>
      <c r="H211" s="72">
        <f>H212</f>
        <v>19590000</v>
      </c>
      <c r="I211"/>
      <c r="J211"/>
      <c r="K211"/>
      <c r="L211"/>
      <c r="M211"/>
    </row>
    <row r="212" spans="1:13" s="22" customFormat="1" ht="19.5" customHeight="1" thickBot="1">
      <c r="A212" s="40"/>
      <c r="B212" s="40"/>
      <c r="C212" s="74" t="s">
        <v>6</v>
      </c>
      <c r="D212" s="73">
        <f>E212+F212+G212+H212</f>
        <v>71383000</v>
      </c>
      <c r="E212" s="73">
        <f>E213+E217+E219+E221+E223+E234+E239+E242+E229+E232</f>
        <v>11598000</v>
      </c>
      <c r="F212" s="73">
        <f>F213+F217+F219+F221+F223+F234+F239+F242+F229+F232</f>
        <v>15555000</v>
      </c>
      <c r="G212" s="73">
        <f>G213+G217+G219+G221+G223+G234+G239+G242+G229+G232</f>
        <v>24640000</v>
      </c>
      <c r="H212" s="73">
        <f>H213+H217+H219+H221+H223+H234+H239+H242+H229+H232</f>
        <v>19590000</v>
      </c>
      <c r="I212"/>
      <c r="J212"/>
      <c r="K212"/>
      <c r="L212"/>
      <c r="M212"/>
    </row>
    <row r="213" spans="1:13" s="22" customFormat="1" ht="19.5" customHeight="1" thickTop="1">
      <c r="A213" s="32">
        <v>600</v>
      </c>
      <c r="B213" s="32"/>
      <c r="C213" s="33" t="s">
        <v>62</v>
      </c>
      <c r="D213" s="42">
        <f>F213+G213+H213+E213</f>
        <v>25675000</v>
      </c>
      <c r="E213" s="38">
        <f>SUM(E214:E216)</f>
        <v>4600000</v>
      </c>
      <c r="F213" s="38">
        <f>SUM(F214:F216)</f>
        <v>4785000</v>
      </c>
      <c r="G213" s="38">
        <f>SUM(G214:G216)</f>
        <v>9060000</v>
      </c>
      <c r="H213" s="38">
        <f>SUM(H214:H216)</f>
        <v>7230000</v>
      </c>
      <c r="I213"/>
      <c r="J213"/>
      <c r="K213"/>
      <c r="L213"/>
      <c r="M213"/>
    </row>
    <row r="214" spans="1:13" s="22" customFormat="1" ht="19.5" customHeight="1">
      <c r="A214" s="34"/>
      <c r="B214" s="40">
        <v>60015</v>
      </c>
      <c r="C214" s="40" t="s">
        <v>9</v>
      </c>
      <c r="D214" s="41">
        <f aca="true" t="shared" si="14" ref="D214:D244">E214+F214+G214+H214</f>
        <v>22980000</v>
      </c>
      <c r="E214" s="97">
        <v>4050000</v>
      </c>
      <c r="F214" s="97">
        <f>8500000-3500000-1000000</f>
        <v>4000000</v>
      </c>
      <c r="G214" s="97">
        <f>5930000+2000000</f>
        <v>7930000</v>
      </c>
      <c r="H214" s="97">
        <f>4500000+1500000+1000000</f>
        <v>7000000</v>
      </c>
      <c r="I214"/>
      <c r="J214"/>
      <c r="K214"/>
      <c r="L214"/>
      <c r="M214"/>
    </row>
    <row r="215" spans="1:13" s="22" customFormat="1" ht="19.5" customHeight="1">
      <c r="A215" s="34"/>
      <c r="B215" s="35">
        <v>60016</v>
      </c>
      <c r="C215" s="40" t="s">
        <v>10</v>
      </c>
      <c r="D215" s="41">
        <f t="shared" si="14"/>
        <v>2595000</v>
      </c>
      <c r="E215" s="39">
        <v>550000</v>
      </c>
      <c r="F215" s="39">
        <v>735000</v>
      </c>
      <c r="G215" s="39">
        <v>1080000</v>
      </c>
      <c r="H215" s="39">
        <v>230000</v>
      </c>
      <c r="I215"/>
      <c r="J215"/>
      <c r="K215"/>
      <c r="L215"/>
      <c r="M215"/>
    </row>
    <row r="216" spans="1:13" s="22" customFormat="1" ht="19.5" customHeight="1">
      <c r="A216" s="40"/>
      <c r="B216" s="40">
        <v>60017</v>
      </c>
      <c r="C216" s="40" t="s">
        <v>110</v>
      </c>
      <c r="D216" s="41">
        <f>SUM(E216:H216)</f>
        <v>100000</v>
      </c>
      <c r="E216" s="41"/>
      <c r="F216" s="41">
        <v>50000</v>
      </c>
      <c r="G216" s="41">
        <v>50000</v>
      </c>
      <c r="H216" s="41"/>
      <c r="I216"/>
      <c r="J216"/>
      <c r="K216"/>
      <c r="L216"/>
      <c r="M216"/>
    </row>
    <row r="217" spans="1:13" s="22" customFormat="1" ht="19.5" customHeight="1">
      <c r="A217" s="33">
        <v>700</v>
      </c>
      <c r="B217" s="33"/>
      <c r="C217" s="32" t="s">
        <v>13</v>
      </c>
      <c r="D217" s="42">
        <f>F217+G217+H217+E217</f>
        <v>4000000</v>
      </c>
      <c r="E217" s="42">
        <f>E218</f>
        <v>1060000</v>
      </c>
      <c r="F217" s="42">
        <f>F218</f>
        <v>1200000</v>
      </c>
      <c r="G217" s="42">
        <f>G218</f>
        <v>1200000</v>
      </c>
      <c r="H217" s="42">
        <f>H218</f>
        <v>540000</v>
      </c>
      <c r="I217"/>
      <c r="J217"/>
      <c r="K217"/>
      <c r="L217"/>
      <c r="M217"/>
    </row>
    <row r="218" spans="1:13" s="22" customFormat="1" ht="19.5" customHeight="1">
      <c r="A218" s="35"/>
      <c r="B218" s="35">
        <v>70095</v>
      </c>
      <c r="C218" s="35" t="s">
        <v>2</v>
      </c>
      <c r="D218" s="41">
        <f t="shared" si="14"/>
        <v>4000000</v>
      </c>
      <c r="E218" s="39">
        <v>1060000</v>
      </c>
      <c r="F218" s="39">
        <v>1200000</v>
      </c>
      <c r="G218" s="39">
        <v>1200000</v>
      </c>
      <c r="H218" s="39">
        <v>540000</v>
      </c>
      <c r="I218"/>
      <c r="J218"/>
      <c r="K218"/>
      <c r="L218"/>
      <c r="M218"/>
    </row>
    <row r="219" spans="1:13" s="22" customFormat="1" ht="19.5" customHeight="1">
      <c r="A219" s="33">
        <v>710</v>
      </c>
      <c r="B219" s="33"/>
      <c r="C219" s="33" t="s">
        <v>15</v>
      </c>
      <c r="D219" s="42">
        <f>F219+G219+H219+E219</f>
        <v>155000</v>
      </c>
      <c r="E219" s="42">
        <f>SUM(E220:E220)</f>
        <v>40000</v>
      </c>
      <c r="F219" s="42">
        <f>SUM(F220:F220)</f>
        <v>40000</v>
      </c>
      <c r="G219" s="42">
        <f>SUM(G220:G220)</f>
        <v>40000</v>
      </c>
      <c r="H219" s="42">
        <f>SUM(H220:H220)</f>
        <v>35000</v>
      </c>
      <c r="I219"/>
      <c r="J219"/>
      <c r="K219"/>
      <c r="L219"/>
      <c r="M219"/>
    </row>
    <row r="220" spans="1:13" s="22" customFormat="1" ht="19.5" customHeight="1">
      <c r="A220" s="35"/>
      <c r="B220" s="35">
        <v>71004</v>
      </c>
      <c r="C220" s="35" t="s">
        <v>16</v>
      </c>
      <c r="D220" s="41">
        <f>E220+F220+G220+H220</f>
        <v>155000</v>
      </c>
      <c r="E220" s="39">
        <v>40000</v>
      </c>
      <c r="F220" s="39">
        <v>40000</v>
      </c>
      <c r="G220" s="39">
        <v>40000</v>
      </c>
      <c r="H220" s="39">
        <v>35000</v>
      </c>
      <c r="I220"/>
      <c r="J220"/>
      <c r="K220"/>
      <c r="L220"/>
      <c r="M220"/>
    </row>
    <row r="221" spans="1:13" s="22" customFormat="1" ht="19.5" customHeight="1">
      <c r="A221" s="33">
        <v>754</v>
      </c>
      <c r="B221" s="78"/>
      <c r="C221" s="33" t="s">
        <v>20</v>
      </c>
      <c r="D221" s="42">
        <f>F221+G221+H221+E221</f>
        <v>500000</v>
      </c>
      <c r="E221" s="42"/>
      <c r="F221" s="42"/>
      <c r="G221" s="42">
        <f>G222</f>
        <v>250000</v>
      </c>
      <c r="H221" s="42">
        <f>H222</f>
        <v>250000</v>
      </c>
      <c r="I221"/>
      <c r="J221"/>
      <c r="K221"/>
      <c r="L221"/>
      <c r="M221"/>
    </row>
    <row r="222" spans="1:13" s="22" customFormat="1" ht="19.5" customHeight="1">
      <c r="A222" s="35"/>
      <c r="B222" s="35">
        <v>75405</v>
      </c>
      <c r="C222" s="40" t="s">
        <v>126</v>
      </c>
      <c r="D222" s="41">
        <f t="shared" si="14"/>
        <v>500000</v>
      </c>
      <c r="E222" s="39"/>
      <c r="F222" s="39"/>
      <c r="G222" s="39">
        <v>250000</v>
      </c>
      <c r="H222" s="39">
        <v>250000</v>
      </c>
      <c r="I222"/>
      <c r="J222"/>
      <c r="K222"/>
      <c r="L222"/>
      <c r="M222"/>
    </row>
    <row r="223" spans="1:13" s="22" customFormat="1" ht="19.5" customHeight="1">
      <c r="A223" s="32">
        <v>801</v>
      </c>
      <c r="B223" s="32"/>
      <c r="C223" s="32" t="s">
        <v>23</v>
      </c>
      <c r="D223" s="42">
        <f>F223+G223+H223+E223</f>
        <v>10810000</v>
      </c>
      <c r="E223" s="38">
        <f>SUM(E224:E228)</f>
        <v>2730000</v>
      </c>
      <c r="F223" s="38">
        <f>SUM(F224:F228)</f>
        <v>2600000</v>
      </c>
      <c r="G223" s="38">
        <f>SUM(G224:G228)</f>
        <v>3310000</v>
      </c>
      <c r="H223" s="38">
        <f>SUM(H224:H228)</f>
        <v>2170000</v>
      </c>
      <c r="I223"/>
      <c r="J223"/>
      <c r="K223"/>
      <c r="L223"/>
      <c r="M223"/>
    </row>
    <row r="224" spans="1:13" s="22" customFormat="1" ht="19.5" customHeight="1">
      <c r="A224" s="34"/>
      <c r="B224" s="35">
        <v>80101</v>
      </c>
      <c r="C224" s="35" t="s">
        <v>24</v>
      </c>
      <c r="D224" s="41">
        <f t="shared" si="14"/>
        <v>5710000</v>
      </c>
      <c r="E224" s="39">
        <v>1200000</v>
      </c>
      <c r="F224" s="39">
        <f>2100000-1100000</f>
        <v>1000000</v>
      </c>
      <c r="G224" s="39">
        <f>1500000+500000</f>
        <v>2000000</v>
      </c>
      <c r="H224" s="39">
        <f>910000+600000</f>
        <v>1510000</v>
      </c>
      <c r="I224"/>
      <c r="J224"/>
      <c r="K224"/>
      <c r="L224"/>
      <c r="M224"/>
    </row>
    <row r="225" spans="1:13" s="22" customFormat="1" ht="18.75" customHeight="1">
      <c r="A225" s="34"/>
      <c r="B225" s="35">
        <v>80110</v>
      </c>
      <c r="C225" s="35" t="s">
        <v>25</v>
      </c>
      <c r="D225" s="41">
        <f t="shared" si="14"/>
        <v>1600000</v>
      </c>
      <c r="E225" s="39">
        <v>250000</v>
      </c>
      <c r="F225" s="39">
        <v>500000</v>
      </c>
      <c r="G225" s="39">
        <v>500000</v>
      </c>
      <c r="H225" s="39">
        <v>350000</v>
      </c>
      <c r="I225"/>
      <c r="J225"/>
      <c r="K225"/>
      <c r="L225"/>
      <c r="M225"/>
    </row>
    <row r="226" spans="1:13" s="22" customFormat="1" ht="18.75" customHeight="1">
      <c r="A226" s="34"/>
      <c r="B226" s="35">
        <v>80120</v>
      </c>
      <c r="C226" s="35" t="s">
        <v>88</v>
      </c>
      <c r="D226" s="41">
        <f>E226+F226+G226+H226</f>
        <v>200000</v>
      </c>
      <c r="E226" s="39">
        <v>80000</v>
      </c>
      <c r="F226" s="39">
        <v>100000</v>
      </c>
      <c r="G226" s="39">
        <v>10000</v>
      </c>
      <c r="H226" s="39">
        <v>10000</v>
      </c>
      <c r="I226"/>
      <c r="J226"/>
      <c r="K226"/>
      <c r="L226"/>
      <c r="M226"/>
    </row>
    <row r="227" spans="1:13" s="22" customFormat="1" ht="18.75" customHeight="1">
      <c r="A227" s="34"/>
      <c r="B227" s="40">
        <v>80130</v>
      </c>
      <c r="C227" s="40" t="s">
        <v>114</v>
      </c>
      <c r="D227" s="41">
        <f t="shared" si="14"/>
        <v>3000000</v>
      </c>
      <c r="E227" s="41">
        <v>1200000</v>
      </c>
      <c r="F227" s="41">
        <f>1300000-500000</f>
        <v>800000</v>
      </c>
      <c r="G227" s="41">
        <f>300000+500000</f>
        <v>800000</v>
      </c>
      <c r="H227" s="41">
        <v>200000</v>
      </c>
      <c r="I227"/>
      <c r="J227"/>
      <c r="K227"/>
      <c r="L227"/>
      <c r="M227"/>
    </row>
    <row r="228" spans="1:13" s="22" customFormat="1" ht="18.75" customHeight="1">
      <c r="A228" s="40"/>
      <c r="B228" s="40">
        <v>80132</v>
      </c>
      <c r="C228" s="40" t="s">
        <v>158</v>
      </c>
      <c r="D228" s="41">
        <f>SUM(E228:H228)</f>
        <v>300000</v>
      </c>
      <c r="E228" s="41"/>
      <c r="F228" s="41">
        <v>200000</v>
      </c>
      <c r="G228" s="41"/>
      <c r="H228" s="41">
        <v>100000</v>
      </c>
      <c r="I228"/>
      <c r="J228"/>
      <c r="K228"/>
      <c r="L228"/>
      <c r="M228"/>
    </row>
    <row r="229" spans="1:13" s="22" customFormat="1" ht="18.75" customHeight="1">
      <c r="A229" s="33">
        <v>851</v>
      </c>
      <c r="B229" s="33"/>
      <c r="C229" s="33" t="s">
        <v>26</v>
      </c>
      <c r="D229" s="42">
        <f>F229+G229+H229+E229</f>
        <v>450000</v>
      </c>
      <c r="E229" s="42">
        <f>E230+E231</f>
        <v>50000</v>
      </c>
      <c r="F229" s="42">
        <f>F230+F231</f>
        <v>300000</v>
      </c>
      <c r="G229" s="42">
        <f>G230+G231</f>
        <v>100000</v>
      </c>
      <c r="H229" s="42"/>
      <c r="I229"/>
      <c r="J229"/>
      <c r="K229"/>
      <c r="L229"/>
      <c r="M229"/>
    </row>
    <row r="230" spans="1:13" s="22" customFormat="1" ht="18.75" customHeight="1">
      <c r="A230" s="34"/>
      <c r="B230" s="40">
        <v>85121</v>
      </c>
      <c r="C230" s="40" t="s">
        <v>82</v>
      </c>
      <c r="D230" s="41">
        <f t="shared" si="14"/>
        <v>250000</v>
      </c>
      <c r="E230" s="41">
        <v>50000</v>
      </c>
      <c r="F230" s="41">
        <v>150000</v>
      </c>
      <c r="G230" s="41">
        <v>50000</v>
      </c>
      <c r="H230" s="41"/>
      <c r="I230"/>
      <c r="J230"/>
      <c r="K230"/>
      <c r="L230"/>
      <c r="M230"/>
    </row>
    <row r="231" spans="1:13" s="22" customFormat="1" ht="18.75" customHeight="1">
      <c r="A231" s="40"/>
      <c r="B231" s="40">
        <v>85154</v>
      </c>
      <c r="C231" s="40" t="s">
        <v>100</v>
      </c>
      <c r="D231" s="41">
        <f>E231+F231+G231+H231</f>
        <v>200000</v>
      </c>
      <c r="E231" s="41"/>
      <c r="F231" s="41">
        <v>150000</v>
      </c>
      <c r="G231" s="41">
        <v>50000</v>
      </c>
      <c r="H231" s="41"/>
      <c r="I231"/>
      <c r="J231"/>
      <c r="K231"/>
      <c r="L231"/>
      <c r="M231"/>
    </row>
    <row r="232" spans="1:13" s="5" customFormat="1" ht="19.5" customHeight="1">
      <c r="A232" s="33">
        <v>852</v>
      </c>
      <c r="B232" s="33"/>
      <c r="C232" s="33" t="s">
        <v>136</v>
      </c>
      <c r="D232" s="42">
        <f>E232+F232+G232+H232</f>
        <v>53000</v>
      </c>
      <c r="E232" s="42">
        <f>E233</f>
        <v>53000</v>
      </c>
      <c r="F232" s="42"/>
      <c r="G232" s="42"/>
      <c r="H232" s="42"/>
      <c r="I232"/>
      <c r="J232"/>
      <c r="K232"/>
      <c r="L232"/>
      <c r="M232"/>
    </row>
    <row r="233" spans="1:13" s="5" customFormat="1" ht="19.5" customHeight="1">
      <c r="A233" s="57"/>
      <c r="B233" s="52">
        <v>85202</v>
      </c>
      <c r="C233" s="40" t="s">
        <v>27</v>
      </c>
      <c r="D233" s="39">
        <f>SUM(E233:H233)</f>
        <v>53000</v>
      </c>
      <c r="E233" s="41">
        <v>53000</v>
      </c>
      <c r="F233" s="41"/>
      <c r="G233" s="41"/>
      <c r="H233" s="41"/>
      <c r="I233"/>
      <c r="J233"/>
      <c r="K233"/>
      <c r="L233"/>
      <c r="M233"/>
    </row>
    <row r="234" spans="1:13" s="22" customFormat="1" ht="18.75" customHeight="1">
      <c r="A234" s="32">
        <v>900</v>
      </c>
      <c r="B234" s="32"/>
      <c r="C234" s="33" t="s">
        <v>71</v>
      </c>
      <c r="D234" s="42">
        <f>F234+G234+H234+E234</f>
        <v>17260000</v>
      </c>
      <c r="E234" s="38">
        <f>SUM(E235:E238)</f>
        <v>1895000</v>
      </c>
      <c r="F234" s="38">
        <f>SUM(F235:F238)</f>
        <v>4540000</v>
      </c>
      <c r="G234" s="38">
        <f>SUM(G235:G238)</f>
        <v>5610000</v>
      </c>
      <c r="H234" s="38">
        <f>SUM(H235:H238)</f>
        <v>5215000</v>
      </c>
      <c r="I234"/>
      <c r="J234"/>
      <c r="K234"/>
      <c r="L234"/>
      <c r="M234"/>
    </row>
    <row r="235" spans="1:13" s="22" customFormat="1" ht="18.75" customHeight="1">
      <c r="A235" s="34"/>
      <c r="B235" s="35">
        <v>90001</v>
      </c>
      <c r="C235" s="35" t="s">
        <v>34</v>
      </c>
      <c r="D235" s="41">
        <f t="shared" si="14"/>
        <v>3260000</v>
      </c>
      <c r="E235" s="39">
        <v>220000</v>
      </c>
      <c r="F235" s="39">
        <v>750000</v>
      </c>
      <c r="G235" s="39">
        <v>1110000</v>
      </c>
      <c r="H235" s="39">
        <v>1180000</v>
      </c>
      <c r="I235"/>
      <c r="J235"/>
      <c r="K235"/>
      <c r="L235"/>
      <c r="M235"/>
    </row>
    <row r="236" spans="1:13" s="22" customFormat="1" ht="18.75" customHeight="1">
      <c r="A236" s="34"/>
      <c r="B236" s="35">
        <v>90002</v>
      </c>
      <c r="C236" s="40" t="s">
        <v>132</v>
      </c>
      <c r="D236" s="41">
        <f t="shared" si="14"/>
        <v>6400000</v>
      </c>
      <c r="E236" s="39">
        <v>110000</v>
      </c>
      <c r="F236" s="39">
        <v>1590000</v>
      </c>
      <c r="G236" s="39">
        <v>2300000</v>
      </c>
      <c r="H236" s="39">
        <v>2400000</v>
      </c>
      <c r="I236"/>
      <c r="J236"/>
      <c r="K236"/>
      <c r="L236"/>
      <c r="M236"/>
    </row>
    <row r="237" spans="1:13" s="22" customFormat="1" ht="18.75" customHeight="1">
      <c r="A237" s="34"/>
      <c r="B237" s="35">
        <v>90013</v>
      </c>
      <c r="C237" s="40" t="s">
        <v>37</v>
      </c>
      <c r="D237" s="41">
        <f>SUM(E237:H237)</f>
        <v>100000</v>
      </c>
      <c r="E237" s="39"/>
      <c r="F237" s="39">
        <v>50000</v>
      </c>
      <c r="G237" s="39">
        <v>50000</v>
      </c>
      <c r="H237" s="39"/>
      <c r="I237"/>
      <c r="J237"/>
      <c r="K237"/>
      <c r="L237"/>
      <c r="M237"/>
    </row>
    <row r="238" spans="1:13" s="22" customFormat="1" ht="18.75" customHeight="1">
      <c r="A238" s="40"/>
      <c r="B238" s="35">
        <v>90095</v>
      </c>
      <c r="C238" s="40" t="s">
        <v>2</v>
      </c>
      <c r="D238" s="41">
        <f t="shared" si="14"/>
        <v>7500000</v>
      </c>
      <c r="E238" s="39">
        <v>1565000</v>
      </c>
      <c r="F238" s="39">
        <v>2150000</v>
      </c>
      <c r="G238" s="39">
        <v>2150000</v>
      </c>
      <c r="H238" s="39">
        <v>1635000</v>
      </c>
      <c r="I238"/>
      <c r="J238"/>
      <c r="K238"/>
      <c r="L238"/>
      <c r="M238"/>
    </row>
    <row r="239" spans="1:13" s="22" customFormat="1" ht="18.75" customHeight="1">
      <c r="A239" s="32">
        <v>921</v>
      </c>
      <c r="B239" s="32"/>
      <c r="C239" s="32" t="s">
        <v>56</v>
      </c>
      <c r="D239" s="38">
        <f>F239+G239+H239+E239</f>
        <v>1230000</v>
      </c>
      <c r="E239" s="38">
        <f>SUM(E240:E241)</f>
        <v>490000</v>
      </c>
      <c r="F239" s="38">
        <f>SUM(F240:F241)</f>
        <v>170000</v>
      </c>
      <c r="G239" s="38">
        <f>SUM(G240:G241)</f>
        <v>170000</v>
      </c>
      <c r="H239" s="38">
        <f>SUM(H240:H241)</f>
        <v>400000</v>
      </c>
      <c r="I239"/>
      <c r="J239"/>
      <c r="K239"/>
      <c r="L239"/>
      <c r="M239"/>
    </row>
    <row r="240" spans="1:13" s="22" customFormat="1" ht="18.75" customHeight="1">
      <c r="A240" s="34"/>
      <c r="B240" s="35">
        <v>92113</v>
      </c>
      <c r="C240" s="50" t="s">
        <v>79</v>
      </c>
      <c r="D240" s="41">
        <f t="shared" si="14"/>
        <v>700000</v>
      </c>
      <c r="E240" s="39">
        <v>450000</v>
      </c>
      <c r="F240" s="39"/>
      <c r="G240" s="39"/>
      <c r="H240" s="39">
        <v>250000</v>
      </c>
      <c r="I240"/>
      <c r="J240"/>
      <c r="K240"/>
      <c r="L240"/>
      <c r="M240"/>
    </row>
    <row r="241" spans="1:13" s="22" customFormat="1" ht="18.75" customHeight="1">
      <c r="A241" s="40"/>
      <c r="B241" s="98">
        <v>92120</v>
      </c>
      <c r="C241" s="81" t="s">
        <v>39</v>
      </c>
      <c r="D241" s="41">
        <f t="shared" si="14"/>
        <v>530000</v>
      </c>
      <c r="E241" s="39">
        <v>40000</v>
      </c>
      <c r="F241" s="39">
        <v>170000</v>
      </c>
      <c r="G241" s="39">
        <v>170000</v>
      </c>
      <c r="H241" s="39">
        <v>150000</v>
      </c>
      <c r="I241"/>
      <c r="J241"/>
      <c r="K241"/>
      <c r="L241"/>
      <c r="M241"/>
    </row>
    <row r="242" spans="1:13" s="22" customFormat="1" ht="18.75" customHeight="1">
      <c r="A242" s="32">
        <v>926</v>
      </c>
      <c r="B242" s="32"/>
      <c r="C242" s="38" t="s">
        <v>40</v>
      </c>
      <c r="D242" s="38">
        <f>F242+G242+H242+E242</f>
        <v>11250000</v>
      </c>
      <c r="E242" s="38">
        <f>SUM(E243:E244)</f>
        <v>680000</v>
      </c>
      <c r="F242" s="38">
        <f>SUM(F243:F244)</f>
        <v>1920000</v>
      </c>
      <c r="G242" s="38">
        <f>SUM(G243:G244)</f>
        <v>4900000</v>
      </c>
      <c r="H242" s="38">
        <f>SUM(H243:H244)</f>
        <v>3750000</v>
      </c>
      <c r="I242"/>
      <c r="J242"/>
      <c r="K242"/>
      <c r="L242"/>
      <c r="M242"/>
    </row>
    <row r="243" spans="1:13" s="22" customFormat="1" ht="18.75" customHeight="1">
      <c r="A243" s="34"/>
      <c r="B243" s="40">
        <v>92604</v>
      </c>
      <c r="C243" s="41" t="s">
        <v>73</v>
      </c>
      <c r="D243" s="39">
        <f t="shared" si="14"/>
        <v>10800000</v>
      </c>
      <c r="E243" s="39">
        <v>570000</v>
      </c>
      <c r="F243" s="39">
        <f>2730000-1000000</f>
        <v>1730000</v>
      </c>
      <c r="G243" s="39">
        <f>4300000+500000</f>
        <v>4800000</v>
      </c>
      <c r="H243" s="39">
        <f>3200000+500000</f>
        <v>3700000</v>
      </c>
      <c r="I243"/>
      <c r="J243"/>
      <c r="K243"/>
      <c r="L243"/>
      <c r="M243"/>
    </row>
    <row r="244" spans="1:13" s="22" customFormat="1" ht="18.75" customHeight="1">
      <c r="A244" s="34"/>
      <c r="B244" s="40">
        <v>92605</v>
      </c>
      <c r="C244" s="99" t="s">
        <v>57</v>
      </c>
      <c r="D244" s="39">
        <f t="shared" si="14"/>
        <v>450000</v>
      </c>
      <c r="E244" s="39">
        <v>110000</v>
      </c>
      <c r="F244" s="39">
        <v>190000</v>
      </c>
      <c r="G244" s="39">
        <v>100000</v>
      </c>
      <c r="H244" s="39">
        <v>50000</v>
      </c>
      <c r="I244"/>
      <c r="J244"/>
      <c r="K244"/>
      <c r="L244"/>
      <c r="M244"/>
    </row>
    <row r="245" spans="1:13" s="22" customFormat="1" ht="21.75" customHeight="1">
      <c r="A245" s="34"/>
      <c r="B245" s="34"/>
      <c r="C245" s="66" t="s">
        <v>123</v>
      </c>
      <c r="D245" s="72">
        <f>E245+F245+G245+H245</f>
        <v>1000000</v>
      </c>
      <c r="E245" s="72">
        <f>E246</f>
        <v>246700</v>
      </c>
      <c r="F245" s="72">
        <f>F246</f>
        <v>260800</v>
      </c>
      <c r="G245" s="72">
        <f>G246</f>
        <v>241700</v>
      </c>
      <c r="H245" s="72">
        <f>H246</f>
        <v>250800</v>
      </c>
      <c r="I245"/>
      <c r="J245"/>
      <c r="K245"/>
      <c r="L245"/>
      <c r="M245"/>
    </row>
    <row r="246" spans="1:13" s="22" customFormat="1" ht="19.5" customHeight="1" thickBot="1">
      <c r="A246" s="40"/>
      <c r="B246" s="40"/>
      <c r="C246" s="74" t="s">
        <v>6</v>
      </c>
      <c r="D246" s="73">
        <f>E246+F246+G246+H246</f>
        <v>1000000</v>
      </c>
      <c r="E246" s="73">
        <f>E247</f>
        <v>246700</v>
      </c>
      <c r="F246" s="73">
        <f aca="true" t="shared" si="15" ref="F246:H247">F247</f>
        <v>260800</v>
      </c>
      <c r="G246" s="73">
        <f t="shared" si="15"/>
        <v>241700</v>
      </c>
      <c r="H246" s="73">
        <f t="shared" si="15"/>
        <v>250800</v>
      </c>
      <c r="I246"/>
      <c r="J246"/>
      <c r="K246"/>
      <c r="L246"/>
      <c r="M246"/>
    </row>
    <row r="247" spans="1:13" s="22" customFormat="1" ht="19.5" customHeight="1" thickTop="1">
      <c r="A247" s="33">
        <v>750</v>
      </c>
      <c r="B247" s="33"/>
      <c r="C247" s="32" t="s">
        <v>18</v>
      </c>
      <c r="D247" s="42">
        <f>F247+G247+H247+E247</f>
        <v>1000000</v>
      </c>
      <c r="E247" s="42">
        <f>E248</f>
        <v>246700</v>
      </c>
      <c r="F247" s="42">
        <f t="shared" si="15"/>
        <v>260800</v>
      </c>
      <c r="G247" s="42">
        <f t="shared" si="15"/>
        <v>241700</v>
      </c>
      <c r="H247" s="42">
        <f t="shared" si="15"/>
        <v>250800</v>
      </c>
      <c r="I247"/>
      <c r="J247"/>
      <c r="K247"/>
      <c r="L247"/>
      <c r="M247"/>
    </row>
    <row r="248" spans="1:13" s="22" customFormat="1" ht="19.5" customHeight="1">
      <c r="A248" s="34"/>
      <c r="B248" s="35">
        <v>75022</v>
      </c>
      <c r="C248" s="35" t="s">
        <v>19</v>
      </c>
      <c r="D248" s="39">
        <f>E248+F248+G248+H248</f>
        <v>1000000</v>
      </c>
      <c r="E248" s="39">
        <v>246700</v>
      </c>
      <c r="F248" s="39">
        <v>260800</v>
      </c>
      <c r="G248" s="39">
        <v>241700</v>
      </c>
      <c r="H248" s="39">
        <v>250800</v>
      </c>
      <c r="I248"/>
      <c r="J248"/>
      <c r="K248"/>
      <c r="L248"/>
      <c r="M248"/>
    </row>
    <row r="249" spans="1:13" s="22" customFormat="1" ht="21.75" customHeight="1">
      <c r="A249" s="34"/>
      <c r="B249" s="34"/>
      <c r="C249" s="66" t="s">
        <v>68</v>
      </c>
      <c r="D249" s="72">
        <f>E249+F249+G249+H249</f>
        <v>150000</v>
      </c>
      <c r="E249" s="72">
        <f aca="true" t="shared" si="16" ref="E249:H251">E250</f>
        <v>37500</v>
      </c>
      <c r="F249" s="72">
        <f t="shared" si="16"/>
        <v>37500</v>
      </c>
      <c r="G249" s="72">
        <f t="shared" si="16"/>
        <v>37500</v>
      </c>
      <c r="H249" s="72">
        <f t="shared" si="16"/>
        <v>37500</v>
      </c>
      <c r="I249"/>
      <c r="J249"/>
      <c r="K249"/>
      <c r="L249"/>
      <c r="M249"/>
    </row>
    <row r="250" spans="1:13" s="22" customFormat="1" ht="19.5" customHeight="1" thickBot="1">
      <c r="A250" s="40"/>
      <c r="B250" s="40"/>
      <c r="C250" s="74" t="s">
        <v>6</v>
      </c>
      <c r="D250" s="73">
        <f>E250+F250+G250+H250</f>
        <v>150000</v>
      </c>
      <c r="E250" s="73">
        <f t="shared" si="16"/>
        <v>37500</v>
      </c>
      <c r="F250" s="73">
        <f t="shared" si="16"/>
        <v>37500</v>
      </c>
      <c r="G250" s="73">
        <f t="shared" si="16"/>
        <v>37500</v>
      </c>
      <c r="H250" s="73">
        <f t="shared" si="16"/>
        <v>37500</v>
      </c>
      <c r="I250"/>
      <c r="J250"/>
      <c r="K250"/>
      <c r="L250"/>
      <c r="M250"/>
    </row>
    <row r="251" spans="1:13" s="5" customFormat="1" ht="19.5" customHeight="1" thickTop="1">
      <c r="A251" s="33">
        <v>900</v>
      </c>
      <c r="B251" s="33"/>
      <c r="C251" s="33" t="s">
        <v>33</v>
      </c>
      <c r="D251" s="42">
        <f>F251+G251+H251+E251</f>
        <v>150000</v>
      </c>
      <c r="E251" s="42">
        <f t="shared" si="16"/>
        <v>37500</v>
      </c>
      <c r="F251" s="42">
        <f t="shared" si="16"/>
        <v>37500</v>
      </c>
      <c r="G251" s="42">
        <f t="shared" si="16"/>
        <v>37500</v>
      </c>
      <c r="H251" s="42">
        <f t="shared" si="16"/>
        <v>37500</v>
      </c>
      <c r="I251"/>
      <c r="J251"/>
      <c r="K251"/>
      <c r="L251"/>
      <c r="M251"/>
    </row>
    <row r="252" spans="1:13" s="22" customFormat="1" ht="19.5" customHeight="1">
      <c r="A252" s="57"/>
      <c r="B252" s="35">
        <v>90001</v>
      </c>
      <c r="C252" s="35" t="s">
        <v>34</v>
      </c>
      <c r="D252" s="39">
        <f>E252+F252+G252+H252</f>
        <v>150000</v>
      </c>
      <c r="E252" s="39">
        <v>37500</v>
      </c>
      <c r="F252" s="39">
        <v>37500</v>
      </c>
      <c r="G252" s="39">
        <v>37500</v>
      </c>
      <c r="H252" s="39">
        <v>37500</v>
      </c>
      <c r="I252"/>
      <c r="J252"/>
      <c r="K252"/>
      <c r="L252"/>
      <c r="M252"/>
    </row>
    <row r="253" spans="1:13" s="22" customFormat="1" ht="21.75" customHeight="1">
      <c r="A253" s="34"/>
      <c r="B253" s="34"/>
      <c r="C253" s="66" t="s">
        <v>162</v>
      </c>
      <c r="D253" s="72">
        <f aca="true" t="shared" si="17" ref="D253:D321">E253+F253+G253+H253</f>
        <v>2202000</v>
      </c>
      <c r="E253" s="72">
        <f aca="true" t="shared" si="18" ref="E253:H255">E254</f>
        <v>626000</v>
      </c>
      <c r="F253" s="72">
        <f t="shared" si="18"/>
        <v>569500</v>
      </c>
      <c r="G253" s="72">
        <f t="shared" si="18"/>
        <v>506500</v>
      </c>
      <c r="H253" s="72">
        <f t="shared" si="18"/>
        <v>500000</v>
      </c>
      <c r="I253"/>
      <c r="J253"/>
      <c r="K253"/>
      <c r="L253"/>
      <c r="M253"/>
    </row>
    <row r="254" spans="1:13" s="22" customFormat="1" ht="19.5" customHeight="1" thickBot="1">
      <c r="A254" s="40"/>
      <c r="B254" s="40"/>
      <c r="C254" s="70" t="s">
        <v>6</v>
      </c>
      <c r="D254" s="68">
        <f t="shared" si="17"/>
        <v>2202000</v>
      </c>
      <c r="E254" s="68">
        <f>E255+E257+E260</f>
        <v>626000</v>
      </c>
      <c r="F254" s="68">
        <f>F255+F257</f>
        <v>569500</v>
      </c>
      <c r="G254" s="68">
        <f>G255+G257</f>
        <v>506500</v>
      </c>
      <c r="H254" s="68">
        <f>H255+H257</f>
        <v>500000</v>
      </c>
      <c r="I254"/>
      <c r="J254"/>
      <c r="K254"/>
      <c r="L254"/>
      <c r="M254"/>
    </row>
    <row r="255" spans="1:13" s="22" customFormat="1" ht="18.75" customHeight="1" thickTop="1">
      <c r="A255" s="32">
        <v>630</v>
      </c>
      <c r="B255" s="32"/>
      <c r="C255" s="33" t="s">
        <v>11</v>
      </c>
      <c r="D255" s="42">
        <f>E255+F255+G255+H255</f>
        <v>140000</v>
      </c>
      <c r="E255" s="42">
        <f t="shared" si="18"/>
        <v>78000</v>
      </c>
      <c r="F255" s="42">
        <f t="shared" si="18"/>
        <v>60500</v>
      </c>
      <c r="G255" s="42">
        <f t="shared" si="18"/>
        <v>1500</v>
      </c>
      <c r="H255" s="42"/>
      <c r="I255"/>
      <c r="J255"/>
      <c r="K255"/>
      <c r="L255"/>
      <c r="M255"/>
    </row>
    <row r="256" spans="1:13" s="22" customFormat="1" ht="18.75" customHeight="1">
      <c r="A256" s="34"/>
      <c r="B256" s="40">
        <v>63003</v>
      </c>
      <c r="C256" s="40" t="s">
        <v>72</v>
      </c>
      <c r="D256" s="41">
        <f>E256+F256+G256+H256</f>
        <v>140000</v>
      </c>
      <c r="E256" s="41">
        <v>78000</v>
      </c>
      <c r="F256" s="41">
        <v>60500</v>
      </c>
      <c r="G256" s="41">
        <v>1500</v>
      </c>
      <c r="H256" s="41"/>
      <c r="I256"/>
      <c r="J256"/>
      <c r="K256"/>
      <c r="L256"/>
      <c r="M256"/>
    </row>
    <row r="257" spans="1:13" s="22" customFormat="1" ht="18.75" customHeight="1">
      <c r="A257" s="32">
        <v>750</v>
      </c>
      <c r="B257" s="32"/>
      <c r="C257" s="33" t="s">
        <v>18</v>
      </c>
      <c r="D257" s="42">
        <f t="shared" si="17"/>
        <v>2037000</v>
      </c>
      <c r="E257" s="42">
        <f>SUM(E258:E259)</f>
        <v>523000</v>
      </c>
      <c r="F257" s="42">
        <f>SUM(F258:F259)</f>
        <v>509000</v>
      </c>
      <c r="G257" s="42">
        <f>SUM(G258:G259)</f>
        <v>505000</v>
      </c>
      <c r="H257" s="42">
        <f>SUM(H258:H259)</f>
        <v>500000</v>
      </c>
      <c r="I257"/>
      <c r="J257"/>
      <c r="K257"/>
      <c r="L257"/>
      <c r="M257"/>
    </row>
    <row r="258" spans="1:13" s="22" customFormat="1" ht="18.75" customHeight="1">
      <c r="A258" s="57"/>
      <c r="B258" s="35">
        <v>75023</v>
      </c>
      <c r="C258" s="35" t="s">
        <v>59</v>
      </c>
      <c r="D258" s="39">
        <f>SUM(E258:H258)</f>
        <v>87000</v>
      </c>
      <c r="E258" s="39">
        <v>23000</v>
      </c>
      <c r="F258" s="39">
        <v>59000</v>
      </c>
      <c r="G258" s="39">
        <v>5000</v>
      </c>
      <c r="H258" s="39"/>
      <c r="I258"/>
      <c r="J258"/>
      <c r="K258"/>
      <c r="L258"/>
      <c r="M258"/>
    </row>
    <row r="259" spans="1:13" s="22" customFormat="1" ht="18.75" customHeight="1">
      <c r="A259" s="40"/>
      <c r="B259" s="35">
        <v>75095</v>
      </c>
      <c r="C259" s="35" t="s">
        <v>2</v>
      </c>
      <c r="D259" s="39">
        <f t="shared" si="17"/>
        <v>1950000</v>
      </c>
      <c r="E259" s="39">
        <v>500000</v>
      </c>
      <c r="F259" s="39">
        <v>450000</v>
      </c>
      <c r="G259" s="39">
        <v>500000</v>
      </c>
      <c r="H259" s="39">
        <v>500000</v>
      </c>
      <c r="I259"/>
      <c r="J259"/>
      <c r="K259"/>
      <c r="L259"/>
      <c r="M259"/>
    </row>
    <row r="260" spans="1:13" s="22" customFormat="1" ht="18.75" customHeight="1">
      <c r="A260" s="32">
        <v>758</v>
      </c>
      <c r="B260" s="32"/>
      <c r="C260" s="33" t="s">
        <v>103</v>
      </c>
      <c r="D260" s="42">
        <f>SUM(E260:H260)</f>
        <v>25000</v>
      </c>
      <c r="E260" s="42">
        <f>E261</f>
        <v>25000</v>
      </c>
      <c r="F260" s="42"/>
      <c r="G260" s="42"/>
      <c r="H260" s="42"/>
      <c r="I260"/>
      <c r="J260"/>
      <c r="K260"/>
      <c r="L260"/>
      <c r="M260"/>
    </row>
    <row r="261" spans="1:13" s="22" customFormat="1" ht="18.75" customHeight="1">
      <c r="A261" s="57"/>
      <c r="B261" s="35">
        <v>75860</v>
      </c>
      <c r="C261" s="35" t="s">
        <v>169</v>
      </c>
      <c r="D261" s="39">
        <f>SUM(E261:H261)</f>
        <v>25000</v>
      </c>
      <c r="E261" s="39">
        <v>25000</v>
      </c>
      <c r="F261" s="39"/>
      <c r="G261" s="39"/>
      <c r="H261" s="39"/>
      <c r="I261"/>
      <c r="J261"/>
      <c r="K261"/>
      <c r="L261"/>
      <c r="M261"/>
    </row>
    <row r="262" spans="1:13" s="22" customFormat="1" ht="19.5" customHeight="1">
      <c r="A262" s="34"/>
      <c r="B262" s="57"/>
      <c r="C262" s="120" t="s">
        <v>137</v>
      </c>
      <c r="D262" s="100">
        <f>E262+F262+G262+H262</f>
        <v>4665000</v>
      </c>
      <c r="E262" s="100">
        <f aca="true" t="shared" si="19" ref="E262:H264">E263</f>
        <v>1480000</v>
      </c>
      <c r="F262" s="100">
        <f t="shared" si="19"/>
        <v>1073000</v>
      </c>
      <c r="G262" s="100">
        <f t="shared" si="19"/>
        <v>1016000</v>
      </c>
      <c r="H262" s="100">
        <f t="shared" si="19"/>
        <v>1096000</v>
      </c>
      <c r="I262"/>
      <c r="J262"/>
      <c r="K262"/>
      <c r="L262"/>
      <c r="M262"/>
    </row>
    <row r="263" spans="1:13" s="22" customFormat="1" ht="19.5" customHeight="1" thickBot="1">
      <c r="A263" s="40"/>
      <c r="B263" s="40"/>
      <c r="C263" s="74" t="s">
        <v>6</v>
      </c>
      <c r="D263" s="73">
        <f>E263+F263+G263+H263</f>
        <v>4665000</v>
      </c>
      <c r="E263" s="73">
        <f t="shared" si="19"/>
        <v>1480000</v>
      </c>
      <c r="F263" s="73">
        <f t="shared" si="19"/>
        <v>1073000</v>
      </c>
      <c r="G263" s="73">
        <f t="shared" si="19"/>
        <v>1016000</v>
      </c>
      <c r="H263" s="73">
        <f t="shared" si="19"/>
        <v>1096000</v>
      </c>
      <c r="I263"/>
      <c r="J263"/>
      <c r="K263"/>
      <c r="L263"/>
      <c r="M263"/>
    </row>
    <row r="264" spans="1:13" s="22" customFormat="1" ht="19.5" customHeight="1" thickTop="1">
      <c r="A264" s="45">
        <v>754</v>
      </c>
      <c r="B264" s="33"/>
      <c r="C264" s="46" t="s">
        <v>20</v>
      </c>
      <c r="D264" s="42">
        <f>F264+G264+H264+E264</f>
        <v>4665000</v>
      </c>
      <c r="E264" s="42">
        <f t="shared" si="19"/>
        <v>1480000</v>
      </c>
      <c r="F264" s="42">
        <f t="shared" si="19"/>
        <v>1073000</v>
      </c>
      <c r="G264" s="42">
        <f t="shared" si="19"/>
        <v>1016000</v>
      </c>
      <c r="H264" s="42">
        <f t="shared" si="19"/>
        <v>1096000</v>
      </c>
      <c r="I264"/>
      <c r="J264"/>
      <c r="K264"/>
      <c r="L264"/>
      <c r="M264"/>
    </row>
    <row r="265" spans="1:13" s="22" customFormat="1" ht="19.5" customHeight="1">
      <c r="A265" s="149"/>
      <c r="B265" s="35">
        <v>75416</v>
      </c>
      <c r="C265" s="35" t="s">
        <v>22</v>
      </c>
      <c r="D265" s="39">
        <f>E265+F265+G265+H265</f>
        <v>4665000</v>
      </c>
      <c r="E265" s="39">
        <v>1480000</v>
      </c>
      <c r="F265" s="39">
        <v>1073000</v>
      </c>
      <c r="G265" s="39">
        <v>1016000</v>
      </c>
      <c r="H265" s="39">
        <v>1096000</v>
      </c>
      <c r="I265"/>
      <c r="J265"/>
      <c r="K265"/>
      <c r="L265"/>
      <c r="M265"/>
    </row>
    <row r="266" spans="1:13" s="5" customFormat="1" ht="30.75" customHeight="1">
      <c r="A266" s="34"/>
      <c r="B266" s="57"/>
      <c r="C266" s="144" t="s">
        <v>160</v>
      </c>
      <c r="D266" s="100">
        <f t="shared" si="17"/>
        <v>2120800</v>
      </c>
      <c r="E266" s="100">
        <f>E267+E270+E273</f>
        <v>585395</v>
      </c>
      <c r="F266" s="100">
        <f>F267+F270+F273</f>
        <v>525290</v>
      </c>
      <c r="G266" s="100">
        <f>G267+G270+G273</f>
        <v>532820</v>
      </c>
      <c r="H266" s="100">
        <f>H267+H270+H273</f>
        <v>477295</v>
      </c>
      <c r="I266"/>
      <c r="J266"/>
      <c r="K266"/>
      <c r="L266"/>
      <c r="M266"/>
    </row>
    <row r="267" spans="1:13" s="5" customFormat="1" ht="20.25" customHeight="1" thickBot="1">
      <c r="A267" s="40"/>
      <c r="B267" s="40"/>
      <c r="C267" s="77" t="s">
        <v>6</v>
      </c>
      <c r="D267" s="73">
        <f t="shared" si="17"/>
        <v>1357300</v>
      </c>
      <c r="E267" s="73">
        <f aca="true" t="shared" si="20" ref="E267:H268">E268</f>
        <v>386020</v>
      </c>
      <c r="F267" s="73">
        <f t="shared" si="20"/>
        <v>331590</v>
      </c>
      <c r="G267" s="73">
        <f t="shared" si="20"/>
        <v>339490</v>
      </c>
      <c r="H267" s="73">
        <f t="shared" si="20"/>
        <v>300200</v>
      </c>
      <c r="I267"/>
      <c r="J267"/>
      <c r="K267"/>
      <c r="L267"/>
      <c r="M267"/>
    </row>
    <row r="268" spans="1:13" s="5" customFormat="1" ht="18.75" customHeight="1" thickTop="1">
      <c r="A268" s="32">
        <v>852</v>
      </c>
      <c r="B268" s="33"/>
      <c r="C268" s="33" t="s">
        <v>136</v>
      </c>
      <c r="D268" s="42">
        <f t="shared" si="17"/>
        <v>1357300</v>
      </c>
      <c r="E268" s="38">
        <f t="shared" si="20"/>
        <v>386020</v>
      </c>
      <c r="F268" s="38">
        <f t="shared" si="20"/>
        <v>331590</v>
      </c>
      <c r="G268" s="38">
        <f t="shared" si="20"/>
        <v>339490</v>
      </c>
      <c r="H268" s="38">
        <f t="shared" si="20"/>
        <v>300200</v>
      </c>
      <c r="I268"/>
      <c r="J268"/>
      <c r="K268"/>
      <c r="L268"/>
      <c r="M268"/>
    </row>
    <row r="269" spans="1:13" s="5" customFormat="1" ht="18" customHeight="1">
      <c r="A269" s="35"/>
      <c r="B269" s="35">
        <v>85201</v>
      </c>
      <c r="C269" s="35" t="s">
        <v>104</v>
      </c>
      <c r="D269" s="41">
        <f t="shared" si="17"/>
        <v>1357300</v>
      </c>
      <c r="E269" s="39">
        <v>386020</v>
      </c>
      <c r="F269" s="39">
        <v>331590</v>
      </c>
      <c r="G269" s="39">
        <v>339490</v>
      </c>
      <c r="H269" s="39">
        <v>300200</v>
      </c>
      <c r="I269"/>
      <c r="J269"/>
      <c r="K269"/>
      <c r="L269"/>
      <c r="M269"/>
    </row>
    <row r="270" spans="1:13" s="5" customFormat="1" ht="29.25" customHeight="1" thickBot="1">
      <c r="A270" s="40"/>
      <c r="B270" s="40"/>
      <c r="C270" s="77" t="s">
        <v>167</v>
      </c>
      <c r="D270" s="73">
        <f t="shared" si="17"/>
        <v>725700</v>
      </c>
      <c r="E270" s="73">
        <f aca="true" t="shared" si="21" ref="E270:H271">E271</f>
        <v>190650</v>
      </c>
      <c r="F270" s="73">
        <f t="shared" si="21"/>
        <v>183900</v>
      </c>
      <c r="G270" s="73">
        <f t="shared" si="21"/>
        <v>183700</v>
      </c>
      <c r="H270" s="73">
        <f t="shared" si="21"/>
        <v>167450</v>
      </c>
      <c r="I270"/>
      <c r="J270"/>
      <c r="K270"/>
      <c r="L270"/>
      <c r="M270"/>
    </row>
    <row r="271" spans="1:13" s="5" customFormat="1" ht="20.25" customHeight="1" thickTop="1">
      <c r="A271" s="33">
        <v>852</v>
      </c>
      <c r="B271" s="33"/>
      <c r="C271" s="46" t="s">
        <v>136</v>
      </c>
      <c r="D271" s="42">
        <f>E271+F271+G271+H271</f>
        <v>725700</v>
      </c>
      <c r="E271" s="42">
        <f t="shared" si="21"/>
        <v>190650</v>
      </c>
      <c r="F271" s="42">
        <f t="shared" si="21"/>
        <v>183900</v>
      </c>
      <c r="G271" s="42">
        <f t="shared" si="21"/>
        <v>183700</v>
      </c>
      <c r="H271" s="42">
        <f t="shared" si="21"/>
        <v>167450</v>
      </c>
      <c r="I271"/>
      <c r="J271"/>
      <c r="K271"/>
      <c r="L271"/>
      <c r="M271"/>
    </row>
    <row r="272" spans="1:13" s="5" customFormat="1" ht="19.5" customHeight="1">
      <c r="A272" s="34"/>
      <c r="B272" s="35">
        <v>85201</v>
      </c>
      <c r="C272" s="126" t="s">
        <v>104</v>
      </c>
      <c r="D272" s="41">
        <f>E272+F272+G272+H272</f>
        <v>725700</v>
      </c>
      <c r="E272" s="39">
        <v>190650</v>
      </c>
      <c r="F272" s="39">
        <v>183900</v>
      </c>
      <c r="G272" s="39">
        <v>183700</v>
      </c>
      <c r="H272" s="39">
        <v>167450</v>
      </c>
      <c r="I272"/>
      <c r="J272"/>
      <c r="K272"/>
      <c r="L272"/>
      <c r="M272"/>
    </row>
    <row r="273" spans="1:13" s="5" customFormat="1" ht="29.25" customHeight="1" thickBot="1">
      <c r="A273" s="40"/>
      <c r="B273" s="40"/>
      <c r="C273" s="61" t="s">
        <v>43</v>
      </c>
      <c r="D273" s="62">
        <f t="shared" si="17"/>
        <v>37800</v>
      </c>
      <c r="E273" s="62">
        <f>E274</f>
        <v>8725</v>
      </c>
      <c r="F273" s="62">
        <f aca="true" t="shared" si="22" ref="F273:H274">F274</f>
        <v>9800</v>
      </c>
      <c r="G273" s="62">
        <f t="shared" si="22"/>
        <v>9630</v>
      </c>
      <c r="H273" s="62">
        <f t="shared" si="22"/>
        <v>9645</v>
      </c>
      <c r="I273"/>
      <c r="J273"/>
      <c r="K273"/>
      <c r="L273"/>
      <c r="M273"/>
    </row>
    <row r="274" spans="1:13" s="5" customFormat="1" ht="20.25" customHeight="1" thickTop="1">
      <c r="A274" s="33">
        <v>851</v>
      </c>
      <c r="B274" s="33"/>
      <c r="C274" s="46" t="s">
        <v>26</v>
      </c>
      <c r="D274" s="42">
        <f t="shared" si="17"/>
        <v>37800</v>
      </c>
      <c r="E274" s="42">
        <f>E275</f>
        <v>8725</v>
      </c>
      <c r="F274" s="42">
        <f t="shared" si="22"/>
        <v>9800</v>
      </c>
      <c r="G274" s="42">
        <f t="shared" si="22"/>
        <v>9630</v>
      </c>
      <c r="H274" s="42">
        <f t="shared" si="22"/>
        <v>9645</v>
      </c>
      <c r="I274"/>
      <c r="J274"/>
      <c r="K274"/>
      <c r="L274"/>
      <c r="M274"/>
    </row>
    <row r="275" spans="1:13" s="5" customFormat="1" ht="26.25" customHeight="1">
      <c r="A275" s="34"/>
      <c r="B275" s="43">
        <v>85156</v>
      </c>
      <c r="C275" s="126" t="s">
        <v>143</v>
      </c>
      <c r="D275" s="41">
        <f t="shared" si="17"/>
        <v>37800</v>
      </c>
      <c r="E275" s="39">
        <v>8725</v>
      </c>
      <c r="F275" s="39">
        <v>9800</v>
      </c>
      <c r="G275" s="39">
        <v>9630</v>
      </c>
      <c r="H275" s="39">
        <v>9645</v>
      </c>
      <c r="I275"/>
      <c r="J275"/>
      <c r="K275"/>
      <c r="L275"/>
      <c r="M275"/>
    </row>
    <row r="276" spans="1:13" s="5" customFormat="1" ht="18.75" customHeight="1">
      <c r="A276" s="34"/>
      <c r="B276" s="34"/>
      <c r="C276" s="76" t="s">
        <v>142</v>
      </c>
      <c r="D276" s="72">
        <f t="shared" si="17"/>
        <v>1912500</v>
      </c>
      <c r="E276" s="72">
        <f>E277+E281+E284</f>
        <v>513500</v>
      </c>
      <c r="F276" s="72">
        <f>F277+F281+F284</f>
        <v>513500</v>
      </c>
      <c r="G276" s="72">
        <f>G277+G281+G284</f>
        <v>454450</v>
      </c>
      <c r="H276" s="72">
        <f>H277+H281+H284</f>
        <v>431050</v>
      </c>
      <c r="I276"/>
      <c r="J276"/>
      <c r="K276"/>
      <c r="L276"/>
      <c r="M276"/>
    </row>
    <row r="277" spans="1:13" s="5" customFormat="1" ht="18.75" customHeight="1" thickBot="1">
      <c r="A277" s="40"/>
      <c r="B277" s="40"/>
      <c r="C277" s="77" t="s">
        <v>6</v>
      </c>
      <c r="D277" s="73">
        <f t="shared" si="17"/>
        <v>1546300</v>
      </c>
      <c r="E277" s="73">
        <f>E278</f>
        <v>422000</v>
      </c>
      <c r="F277" s="73">
        <f>F278</f>
        <v>422000</v>
      </c>
      <c r="G277" s="73">
        <f>G278</f>
        <v>362000</v>
      </c>
      <c r="H277" s="73">
        <f>H278</f>
        <v>340300</v>
      </c>
      <c r="I277"/>
      <c r="J277"/>
      <c r="K277"/>
      <c r="L277"/>
      <c r="M277"/>
    </row>
    <row r="278" spans="1:13" s="5" customFormat="1" ht="18.75" customHeight="1" thickTop="1">
      <c r="A278" s="32">
        <v>852</v>
      </c>
      <c r="B278" s="33"/>
      <c r="C278" s="33" t="s">
        <v>136</v>
      </c>
      <c r="D278" s="42">
        <f t="shared" si="17"/>
        <v>1546300</v>
      </c>
      <c r="E278" s="38">
        <f>E279+E280</f>
        <v>422000</v>
      </c>
      <c r="F278" s="38">
        <f>F279+F280</f>
        <v>422000</v>
      </c>
      <c r="G278" s="38">
        <f>G279+G280</f>
        <v>362000</v>
      </c>
      <c r="H278" s="38">
        <f>H279+H280</f>
        <v>340300</v>
      </c>
      <c r="I278"/>
      <c r="J278"/>
      <c r="K278"/>
      <c r="L278"/>
      <c r="M278"/>
    </row>
    <row r="279" spans="1:13" s="5" customFormat="1" ht="18.75" customHeight="1">
      <c r="A279" s="34"/>
      <c r="B279" s="35">
        <v>85201</v>
      </c>
      <c r="C279" s="35" t="s">
        <v>104</v>
      </c>
      <c r="D279" s="41">
        <f t="shared" si="17"/>
        <v>1418300</v>
      </c>
      <c r="E279" s="39">
        <v>400000</v>
      </c>
      <c r="F279" s="39">
        <v>380000</v>
      </c>
      <c r="G279" s="39">
        <v>320000</v>
      </c>
      <c r="H279" s="39">
        <v>318300</v>
      </c>
      <c r="I279"/>
      <c r="J279"/>
      <c r="K279"/>
      <c r="L279"/>
      <c r="M279"/>
    </row>
    <row r="280" spans="1:13" s="5" customFormat="1" ht="26.25" customHeight="1">
      <c r="A280" s="34"/>
      <c r="B280" s="40">
        <v>85220</v>
      </c>
      <c r="C280" s="44" t="s">
        <v>185</v>
      </c>
      <c r="D280" s="41">
        <f t="shared" si="17"/>
        <v>128000</v>
      </c>
      <c r="E280" s="134">
        <v>22000</v>
      </c>
      <c r="F280" s="134">
        <v>42000</v>
      </c>
      <c r="G280" s="134">
        <v>42000</v>
      </c>
      <c r="H280" s="134">
        <v>22000</v>
      </c>
      <c r="I280"/>
      <c r="J280"/>
      <c r="K280"/>
      <c r="L280"/>
      <c r="M280"/>
    </row>
    <row r="281" spans="1:13" s="5" customFormat="1" ht="29.25" customHeight="1" thickBot="1">
      <c r="A281" s="40"/>
      <c r="B281" s="40"/>
      <c r="C281" s="61" t="s">
        <v>167</v>
      </c>
      <c r="D281" s="73">
        <f>E281+F281+G281+H281</f>
        <v>341700</v>
      </c>
      <c r="E281" s="62">
        <f aca="true" t="shared" si="23" ref="E281:H282">E282</f>
        <v>85000</v>
      </c>
      <c r="F281" s="62">
        <f t="shared" si="23"/>
        <v>85000</v>
      </c>
      <c r="G281" s="62">
        <f t="shared" si="23"/>
        <v>86700</v>
      </c>
      <c r="H281" s="62">
        <f t="shared" si="23"/>
        <v>85000</v>
      </c>
      <c r="I281"/>
      <c r="J281"/>
      <c r="K281"/>
      <c r="L281"/>
      <c r="M281"/>
    </row>
    <row r="282" spans="1:13" s="5" customFormat="1" ht="20.25" customHeight="1" thickTop="1">
      <c r="A282" s="33">
        <v>852</v>
      </c>
      <c r="B282" s="33"/>
      <c r="C282" s="46" t="s">
        <v>136</v>
      </c>
      <c r="D282" s="42">
        <f>E282+F282+G282+H282</f>
        <v>341700</v>
      </c>
      <c r="E282" s="42">
        <f t="shared" si="23"/>
        <v>85000</v>
      </c>
      <c r="F282" s="42">
        <f t="shared" si="23"/>
        <v>85000</v>
      </c>
      <c r="G282" s="42">
        <f t="shared" si="23"/>
        <v>86700</v>
      </c>
      <c r="H282" s="42">
        <f t="shared" si="23"/>
        <v>85000</v>
      </c>
      <c r="I282"/>
      <c r="J282"/>
      <c r="K282"/>
      <c r="L282"/>
      <c r="M282"/>
    </row>
    <row r="283" spans="1:13" s="5" customFormat="1" ht="19.5" customHeight="1">
      <c r="A283" s="34"/>
      <c r="B283" s="35">
        <v>85201</v>
      </c>
      <c r="C283" s="126" t="s">
        <v>104</v>
      </c>
      <c r="D283" s="41">
        <f>E283+F283+G283+H283</f>
        <v>341700</v>
      </c>
      <c r="E283" s="39">
        <v>85000</v>
      </c>
      <c r="F283" s="39">
        <v>85000</v>
      </c>
      <c r="G283" s="39">
        <v>86700</v>
      </c>
      <c r="H283" s="39">
        <v>85000</v>
      </c>
      <c r="I283"/>
      <c r="J283"/>
      <c r="K283"/>
      <c r="L283"/>
      <c r="M283"/>
    </row>
    <row r="284" spans="1:13" s="5" customFormat="1" ht="29.25" customHeight="1" thickBot="1">
      <c r="A284" s="40"/>
      <c r="B284" s="40"/>
      <c r="C284" s="61" t="s">
        <v>43</v>
      </c>
      <c r="D284" s="62">
        <f t="shared" si="17"/>
        <v>24500</v>
      </c>
      <c r="E284" s="62">
        <f>E285</f>
        <v>6500</v>
      </c>
      <c r="F284" s="62">
        <f aca="true" t="shared" si="24" ref="F284:H285">F285</f>
        <v>6500</v>
      </c>
      <c r="G284" s="62">
        <f t="shared" si="24"/>
        <v>5750</v>
      </c>
      <c r="H284" s="62">
        <f t="shared" si="24"/>
        <v>5750</v>
      </c>
      <c r="I284"/>
      <c r="J284"/>
      <c r="K284"/>
      <c r="L284"/>
      <c r="M284"/>
    </row>
    <row r="285" spans="1:13" s="5" customFormat="1" ht="20.25" customHeight="1" thickTop="1">
      <c r="A285" s="33">
        <v>851</v>
      </c>
      <c r="B285" s="33"/>
      <c r="C285" s="46" t="s">
        <v>26</v>
      </c>
      <c r="D285" s="42">
        <f t="shared" si="17"/>
        <v>24500</v>
      </c>
      <c r="E285" s="42">
        <f>E286</f>
        <v>6500</v>
      </c>
      <c r="F285" s="42">
        <f t="shared" si="24"/>
        <v>6500</v>
      </c>
      <c r="G285" s="42">
        <f t="shared" si="24"/>
        <v>5750</v>
      </c>
      <c r="H285" s="42">
        <f t="shared" si="24"/>
        <v>5750</v>
      </c>
      <c r="I285"/>
      <c r="J285"/>
      <c r="K285"/>
      <c r="L285"/>
      <c r="M285"/>
    </row>
    <row r="286" spans="1:13" s="5" customFormat="1" ht="26.25" customHeight="1">
      <c r="A286" s="57"/>
      <c r="B286" s="43">
        <v>85156</v>
      </c>
      <c r="C286" s="126" t="s">
        <v>143</v>
      </c>
      <c r="D286" s="41">
        <f t="shared" si="17"/>
        <v>24500</v>
      </c>
      <c r="E286" s="39">
        <v>6500</v>
      </c>
      <c r="F286" s="39">
        <v>6500</v>
      </c>
      <c r="G286" s="39">
        <v>5750</v>
      </c>
      <c r="H286" s="39">
        <v>5750</v>
      </c>
      <c r="I286"/>
      <c r="J286"/>
      <c r="K286"/>
      <c r="L286"/>
      <c r="M286"/>
    </row>
    <row r="287" spans="1:13" s="5" customFormat="1" ht="18.75" customHeight="1">
      <c r="A287" s="34"/>
      <c r="B287" s="34"/>
      <c r="C287" s="76" t="s">
        <v>138</v>
      </c>
      <c r="D287" s="72">
        <f t="shared" si="17"/>
        <v>1191274</v>
      </c>
      <c r="E287" s="72">
        <f>E288+E291+E294</f>
        <v>362374</v>
      </c>
      <c r="F287" s="72">
        <f>F288+F291+F294</f>
        <v>273300</v>
      </c>
      <c r="G287" s="72">
        <f>G288+G291+G294</f>
        <v>277300</v>
      </c>
      <c r="H287" s="72">
        <f>H288+H291+H294</f>
        <v>278300</v>
      </c>
      <c r="I287"/>
      <c r="J287"/>
      <c r="K287"/>
      <c r="L287"/>
      <c r="M287"/>
    </row>
    <row r="288" spans="1:13" s="5" customFormat="1" ht="18.75" customHeight="1" thickBot="1">
      <c r="A288" s="40"/>
      <c r="B288" s="40"/>
      <c r="C288" s="77" t="s">
        <v>6</v>
      </c>
      <c r="D288" s="73">
        <f t="shared" si="17"/>
        <v>832374</v>
      </c>
      <c r="E288" s="73">
        <f aca="true" t="shared" si="25" ref="E288:H289">E289</f>
        <v>253074</v>
      </c>
      <c r="F288" s="73">
        <f t="shared" si="25"/>
        <v>193000</v>
      </c>
      <c r="G288" s="73">
        <f t="shared" si="25"/>
        <v>193000</v>
      </c>
      <c r="H288" s="73">
        <f t="shared" si="25"/>
        <v>193300</v>
      </c>
      <c r="I288"/>
      <c r="J288"/>
      <c r="K288"/>
      <c r="L288"/>
      <c r="M288"/>
    </row>
    <row r="289" spans="1:13" s="5" customFormat="1" ht="18.75" customHeight="1" thickTop="1">
      <c r="A289" s="32">
        <v>852</v>
      </c>
      <c r="B289" s="33"/>
      <c r="C289" s="33" t="s">
        <v>136</v>
      </c>
      <c r="D289" s="42">
        <f t="shared" si="17"/>
        <v>832374</v>
      </c>
      <c r="E289" s="38">
        <f t="shared" si="25"/>
        <v>253074</v>
      </c>
      <c r="F289" s="38">
        <f t="shared" si="25"/>
        <v>193000</v>
      </c>
      <c r="G289" s="38">
        <f t="shared" si="25"/>
        <v>193000</v>
      </c>
      <c r="H289" s="38">
        <f t="shared" si="25"/>
        <v>193300</v>
      </c>
      <c r="I289"/>
      <c r="J289"/>
      <c r="K289"/>
      <c r="L289"/>
      <c r="M289"/>
    </row>
    <row r="290" spans="1:13" s="5" customFormat="1" ht="18.75" customHeight="1">
      <c r="A290" s="57"/>
      <c r="B290" s="35">
        <v>85201</v>
      </c>
      <c r="C290" s="35" t="s">
        <v>104</v>
      </c>
      <c r="D290" s="39">
        <f t="shared" si="17"/>
        <v>832374</v>
      </c>
      <c r="E290" s="39">
        <v>253074</v>
      </c>
      <c r="F290" s="39">
        <v>193000</v>
      </c>
      <c r="G290" s="39">
        <v>193000</v>
      </c>
      <c r="H290" s="39">
        <v>193300</v>
      </c>
      <c r="I290"/>
      <c r="J290"/>
      <c r="K290"/>
      <c r="L290"/>
      <c r="M290"/>
    </row>
    <row r="291" spans="1:13" s="5" customFormat="1" ht="29.25" customHeight="1" thickBot="1">
      <c r="A291" s="40"/>
      <c r="B291" s="40"/>
      <c r="C291" s="61" t="s">
        <v>167</v>
      </c>
      <c r="D291" s="73">
        <f t="shared" si="17"/>
        <v>341700</v>
      </c>
      <c r="E291" s="62">
        <f aca="true" t="shared" si="26" ref="E291:H292">E292</f>
        <v>105000</v>
      </c>
      <c r="F291" s="62">
        <f t="shared" si="26"/>
        <v>76000</v>
      </c>
      <c r="G291" s="62">
        <f t="shared" si="26"/>
        <v>80000</v>
      </c>
      <c r="H291" s="62">
        <f t="shared" si="26"/>
        <v>80700</v>
      </c>
      <c r="I291"/>
      <c r="J291"/>
      <c r="K291"/>
      <c r="L291"/>
      <c r="M291"/>
    </row>
    <row r="292" spans="1:13" s="5" customFormat="1" ht="20.25" customHeight="1" thickTop="1">
      <c r="A292" s="33">
        <v>852</v>
      </c>
      <c r="B292" s="33"/>
      <c r="C292" s="46" t="s">
        <v>136</v>
      </c>
      <c r="D292" s="42">
        <f>E292+F292+G292+H292</f>
        <v>341700</v>
      </c>
      <c r="E292" s="42">
        <f t="shared" si="26"/>
        <v>105000</v>
      </c>
      <c r="F292" s="42">
        <f t="shared" si="26"/>
        <v>76000</v>
      </c>
      <c r="G292" s="42">
        <f t="shared" si="26"/>
        <v>80000</v>
      </c>
      <c r="H292" s="42">
        <f t="shared" si="26"/>
        <v>80700</v>
      </c>
      <c r="I292"/>
      <c r="J292"/>
      <c r="K292"/>
      <c r="L292"/>
      <c r="M292"/>
    </row>
    <row r="293" spans="1:13" s="5" customFormat="1" ht="19.5" customHeight="1">
      <c r="A293" s="34"/>
      <c r="B293" s="35">
        <v>85201</v>
      </c>
      <c r="C293" s="126" t="s">
        <v>104</v>
      </c>
      <c r="D293" s="41">
        <f>E293+F293+G293+H293</f>
        <v>341700</v>
      </c>
      <c r="E293" s="39">
        <v>105000</v>
      </c>
      <c r="F293" s="39">
        <v>76000</v>
      </c>
      <c r="G293" s="39">
        <v>80000</v>
      </c>
      <c r="H293" s="39">
        <v>80700</v>
      </c>
      <c r="I293"/>
      <c r="J293"/>
      <c r="K293"/>
      <c r="L293"/>
      <c r="M293"/>
    </row>
    <row r="294" spans="1:13" s="5" customFormat="1" ht="29.25" customHeight="1" thickBot="1">
      <c r="A294" s="35"/>
      <c r="B294" s="35"/>
      <c r="C294" s="61" t="s">
        <v>43</v>
      </c>
      <c r="D294" s="62">
        <f t="shared" si="17"/>
        <v>17200</v>
      </c>
      <c r="E294" s="62">
        <f>E295</f>
        <v>4300</v>
      </c>
      <c r="F294" s="62">
        <f aca="true" t="shared" si="27" ref="F294:H295">F295</f>
        <v>4300</v>
      </c>
      <c r="G294" s="62">
        <f t="shared" si="27"/>
        <v>4300</v>
      </c>
      <c r="H294" s="62">
        <f t="shared" si="27"/>
        <v>4300</v>
      </c>
      <c r="I294"/>
      <c r="J294"/>
      <c r="K294"/>
      <c r="L294"/>
      <c r="M294"/>
    </row>
    <row r="295" spans="1:13" s="5" customFormat="1" ht="20.25" customHeight="1" thickTop="1">
      <c r="A295" s="33">
        <v>851</v>
      </c>
      <c r="B295" s="33"/>
      <c r="C295" s="46" t="s">
        <v>26</v>
      </c>
      <c r="D295" s="42">
        <f t="shared" si="17"/>
        <v>17200</v>
      </c>
      <c r="E295" s="42">
        <f>E296</f>
        <v>4300</v>
      </c>
      <c r="F295" s="42">
        <f t="shared" si="27"/>
        <v>4300</v>
      </c>
      <c r="G295" s="42">
        <f t="shared" si="27"/>
        <v>4300</v>
      </c>
      <c r="H295" s="42">
        <f t="shared" si="27"/>
        <v>4300</v>
      </c>
      <c r="I295"/>
      <c r="J295"/>
      <c r="K295"/>
      <c r="L295"/>
      <c r="M295"/>
    </row>
    <row r="296" spans="1:13" s="5" customFormat="1" ht="26.25" customHeight="1">
      <c r="A296" s="35"/>
      <c r="B296" s="79">
        <v>85156</v>
      </c>
      <c r="C296" s="145" t="s">
        <v>143</v>
      </c>
      <c r="D296" s="39">
        <f t="shared" si="17"/>
        <v>17200</v>
      </c>
      <c r="E296" s="39">
        <v>4300</v>
      </c>
      <c r="F296" s="39">
        <v>4300</v>
      </c>
      <c r="G296" s="39">
        <v>4300</v>
      </c>
      <c r="H296" s="39">
        <v>4300</v>
      </c>
      <c r="I296"/>
      <c r="J296"/>
      <c r="K296"/>
      <c r="L296"/>
      <c r="M296"/>
    </row>
    <row r="297" spans="1:13" s="5" customFormat="1" ht="21.75" customHeight="1">
      <c r="A297" s="34"/>
      <c r="B297" s="34"/>
      <c r="C297" s="76" t="s">
        <v>139</v>
      </c>
      <c r="D297" s="72">
        <f t="shared" si="17"/>
        <v>175800</v>
      </c>
      <c r="E297" s="72">
        <f>E298+E301</f>
        <v>46735</v>
      </c>
      <c r="F297" s="72">
        <f>F298+F301</f>
        <v>44315</v>
      </c>
      <c r="G297" s="72">
        <f>G298+G301</f>
        <v>42375</v>
      </c>
      <c r="H297" s="72">
        <f>H298+H301</f>
        <v>42375</v>
      </c>
      <c r="I297"/>
      <c r="J297"/>
      <c r="K297"/>
      <c r="L297"/>
      <c r="M297"/>
    </row>
    <row r="298" spans="1:13" s="5" customFormat="1" ht="20.25" customHeight="1" thickBot="1">
      <c r="A298" s="40"/>
      <c r="B298" s="40"/>
      <c r="C298" s="77" t="s">
        <v>6</v>
      </c>
      <c r="D298" s="73">
        <f t="shared" si="17"/>
        <v>172300</v>
      </c>
      <c r="E298" s="73">
        <f>E299</f>
        <v>45860</v>
      </c>
      <c r="F298" s="73">
        <f aca="true" t="shared" si="28" ref="F298:H299">F299</f>
        <v>43440</v>
      </c>
      <c r="G298" s="73">
        <f t="shared" si="28"/>
        <v>41500</v>
      </c>
      <c r="H298" s="73">
        <f t="shared" si="28"/>
        <v>41500</v>
      </c>
      <c r="I298"/>
      <c r="J298"/>
      <c r="K298"/>
      <c r="L298"/>
      <c r="M298"/>
    </row>
    <row r="299" spans="1:13" s="5" customFormat="1" ht="20.25" customHeight="1" thickTop="1">
      <c r="A299" s="33">
        <v>852</v>
      </c>
      <c r="B299" s="33"/>
      <c r="C299" s="33" t="s">
        <v>136</v>
      </c>
      <c r="D299" s="42">
        <f t="shared" si="17"/>
        <v>172300</v>
      </c>
      <c r="E299" s="119">
        <f>E300</f>
        <v>45860</v>
      </c>
      <c r="F299" s="119">
        <f t="shared" si="28"/>
        <v>43440</v>
      </c>
      <c r="G299" s="119">
        <f t="shared" si="28"/>
        <v>41500</v>
      </c>
      <c r="H299" s="119">
        <f t="shared" si="28"/>
        <v>41500</v>
      </c>
      <c r="I299"/>
      <c r="J299"/>
      <c r="K299"/>
      <c r="L299"/>
      <c r="M299"/>
    </row>
    <row r="300" spans="1:13" s="5" customFormat="1" ht="19.5" customHeight="1">
      <c r="A300" s="34"/>
      <c r="B300" s="35">
        <v>85201</v>
      </c>
      <c r="C300" s="35" t="s">
        <v>104</v>
      </c>
      <c r="D300" s="41">
        <f t="shared" si="17"/>
        <v>172300</v>
      </c>
      <c r="E300" s="39">
        <v>45860</v>
      </c>
      <c r="F300" s="39">
        <v>43440</v>
      </c>
      <c r="G300" s="39">
        <v>41500</v>
      </c>
      <c r="H300" s="39">
        <v>41500</v>
      </c>
      <c r="I300"/>
      <c r="J300"/>
      <c r="K300"/>
      <c r="L300"/>
      <c r="M300"/>
    </row>
    <row r="301" spans="1:13" s="5" customFormat="1" ht="29.25" customHeight="1" thickBot="1">
      <c r="A301" s="40"/>
      <c r="B301" s="40"/>
      <c r="C301" s="61" t="s">
        <v>43</v>
      </c>
      <c r="D301" s="62">
        <f t="shared" si="17"/>
        <v>3500</v>
      </c>
      <c r="E301" s="62">
        <f>E302</f>
        <v>875</v>
      </c>
      <c r="F301" s="62">
        <f aca="true" t="shared" si="29" ref="F301:H302">F302</f>
        <v>875</v>
      </c>
      <c r="G301" s="62">
        <f t="shared" si="29"/>
        <v>875</v>
      </c>
      <c r="H301" s="62">
        <f t="shared" si="29"/>
        <v>875</v>
      </c>
      <c r="I301"/>
      <c r="J301"/>
      <c r="K301"/>
      <c r="L301"/>
      <c r="M301"/>
    </row>
    <row r="302" spans="1:13" s="5" customFormat="1" ht="20.25" customHeight="1" thickTop="1">
      <c r="A302" s="33">
        <v>851</v>
      </c>
      <c r="B302" s="33"/>
      <c r="C302" s="46" t="s">
        <v>26</v>
      </c>
      <c r="D302" s="42">
        <f t="shared" si="17"/>
        <v>3500</v>
      </c>
      <c r="E302" s="42">
        <f>E303</f>
        <v>875</v>
      </c>
      <c r="F302" s="42">
        <f t="shared" si="29"/>
        <v>875</v>
      </c>
      <c r="G302" s="42">
        <f t="shared" si="29"/>
        <v>875</v>
      </c>
      <c r="H302" s="42">
        <f t="shared" si="29"/>
        <v>875</v>
      </c>
      <c r="I302"/>
      <c r="J302"/>
      <c r="K302"/>
      <c r="L302"/>
      <c r="M302"/>
    </row>
    <row r="303" spans="1:13" s="5" customFormat="1" ht="26.25" customHeight="1">
      <c r="A303" s="57"/>
      <c r="B303" s="43">
        <v>85156</v>
      </c>
      <c r="C303" s="126" t="s">
        <v>143</v>
      </c>
      <c r="D303" s="41">
        <f t="shared" si="17"/>
        <v>3500</v>
      </c>
      <c r="E303" s="39">
        <v>875</v>
      </c>
      <c r="F303" s="39">
        <v>875</v>
      </c>
      <c r="G303" s="39">
        <v>875</v>
      </c>
      <c r="H303" s="39">
        <v>875</v>
      </c>
      <c r="I303"/>
      <c r="J303"/>
      <c r="K303"/>
      <c r="L303"/>
      <c r="M303"/>
    </row>
    <row r="304" spans="1:13" s="5" customFormat="1" ht="21.75" customHeight="1">
      <c r="A304" s="34"/>
      <c r="B304" s="34"/>
      <c r="C304" s="76" t="s">
        <v>140</v>
      </c>
      <c r="D304" s="72">
        <f t="shared" si="17"/>
        <v>2269100</v>
      </c>
      <c r="E304" s="72">
        <f>E305+E308+E311</f>
        <v>654700</v>
      </c>
      <c r="F304" s="72">
        <f>F305+F308+F311</f>
        <v>589500</v>
      </c>
      <c r="G304" s="72">
        <f>G305+G308+G311</f>
        <v>517300</v>
      </c>
      <c r="H304" s="72">
        <f>H305+H308+H311</f>
        <v>507600</v>
      </c>
      <c r="I304"/>
      <c r="J304"/>
      <c r="K304"/>
      <c r="L304"/>
      <c r="M304"/>
    </row>
    <row r="305" spans="1:13" s="5" customFormat="1" ht="20.25" customHeight="1" thickBot="1">
      <c r="A305" s="40"/>
      <c r="B305" s="40"/>
      <c r="C305" s="77" t="s">
        <v>6</v>
      </c>
      <c r="D305" s="73">
        <f t="shared" si="17"/>
        <v>1748100</v>
      </c>
      <c r="E305" s="73">
        <f aca="true" t="shared" si="30" ref="E305:H306">E306</f>
        <v>502100</v>
      </c>
      <c r="F305" s="73">
        <f t="shared" si="30"/>
        <v>446000</v>
      </c>
      <c r="G305" s="73">
        <f t="shared" si="30"/>
        <v>400000</v>
      </c>
      <c r="H305" s="73">
        <f t="shared" si="30"/>
        <v>400000</v>
      </c>
      <c r="I305"/>
      <c r="J305"/>
      <c r="K305"/>
      <c r="L305"/>
      <c r="M305"/>
    </row>
    <row r="306" spans="1:13" s="5" customFormat="1" ht="19.5" customHeight="1" thickTop="1">
      <c r="A306" s="32">
        <v>852</v>
      </c>
      <c r="B306" s="33"/>
      <c r="C306" s="33" t="s">
        <v>136</v>
      </c>
      <c r="D306" s="42">
        <f t="shared" si="17"/>
        <v>1748100</v>
      </c>
      <c r="E306" s="42">
        <f t="shared" si="30"/>
        <v>502100</v>
      </c>
      <c r="F306" s="42">
        <f t="shared" si="30"/>
        <v>446000</v>
      </c>
      <c r="G306" s="42">
        <f t="shared" si="30"/>
        <v>400000</v>
      </c>
      <c r="H306" s="42">
        <f t="shared" si="30"/>
        <v>400000</v>
      </c>
      <c r="I306"/>
      <c r="J306"/>
      <c r="K306"/>
      <c r="L306"/>
      <c r="M306"/>
    </row>
    <row r="307" spans="1:13" s="5" customFormat="1" ht="19.5" customHeight="1">
      <c r="A307" s="34"/>
      <c r="B307" s="35">
        <v>85201</v>
      </c>
      <c r="C307" s="35" t="s">
        <v>104</v>
      </c>
      <c r="D307" s="41">
        <f t="shared" si="17"/>
        <v>1748100</v>
      </c>
      <c r="E307" s="39">
        <v>502100</v>
      </c>
      <c r="F307" s="39">
        <v>446000</v>
      </c>
      <c r="G307" s="39">
        <v>400000</v>
      </c>
      <c r="H307" s="39">
        <v>400000</v>
      </c>
      <c r="I307"/>
      <c r="J307"/>
      <c r="K307"/>
      <c r="L307"/>
      <c r="M307"/>
    </row>
    <row r="308" spans="1:13" s="5" customFormat="1" ht="29.25" customHeight="1" thickBot="1">
      <c r="A308" s="40"/>
      <c r="B308" s="40"/>
      <c r="C308" s="61" t="s">
        <v>167</v>
      </c>
      <c r="D308" s="73">
        <f>E308+F308+G308+H308</f>
        <v>490900</v>
      </c>
      <c r="E308" s="62">
        <f aca="true" t="shared" si="31" ref="E308:H309">E309</f>
        <v>145000</v>
      </c>
      <c r="F308" s="62">
        <f t="shared" si="31"/>
        <v>135900</v>
      </c>
      <c r="G308" s="62">
        <f t="shared" si="31"/>
        <v>110000</v>
      </c>
      <c r="H308" s="62">
        <f t="shared" si="31"/>
        <v>100000</v>
      </c>
      <c r="I308"/>
      <c r="J308"/>
      <c r="K308"/>
      <c r="L308"/>
      <c r="M308"/>
    </row>
    <row r="309" spans="1:13" s="5" customFormat="1" ht="20.25" customHeight="1" thickTop="1">
      <c r="A309" s="33">
        <v>852</v>
      </c>
      <c r="B309" s="33"/>
      <c r="C309" s="46" t="s">
        <v>136</v>
      </c>
      <c r="D309" s="42">
        <f>E309+F309+G309+H309</f>
        <v>490900</v>
      </c>
      <c r="E309" s="42">
        <f t="shared" si="31"/>
        <v>145000</v>
      </c>
      <c r="F309" s="42">
        <f t="shared" si="31"/>
        <v>135900</v>
      </c>
      <c r="G309" s="42">
        <f t="shared" si="31"/>
        <v>110000</v>
      </c>
      <c r="H309" s="42">
        <f t="shared" si="31"/>
        <v>100000</v>
      </c>
      <c r="I309"/>
      <c r="J309"/>
      <c r="K309"/>
      <c r="L309"/>
      <c r="M309"/>
    </row>
    <row r="310" spans="1:13" s="5" customFormat="1" ht="19.5" customHeight="1">
      <c r="A310" s="34"/>
      <c r="B310" s="35">
        <v>85201</v>
      </c>
      <c r="C310" s="126" t="s">
        <v>104</v>
      </c>
      <c r="D310" s="41">
        <f>E310+F310+G310+H310</f>
        <v>490900</v>
      </c>
      <c r="E310" s="39">
        <v>145000</v>
      </c>
      <c r="F310" s="39">
        <v>135900</v>
      </c>
      <c r="G310" s="39">
        <v>110000</v>
      </c>
      <c r="H310" s="39">
        <v>100000</v>
      </c>
      <c r="I310"/>
      <c r="J310"/>
      <c r="K310"/>
      <c r="L310"/>
      <c r="M310"/>
    </row>
    <row r="311" spans="1:13" s="5" customFormat="1" ht="29.25" customHeight="1" thickBot="1">
      <c r="A311" s="40"/>
      <c r="B311" s="40"/>
      <c r="C311" s="61" t="s">
        <v>43</v>
      </c>
      <c r="D311" s="62">
        <f t="shared" si="17"/>
        <v>30100</v>
      </c>
      <c r="E311" s="62">
        <f>E312</f>
        <v>7600</v>
      </c>
      <c r="F311" s="62">
        <f aca="true" t="shared" si="32" ref="F311:H312">F312</f>
        <v>7600</v>
      </c>
      <c r="G311" s="62">
        <f t="shared" si="32"/>
        <v>7300</v>
      </c>
      <c r="H311" s="62">
        <f t="shared" si="32"/>
        <v>7600</v>
      </c>
      <c r="I311"/>
      <c r="J311"/>
      <c r="K311"/>
      <c r="L311"/>
      <c r="M311"/>
    </row>
    <row r="312" spans="1:13" s="5" customFormat="1" ht="20.25" customHeight="1" thickTop="1">
      <c r="A312" s="33">
        <v>851</v>
      </c>
      <c r="B312" s="33"/>
      <c r="C312" s="46" t="s">
        <v>26</v>
      </c>
      <c r="D312" s="42">
        <f t="shared" si="17"/>
        <v>30100</v>
      </c>
      <c r="E312" s="42">
        <f>E313</f>
        <v>7600</v>
      </c>
      <c r="F312" s="42">
        <f t="shared" si="32"/>
        <v>7600</v>
      </c>
      <c r="G312" s="42">
        <f t="shared" si="32"/>
        <v>7300</v>
      </c>
      <c r="H312" s="42">
        <f t="shared" si="32"/>
        <v>7600</v>
      </c>
      <c r="I312"/>
      <c r="J312"/>
      <c r="K312"/>
      <c r="L312"/>
      <c r="M312"/>
    </row>
    <row r="313" spans="1:13" s="5" customFormat="1" ht="26.25" customHeight="1">
      <c r="A313" s="34"/>
      <c r="B313" s="43">
        <v>85156</v>
      </c>
      <c r="C313" s="126" t="s">
        <v>143</v>
      </c>
      <c r="D313" s="41">
        <f t="shared" si="17"/>
        <v>30100</v>
      </c>
      <c r="E313" s="39">
        <v>7600</v>
      </c>
      <c r="F313" s="39">
        <v>7600</v>
      </c>
      <c r="G313" s="39">
        <v>7300</v>
      </c>
      <c r="H313" s="39">
        <v>7600</v>
      </c>
      <c r="I313"/>
      <c r="J313"/>
      <c r="K313"/>
      <c r="L313"/>
      <c r="M313"/>
    </row>
    <row r="314" spans="1:13" s="5" customFormat="1" ht="18.75" customHeight="1">
      <c r="A314" s="34"/>
      <c r="B314" s="34"/>
      <c r="C314" s="76" t="s">
        <v>144</v>
      </c>
      <c r="D314" s="72">
        <f t="shared" si="17"/>
        <v>263000</v>
      </c>
      <c r="E314" s="72">
        <f>E315</f>
        <v>73500</v>
      </c>
      <c r="F314" s="72">
        <f>F315</f>
        <v>71500</v>
      </c>
      <c r="G314" s="72">
        <f>G315</f>
        <v>59000</v>
      </c>
      <c r="H314" s="72">
        <f>H315</f>
        <v>59000</v>
      </c>
      <c r="I314"/>
      <c r="J314"/>
      <c r="K314"/>
      <c r="L314"/>
      <c r="M314"/>
    </row>
    <row r="315" spans="1:13" s="5" customFormat="1" ht="18.75" customHeight="1" thickBot="1">
      <c r="A315" s="40"/>
      <c r="B315" s="40"/>
      <c r="C315" s="77" t="s">
        <v>6</v>
      </c>
      <c r="D315" s="73">
        <f t="shared" si="17"/>
        <v>263000</v>
      </c>
      <c r="E315" s="73">
        <f>E316</f>
        <v>73500</v>
      </c>
      <c r="F315" s="73">
        <f aca="true" t="shared" si="33" ref="F315:H316">F316</f>
        <v>71500</v>
      </c>
      <c r="G315" s="73">
        <f t="shared" si="33"/>
        <v>59000</v>
      </c>
      <c r="H315" s="73">
        <f t="shared" si="33"/>
        <v>59000</v>
      </c>
      <c r="I315"/>
      <c r="J315"/>
      <c r="K315"/>
      <c r="L315"/>
      <c r="M315"/>
    </row>
    <row r="316" spans="1:13" s="5" customFormat="1" ht="18.75" customHeight="1" thickTop="1">
      <c r="A316" s="33">
        <v>852</v>
      </c>
      <c r="B316" s="33"/>
      <c r="C316" s="33" t="s">
        <v>136</v>
      </c>
      <c r="D316" s="42">
        <f t="shared" si="17"/>
        <v>263000</v>
      </c>
      <c r="E316" s="119">
        <f>E317</f>
        <v>73500</v>
      </c>
      <c r="F316" s="119">
        <f t="shared" si="33"/>
        <v>71500</v>
      </c>
      <c r="G316" s="119">
        <f t="shared" si="33"/>
        <v>59000</v>
      </c>
      <c r="H316" s="119">
        <f t="shared" si="33"/>
        <v>59000</v>
      </c>
      <c r="I316"/>
      <c r="J316"/>
      <c r="K316"/>
      <c r="L316"/>
      <c r="M316"/>
    </row>
    <row r="317" spans="1:13" s="5" customFormat="1" ht="18.75" customHeight="1">
      <c r="A317" s="57"/>
      <c r="B317" s="35">
        <v>85226</v>
      </c>
      <c r="C317" s="35" t="s">
        <v>119</v>
      </c>
      <c r="D317" s="39">
        <f t="shared" si="17"/>
        <v>263000</v>
      </c>
      <c r="E317" s="39">
        <v>73500</v>
      </c>
      <c r="F317" s="39">
        <v>71500</v>
      </c>
      <c r="G317" s="39">
        <v>59000</v>
      </c>
      <c r="H317" s="39">
        <v>59000</v>
      </c>
      <c r="I317"/>
      <c r="J317"/>
      <c r="K317"/>
      <c r="L317"/>
      <c r="M317"/>
    </row>
    <row r="318" spans="1:13" s="5" customFormat="1" ht="18.75" customHeight="1">
      <c r="A318" s="34"/>
      <c r="B318" s="34"/>
      <c r="C318" s="66" t="s">
        <v>145</v>
      </c>
      <c r="D318" s="72">
        <f t="shared" si="17"/>
        <v>2330000</v>
      </c>
      <c r="E318" s="72">
        <f aca="true" t="shared" si="34" ref="E318:H320">E319</f>
        <v>667000</v>
      </c>
      <c r="F318" s="72">
        <f t="shared" si="34"/>
        <v>544000</v>
      </c>
      <c r="G318" s="72">
        <f t="shared" si="34"/>
        <v>544000</v>
      </c>
      <c r="H318" s="72">
        <f t="shared" si="34"/>
        <v>575000</v>
      </c>
      <c r="I318"/>
      <c r="J318"/>
      <c r="K318"/>
      <c r="L318"/>
      <c r="M318"/>
    </row>
    <row r="319" spans="1:8" ht="18.75" customHeight="1" thickBot="1">
      <c r="A319" s="40"/>
      <c r="B319" s="40"/>
      <c r="C319" s="74" t="s">
        <v>6</v>
      </c>
      <c r="D319" s="73">
        <f t="shared" si="17"/>
        <v>2330000</v>
      </c>
      <c r="E319" s="73">
        <f t="shared" si="34"/>
        <v>667000</v>
      </c>
      <c r="F319" s="73">
        <f t="shared" si="34"/>
        <v>544000</v>
      </c>
      <c r="G319" s="73">
        <f t="shared" si="34"/>
        <v>544000</v>
      </c>
      <c r="H319" s="73">
        <f t="shared" si="34"/>
        <v>575000</v>
      </c>
    </row>
    <row r="320" spans="1:8" ht="18.75" customHeight="1" thickTop="1">
      <c r="A320" s="32">
        <v>852</v>
      </c>
      <c r="B320" s="33"/>
      <c r="C320" s="33" t="s">
        <v>136</v>
      </c>
      <c r="D320" s="42">
        <f t="shared" si="17"/>
        <v>2330000</v>
      </c>
      <c r="E320" s="42">
        <f t="shared" si="34"/>
        <v>667000</v>
      </c>
      <c r="F320" s="42">
        <f t="shared" si="34"/>
        <v>544000</v>
      </c>
      <c r="G320" s="42">
        <f t="shared" si="34"/>
        <v>544000</v>
      </c>
      <c r="H320" s="42">
        <f t="shared" si="34"/>
        <v>575000</v>
      </c>
    </row>
    <row r="321" spans="1:13" s="5" customFormat="1" ht="18.75" customHeight="1">
      <c r="A321" s="35"/>
      <c r="B321" s="35">
        <v>85202</v>
      </c>
      <c r="C321" s="35" t="s">
        <v>27</v>
      </c>
      <c r="D321" s="39">
        <f t="shared" si="17"/>
        <v>2330000</v>
      </c>
      <c r="E321" s="39">
        <v>667000</v>
      </c>
      <c r="F321" s="39">
        <v>544000</v>
      </c>
      <c r="G321" s="39">
        <v>544000</v>
      </c>
      <c r="H321" s="39">
        <v>575000</v>
      </c>
      <c r="I321"/>
      <c r="J321"/>
      <c r="K321"/>
      <c r="L321"/>
      <c r="M321"/>
    </row>
    <row r="322" spans="1:13" s="5" customFormat="1" ht="19.5" customHeight="1">
      <c r="A322" s="57"/>
      <c r="B322" s="57"/>
      <c r="C322" s="120" t="s">
        <v>146</v>
      </c>
      <c r="D322" s="100">
        <f aca="true" t="shared" si="35" ref="D322:D350">E322+F322+G322+H322</f>
        <v>2480000</v>
      </c>
      <c r="E322" s="100">
        <f aca="true" t="shared" si="36" ref="E322:H324">E323</f>
        <v>702600</v>
      </c>
      <c r="F322" s="100">
        <f t="shared" si="36"/>
        <v>570000</v>
      </c>
      <c r="G322" s="100">
        <f t="shared" si="36"/>
        <v>570000</v>
      </c>
      <c r="H322" s="100">
        <f t="shared" si="36"/>
        <v>637400</v>
      </c>
      <c r="I322"/>
      <c r="J322"/>
      <c r="K322"/>
      <c r="L322"/>
      <c r="M322"/>
    </row>
    <row r="323" spans="1:8" ht="20.25" customHeight="1" thickBot="1">
      <c r="A323" s="40"/>
      <c r="B323" s="40"/>
      <c r="C323" s="74" t="s">
        <v>6</v>
      </c>
      <c r="D323" s="73">
        <f t="shared" si="35"/>
        <v>2480000</v>
      </c>
      <c r="E323" s="73">
        <f t="shared" si="36"/>
        <v>702600</v>
      </c>
      <c r="F323" s="73">
        <f t="shared" si="36"/>
        <v>570000</v>
      </c>
      <c r="G323" s="73">
        <f t="shared" si="36"/>
        <v>570000</v>
      </c>
      <c r="H323" s="73">
        <f t="shared" si="36"/>
        <v>637400</v>
      </c>
    </row>
    <row r="324" spans="1:8" ht="20.25" customHeight="1" thickTop="1">
      <c r="A324" s="32">
        <v>852</v>
      </c>
      <c r="B324" s="32"/>
      <c r="C324" s="32" t="s">
        <v>136</v>
      </c>
      <c r="D324" s="38">
        <f t="shared" si="35"/>
        <v>2480000</v>
      </c>
      <c r="E324" s="38">
        <f t="shared" si="36"/>
        <v>702600</v>
      </c>
      <c r="F324" s="38">
        <f t="shared" si="36"/>
        <v>570000</v>
      </c>
      <c r="G324" s="38">
        <f t="shared" si="36"/>
        <v>570000</v>
      </c>
      <c r="H324" s="38">
        <f t="shared" si="36"/>
        <v>637400</v>
      </c>
    </row>
    <row r="325" spans="1:13" s="5" customFormat="1" ht="19.5" customHeight="1">
      <c r="A325" s="35"/>
      <c r="B325" s="35">
        <v>85202</v>
      </c>
      <c r="C325" s="35" t="s">
        <v>27</v>
      </c>
      <c r="D325" s="39">
        <f t="shared" si="35"/>
        <v>2480000</v>
      </c>
      <c r="E325" s="39">
        <v>702600</v>
      </c>
      <c r="F325" s="39">
        <v>570000</v>
      </c>
      <c r="G325" s="39">
        <v>570000</v>
      </c>
      <c r="H325" s="39">
        <v>637400</v>
      </c>
      <c r="I325"/>
      <c r="J325"/>
      <c r="K325"/>
      <c r="L325"/>
      <c r="M325"/>
    </row>
    <row r="326" spans="1:13" s="5" customFormat="1" ht="21.75" customHeight="1">
      <c r="A326" s="34"/>
      <c r="B326" s="34"/>
      <c r="C326" s="66" t="s">
        <v>147</v>
      </c>
      <c r="D326" s="72">
        <f t="shared" si="35"/>
        <v>3560000</v>
      </c>
      <c r="E326" s="72">
        <f aca="true" t="shared" si="37" ref="E326:H328">E327</f>
        <v>1035700</v>
      </c>
      <c r="F326" s="72">
        <f t="shared" si="37"/>
        <v>841400</v>
      </c>
      <c r="G326" s="72">
        <f t="shared" si="37"/>
        <v>926400</v>
      </c>
      <c r="H326" s="72">
        <f t="shared" si="37"/>
        <v>756500</v>
      </c>
      <c r="I326"/>
      <c r="J326"/>
      <c r="K326"/>
      <c r="L326"/>
      <c r="M326"/>
    </row>
    <row r="327" spans="1:8" ht="20.25" customHeight="1" thickBot="1">
      <c r="A327" s="40"/>
      <c r="B327" s="40"/>
      <c r="C327" s="74" t="s">
        <v>6</v>
      </c>
      <c r="D327" s="73">
        <f t="shared" si="35"/>
        <v>3560000</v>
      </c>
      <c r="E327" s="73">
        <f t="shared" si="37"/>
        <v>1035700</v>
      </c>
      <c r="F327" s="73">
        <f t="shared" si="37"/>
        <v>841400</v>
      </c>
      <c r="G327" s="73">
        <f t="shared" si="37"/>
        <v>926400</v>
      </c>
      <c r="H327" s="73">
        <f t="shared" si="37"/>
        <v>756500</v>
      </c>
    </row>
    <row r="328" spans="1:8" ht="20.25" customHeight="1" thickTop="1">
      <c r="A328" s="32">
        <v>852</v>
      </c>
      <c r="B328" s="33"/>
      <c r="C328" s="33" t="s">
        <v>136</v>
      </c>
      <c r="D328" s="42">
        <f t="shared" si="35"/>
        <v>3560000</v>
      </c>
      <c r="E328" s="42">
        <f t="shared" si="37"/>
        <v>1035700</v>
      </c>
      <c r="F328" s="42">
        <f t="shared" si="37"/>
        <v>841400</v>
      </c>
      <c r="G328" s="42">
        <f t="shared" si="37"/>
        <v>926400</v>
      </c>
      <c r="H328" s="42">
        <f t="shared" si="37"/>
        <v>756500</v>
      </c>
    </row>
    <row r="329" spans="1:13" s="5" customFormat="1" ht="19.5" customHeight="1">
      <c r="A329" s="57"/>
      <c r="B329" s="40">
        <v>85202</v>
      </c>
      <c r="C329" s="40" t="s">
        <v>27</v>
      </c>
      <c r="D329" s="41">
        <f t="shared" si="35"/>
        <v>3560000</v>
      </c>
      <c r="E329" s="41">
        <v>1035700</v>
      </c>
      <c r="F329" s="41">
        <v>841400</v>
      </c>
      <c r="G329" s="41">
        <v>926400</v>
      </c>
      <c r="H329" s="41">
        <v>756500</v>
      </c>
      <c r="I329"/>
      <c r="J329"/>
      <c r="K329"/>
      <c r="L329"/>
      <c r="M329"/>
    </row>
    <row r="330" spans="1:13" s="5" customFormat="1" ht="19.5" customHeight="1">
      <c r="A330" s="34"/>
      <c r="B330" s="34"/>
      <c r="C330" s="66" t="s">
        <v>148</v>
      </c>
      <c r="D330" s="72">
        <f t="shared" si="35"/>
        <v>1683000</v>
      </c>
      <c r="E330" s="72">
        <f aca="true" t="shared" si="38" ref="E330:H332">E331</f>
        <v>490000</v>
      </c>
      <c r="F330" s="72">
        <f t="shared" si="38"/>
        <v>433000</v>
      </c>
      <c r="G330" s="72">
        <f t="shared" si="38"/>
        <v>400000</v>
      </c>
      <c r="H330" s="72">
        <f t="shared" si="38"/>
        <v>360000</v>
      </c>
      <c r="I330"/>
      <c r="J330"/>
      <c r="K330"/>
      <c r="L330"/>
      <c r="M330"/>
    </row>
    <row r="331" spans="1:8" ht="19.5" customHeight="1" thickBot="1">
      <c r="A331" s="40"/>
      <c r="B331" s="40"/>
      <c r="C331" s="74" t="s">
        <v>6</v>
      </c>
      <c r="D331" s="73">
        <f t="shared" si="35"/>
        <v>1683000</v>
      </c>
      <c r="E331" s="73">
        <f t="shared" si="38"/>
        <v>490000</v>
      </c>
      <c r="F331" s="73">
        <f t="shared" si="38"/>
        <v>433000</v>
      </c>
      <c r="G331" s="73">
        <f t="shared" si="38"/>
        <v>400000</v>
      </c>
      <c r="H331" s="73">
        <f t="shared" si="38"/>
        <v>360000</v>
      </c>
    </row>
    <row r="332" spans="1:8" ht="19.5" customHeight="1" thickTop="1">
      <c r="A332" s="32">
        <v>852</v>
      </c>
      <c r="B332" s="33"/>
      <c r="C332" s="33" t="s">
        <v>136</v>
      </c>
      <c r="D332" s="42">
        <f t="shared" si="35"/>
        <v>1683000</v>
      </c>
      <c r="E332" s="42">
        <f t="shared" si="38"/>
        <v>490000</v>
      </c>
      <c r="F332" s="42">
        <f t="shared" si="38"/>
        <v>433000</v>
      </c>
      <c r="G332" s="42">
        <f t="shared" si="38"/>
        <v>400000</v>
      </c>
      <c r="H332" s="42">
        <f t="shared" si="38"/>
        <v>360000</v>
      </c>
    </row>
    <row r="333" spans="1:13" s="5" customFormat="1" ht="19.5" customHeight="1">
      <c r="A333" s="57"/>
      <c r="B333" s="40">
        <v>85202</v>
      </c>
      <c r="C333" s="40" t="s">
        <v>27</v>
      </c>
      <c r="D333" s="41">
        <f t="shared" si="35"/>
        <v>1683000</v>
      </c>
      <c r="E333" s="41">
        <v>490000</v>
      </c>
      <c r="F333" s="41">
        <v>433000</v>
      </c>
      <c r="G333" s="41">
        <v>400000</v>
      </c>
      <c r="H333" s="41">
        <v>360000</v>
      </c>
      <c r="I333"/>
      <c r="J333"/>
      <c r="K333"/>
      <c r="L333"/>
      <c r="M333"/>
    </row>
    <row r="334" spans="1:13" s="5" customFormat="1" ht="34.5" customHeight="1">
      <c r="A334" s="34"/>
      <c r="B334" s="34"/>
      <c r="C334" s="76" t="s">
        <v>149</v>
      </c>
      <c r="D334" s="72">
        <f t="shared" si="35"/>
        <v>2559000</v>
      </c>
      <c r="E334" s="72">
        <f aca="true" t="shared" si="39" ref="E334:H336">E335</f>
        <v>784000</v>
      </c>
      <c r="F334" s="72">
        <f t="shared" si="39"/>
        <v>605000</v>
      </c>
      <c r="G334" s="72">
        <f t="shared" si="39"/>
        <v>585000</v>
      </c>
      <c r="H334" s="72">
        <f t="shared" si="39"/>
        <v>585000</v>
      </c>
      <c r="I334"/>
      <c r="J334"/>
      <c r="K334"/>
      <c r="L334"/>
      <c r="M334"/>
    </row>
    <row r="335" spans="1:8" ht="19.5" customHeight="1" thickBot="1">
      <c r="A335" s="40"/>
      <c r="B335" s="40"/>
      <c r="C335" s="74" t="s">
        <v>6</v>
      </c>
      <c r="D335" s="73">
        <f t="shared" si="35"/>
        <v>2559000</v>
      </c>
      <c r="E335" s="73">
        <f t="shared" si="39"/>
        <v>784000</v>
      </c>
      <c r="F335" s="73">
        <f t="shared" si="39"/>
        <v>605000</v>
      </c>
      <c r="G335" s="73">
        <f t="shared" si="39"/>
        <v>585000</v>
      </c>
      <c r="H335" s="73">
        <f t="shared" si="39"/>
        <v>585000</v>
      </c>
    </row>
    <row r="336" spans="1:8" ht="19.5" customHeight="1" thickTop="1">
      <c r="A336" s="32">
        <v>852</v>
      </c>
      <c r="B336" s="33"/>
      <c r="C336" s="33" t="s">
        <v>136</v>
      </c>
      <c r="D336" s="42">
        <f t="shared" si="35"/>
        <v>2559000</v>
      </c>
      <c r="E336" s="42">
        <f t="shared" si="39"/>
        <v>784000</v>
      </c>
      <c r="F336" s="42">
        <f t="shared" si="39"/>
        <v>605000</v>
      </c>
      <c r="G336" s="42">
        <f t="shared" si="39"/>
        <v>585000</v>
      </c>
      <c r="H336" s="42">
        <f t="shared" si="39"/>
        <v>585000</v>
      </c>
    </row>
    <row r="337" spans="1:13" s="5" customFormat="1" ht="19.5" customHeight="1">
      <c r="A337" s="57"/>
      <c r="B337" s="40">
        <v>85202</v>
      </c>
      <c r="C337" s="40" t="s">
        <v>27</v>
      </c>
      <c r="D337" s="41">
        <f t="shared" si="35"/>
        <v>2559000</v>
      </c>
      <c r="E337" s="41">
        <v>784000</v>
      </c>
      <c r="F337" s="41">
        <v>605000</v>
      </c>
      <c r="G337" s="41">
        <v>585000</v>
      </c>
      <c r="H337" s="41">
        <v>585000</v>
      </c>
      <c r="I337"/>
      <c r="J337"/>
      <c r="K337"/>
      <c r="L337"/>
      <c r="M337"/>
    </row>
    <row r="338" spans="1:13" s="5" customFormat="1" ht="19.5" customHeight="1">
      <c r="A338" s="34"/>
      <c r="B338" s="34"/>
      <c r="C338" s="76" t="s">
        <v>150</v>
      </c>
      <c r="D338" s="72">
        <f t="shared" si="35"/>
        <v>2834000</v>
      </c>
      <c r="E338" s="72">
        <f>E339+E342</f>
        <v>838200</v>
      </c>
      <c r="F338" s="72">
        <f>F339+F342</f>
        <v>677000</v>
      </c>
      <c r="G338" s="72">
        <f>G339+G342</f>
        <v>649000</v>
      </c>
      <c r="H338" s="72">
        <f>H339+H342</f>
        <v>669800</v>
      </c>
      <c r="I338"/>
      <c r="J338"/>
      <c r="K338"/>
      <c r="L338"/>
      <c r="M338"/>
    </row>
    <row r="339" spans="1:8" ht="19.5" customHeight="1" thickBot="1">
      <c r="A339" s="40"/>
      <c r="B339" s="40"/>
      <c r="C339" s="74" t="s">
        <v>6</v>
      </c>
      <c r="D339" s="73">
        <f t="shared" si="35"/>
        <v>2274000</v>
      </c>
      <c r="E339" s="73">
        <f aca="true" t="shared" si="40" ref="E339:H340">E340</f>
        <v>655000</v>
      </c>
      <c r="F339" s="73">
        <f t="shared" si="40"/>
        <v>549000</v>
      </c>
      <c r="G339" s="73">
        <f t="shared" si="40"/>
        <v>528000</v>
      </c>
      <c r="H339" s="73">
        <f t="shared" si="40"/>
        <v>542000</v>
      </c>
    </row>
    <row r="340" spans="1:8" ht="19.5" customHeight="1" thickTop="1">
      <c r="A340" s="32">
        <v>852</v>
      </c>
      <c r="B340" s="32"/>
      <c r="C340" s="32" t="s">
        <v>136</v>
      </c>
      <c r="D340" s="38">
        <f t="shared" si="35"/>
        <v>2274000</v>
      </c>
      <c r="E340" s="38">
        <f t="shared" si="40"/>
        <v>655000</v>
      </c>
      <c r="F340" s="38">
        <f t="shared" si="40"/>
        <v>549000</v>
      </c>
      <c r="G340" s="38">
        <f t="shared" si="40"/>
        <v>528000</v>
      </c>
      <c r="H340" s="38">
        <f t="shared" si="40"/>
        <v>542000</v>
      </c>
    </row>
    <row r="341" spans="1:13" s="5" customFormat="1" ht="19.5" customHeight="1">
      <c r="A341" s="34"/>
      <c r="B341" s="40">
        <v>85203</v>
      </c>
      <c r="C341" s="40" t="s">
        <v>28</v>
      </c>
      <c r="D341" s="41">
        <f t="shared" si="35"/>
        <v>2274000</v>
      </c>
      <c r="E341" s="31">
        <v>655000</v>
      </c>
      <c r="F341" s="41">
        <v>549000</v>
      </c>
      <c r="G341" s="41">
        <v>528000</v>
      </c>
      <c r="H341" s="41">
        <v>542000</v>
      </c>
      <c r="I341"/>
      <c r="J341"/>
      <c r="K341"/>
      <c r="L341"/>
      <c r="M341"/>
    </row>
    <row r="342" spans="1:13" s="5" customFormat="1" ht="19.5" customHeight="1" thickBot="1">
      <c r="A342" s="40"/>
      <c r="B342" s="40"/>
      <c r="C342" s="75" t="s">
        <v>60</v>
      </c>
      <c r="D342" s="62">
        <f t="shared" si="35"/>
        <v>560000</v>
      </c>
      <c r="E342" s="62">
        <f aca="true" t="shared" si="41" ref="E342:H343">E343</f>
        <v>183200</v>
      </c>
      <c r="F342" s="62">
        <f t="shared" si="41"/>
        <v>128000</v>
      </c>
      <c r="G342" s="62">
        <f t="shared" si="41"/>
        <v>121000</v>
      </c>
      <c r="H342" s="62">
        <f t="shared" si="41"/>
        <v>127800</v>
      </c>
      <c r="I342"/>
      <c r="J342"/>
      <c r="K342"/>
      <c r="L342"/>
      <c r="M342"/>
    </row>
    <row r="343" spans="1:8" ht="19.5" customHeight="1" thickTop="1">
      <c r="A343" s="33">
        <v>852</v>
      </c>
      <c r="B343" s="33"/>
      <c r="C343" s="33" t="s">
        <v>136</v>
      </c>
      <c r="D343" s="42">
        <f t="shared" si="35"/>
        <v>560000</v>
      </c>
      <c r="E343" s="42">
        <f t="shared" si="41"/>
        <v>183200</v>
      </c>
      <c r="F343" s="42">
        <f t="shared" si="41"/>
        <v>128000</v>
      </c>
      <c r="G343" s="42">
        <f t="shared" si="41"/>
        <v>121000</v>
      </c>
      <c r="H343" s="42">
        <f t="shared" si="41"/>
        <v>127800</v>
      </c>
    </row>
    <row r="344" spans="1:13" s="5" customFormat="1" ht="19.5" customHeight="1">
      <c r="A344" s="57"/>
      <c r="B344" s="35">
        <v>85203</v>
      </c>
      <c r="C344" s="35" t="s">
        <v>28</v>
      </c>
      <c r="D344" s="39">
        <f t="shared" si="35"/>
        <v>560000</v>
      </c>
      <c r="E344" s="39">
        <v>183200</v>
      </c>
      <c r="F344" s="39">
        <v>128000</v>
      </c>
      <c r="G344" s="39">
        <v>121000</v>
      </c>
      <c r="H344" s="39">
        <v>127800</v>
      </c>
      <c r="I344"/>
      <c r="J344"/>
      <c r="K344"/>
      <c r="L344"/>
      <c r="M344"/>
    </row>
    <row r="345" spans="1:8" ht="21.75" customHeight="1">
      <c r="A345" s="34"/>
      <c r="B345" s="57"/>
      <c r="C345" s="120" t="s">
        <v>151</v>
      </c>
      <c r="D345" s="100">
        <f t="shared" si="35"/>
        <v>4623000</v>
      </c>
      <c r="E345" s="100">
        <f aca="true" t="shared" si="42" ref="E345:H347">E346</f>
        <v>1350000</v>
      </c>
      <c r="F345" s="100">
        <f t="shared" si="42"/>
        <v>1116700</v>
      </c>
      <c r="G345" s="100">
        <f t="shared" si="42"/>
        <v>1061400</v>
      </c>
      <c r="H345" s="100">
        <f t="shared" si="42"/>
        <v>1094900</v>
      </c>
    </row>
    <row r="346" spans="1:8" ht="21" customHeight="1" thickBot="1">
      <c r="A346" s="40"/>
      <c r="B346" s="40"/>
      <c r="C346" s="74" t="s">
        <v>6</v>
      </c>
      <c r="D346" s="73">
        <f t="shared" si="35"/>
        <v>4623000</v>
      </c>
      <c r="E346" s="73">
        <f t="shared" si="42"/>
        <v>1350000</v>
      </c>
      <c r="F346" s="73">
        <f t="shared" si="42"/>
        <v>1116700</v>
      </c>
      <c r="G346" s="73">
        <f t="shared" si="42"/>
        <v>1061400</v>
      </c>
      <c r="H346" s="73">
        <f t="shared" si="42"/>
        <v>1094900</v>
      </c>
    </row>
    <row r="347" spans="1:8" ht="21" customHeight="1" thickTop="1">
      <c r="A347" s="33">
        <v>853</v>
      </c>
      <c r="B347" s="33"/>
      <c r="C347" s="33" t="s">
        <v>141</v>
      </c>
      <c r="D347" s="42">
        <f t="shared" si="35"/>
        <v>4623000</v>
      </c>
      <c r="E347" s="42">
        <f t="shared" si="42"/>
        <v>1350000</v>
      </c>
      <c r="F347" s="42">
        <f t="shared" si="42"/>
        <v>1116700</v>
      </c>
      <c r="G347" s="42">
        <f t="shared" si="42"/>
        <v>1061400</v>
      </c>
      <c r="H347" s="42">
        <f t="shared" si="42"/>
        <v>1094900</v>
      </c>
    </row>
    <row r="348" spans="1:13" s="5" customFormat="1" ht="21" customHeight="1">
      <c r="A348" s="34"/>
      <c r="B348" s="40">
        <v>85305</v>
      </c>
      <c r="C348" s="40" t="s">
        <v>29</v>
      </c>
      <c r="D348" s="41">
        <f t="shared" si="35"/>
        <v>4623000</v>
      </c>
      <c r="E348" s="41">
        <v>1350000</v>
      </c>
      <c r="F348" s="41">
        <v>1116700</v>
      </c>
      <c r="G348" s="41">
        <v>1061400</v>
      </c>
      <c r="H348" s="41">
        <v>1094900</v>
      </c>
      <c r="I348"/>
      <c r="J348"/>
      <c r="K348"/>
      <c r="L348"/>
      <c r="M348"/>
    </row>
    <row r="349" spans="1:13" s="5" customFormat="1" ht="21" customHeight="1">
      <c r="A349" s="34"/>
      <c r="B349" s="34"/>
      <c r="C349" s="66" t="s">
        <v>152</v>
      </c>
      <c r="D349" s="72">
        <f t="shared" si="35"/>
        <v>97734200</v>
      </c>
      <c r="E349" s="72">
        <f>E350+E363+E367+E374</f>
        <v>24981950</v>
      </c>
      <c r="F349" s="72">
        <f>F350+F363+F367+F374</f>
        <v>24294950</v>
      </c>
      <c r="G349" s="72">
        <f>G350+G363+G367+G374</f>
        <v>23466550</v>
      </c>
      <c r="H349" s="72">
        <f>H350+H363+H367+H374</f>
        <v>24990750</v>
      </c>
      <c r="I349"/>
      <c r="J349"/>
      <c r="K349"/>
      <c r="L349"/>
      <c r="M349"/>
    </row>
    <row r="350" spans="1:13" s="5" customFormat="1" ht="21" customHeight="1" thickBot="1">
      <c r="A350" s="40"/>
      <c r="B350" s="40"/>
      <c r="C350" s="74" t="s">
        <v>6</v>
      </c>
      <c r="D350" s="73">
        <f t="shared" si="35"/>
        <v>37953200</v>
      </c>
      <c r="E350" s="73">
        <f>E351+E361</f>
        <v>10078450</v>
      </c>
      <c r="F350" s="73">
        <f>F351+F361</f>
        <v>9337450</v>
      </c>
      <c r="G350" s="73">
        <f>G351+G361</f>
        <v>8509050</v>
      </c>
      <c r="H350" s="73">
        <f>H351+H361</f>
        <v>10028250</v>
      </c>
      <c r="I350"/>
      <c r="J350"/>
      <c r="K350"/>
      <c r="L350"/>
      <c r="M350"/>
    </row>
    <row r="351" spans="1:8" ht="21" customHeight="1" thickTop="1">
      <c r="A351" s="33">
        <v>852</v>
      </c>
      <c r="B351" s="33"/>
      <c r="C351" s="33" t="s">
        <v>136</v>
      </c>
      <c r="D351" s="42">
        <f aca="true" t="shared" si="43" ref="D351:D362">E351+F351+G351+H351</f>
        <v>37753200</v>
      </c>
      <c r="E351" s="42">
        <f>SUM(E352:E360)</f>
        <v>9998450</v>
      </c>
      <c r="F351" s="42">
        <f>SUM(F352:F360)</f>
        <v>9277450</v>
      </c>
      <c r="G351" s="42">
        <f>SUM(G352:G360)</f>
        <v>8489050</v>
      </c>
      <c r="H351" s="42">
        <f>SUM(H352:H360)</f>
        <v>9988250</v>
      </c>
    </row>
    <row r="352" spans="1:8" ht="21" customHeight="1">
      <c r="A352" s="123"/>
      <c r="B352" s="50">
        <v>85201</v>
      </c>
      <c r="C352" s="35" t="s">
        <v>104</v>
      </c>
      <c r="D352" s="41">
        <f t="shared" si="43"/>
        <v>1756600</v>
      </c>
      <c r="E352" s="51">
        <v>420000</v>
      </c>
      <c r="F352" s="51">
        <v>420000</v>
      </c>
      <c r="G352" s="51">
        <v>455600</v>
      </c>
      <c r="H352" s="51">
        <v>461000</v>
      </c>
    </row>
    <row r="353" spans="1:8" ht="21" customHeight="1">
      <c r="A353" s="123"/>
      <c r="B353" s="50">
        <v>85202</v>
      </c>
      <c r="C353" s="35" t="s">
        <v>27</v>
      </c>
      <c r="D353" s="41">
        <f t="shared" si="43"/>
        <v>577000</v>
      </c>
      <c r="E353" s="51">
        <v>156750</v>
      </c>
      <c r="F353" s="51">
        <v>156750</v>
      </c>
      <c r="G353" s="51">
        <v>131750</v>
      </c>
      <c r="H353" s="51">
        <v>131750</v>
      </c>
    </row>
    <row r="354" spans="1:13" s="5" customFormat="1" ht="21" customHeight="1">
      <c r="A354" s="40"/>
      <c r="B354" s="35">
        <v>85203</v>
      </c>
      <c r="C354" s="35" t="s">
        <v>28</v>
      </c>
      <c r="D354" s="41">
        <f t="shared" si="43"/>
        <v>440000</v>
      </c>
      <c r="E354" s="39">
        <v>110000</v>
      </c>
      <c r="F354" s="39">
        <v>110000</v>
      </c>
      <c r="G354" s="39">
        <v>110000</v>
      </c>
      <c r="H354" s="39">
        <v>110000</v>
      </c>
      <c r="I354"/>
      <c r="J354"/>
      <c r="K354"/>
      <c r="L354"/>
      <c r="M354"/>
    </row>
    <row r="355" spans="1:13" s="5" customFormat="1" ht="21" customHeight="1">
      <c r="A355" s="34"/>
      <c r="B355" s="40">
        <v>85204</v>
      </c>
      <c r="C355" s="44" t="s">
        <v>51</v>
      </c>
      <c r="D355" s="41">
        <f t="shared" si="43"/>
        <v>5387000</v>
      </c>
      <c r="E355" s="41">
        <v>1346750</v>
      </c>
      <c r="F355" s="41">
        <v>1346750</v>
      </c>
      <c r="G355" s="41">
        <v>1346750</v>
      </c>
      <c r="H355" s="41">
        <v>1346750</v>
      </c>
      <c r="I355"/>
      <c r="J355"/>
      <c r="K355"/>
      <c r="L355"/>
      <c r="M355"/>
    </row>
    <row r="356" spans="1:13" s="5" customFormat="1" ht="21" customHeight="1">
      <c r="A356" s="34"/>
      <c r="B356" s="79">
        <v>85214</v>
      </c>
      <c r="C356" s="48" t="s">
        <v>112</v>
      </c>
      <c r="D356" s="41">
        <f t="shared" si="43"/>
        <v>10000000</v>
      </c>
      <c r="E356" s="39">
        <v>2825000</v>
      </c>
      <c r="F356" s="39">
        <v>2425000</v>
      </c>
      <c r="G356" s="39">
        <v>1825000</v>
      </c>
      <c r="H356" s="39">
        <v>2925000</v>
      </c>
      <c r="I356"/>
      <c r="J356"/>
      <c r="K356"/>
      <c r="L356"/>
      <c r="M356"/>
    </row>
    <row r="357" spans="1:13" s="5" customFormat="1" ht="21" customHeight="1">
      <c r="A357" s="34"/>
      <c r="B357" s="35">
        <v>85219</v>
      </c>
      <c r="C357" s="35" t="s">
        <v>105</v>
      </c>
      <c r="D357" s="41">
        <f t="shared" si="43"/>
        <v>11348600</v>
      </c>
      <c r="E357" s="39">
        <v>3100000</v>
      </c>
      <c r="F357" s="39">
        <v>2750000</v>
      </c>
      <c r="G357" s="39">
        <v>2550000</v>
      </c>
      <c r="H357" s="39">
        <v>2948600</v>
      </c>
      <c r="I357"/>
      <c r="J357"/>
      <c r="K357"/>
      <c r="L357"/>
      <c r="M357"/>
    </row>
    <row r="358" spans="1:13" s="5" customFormat="1" ht="21" customHeight="1">
      <c r="A358" s="34"/>
      <c r="B358" s="35">
        <v>85228</v>
      </c>
      <c r="C358" s="40" t="s">
        <v>30</v>
      </c>
      <c r="D358" s="41">
        <f t="shared" si="43"/>
        <v>7400000</v>
      </c>
      <c r="E358" s="41">
        <v>1850000</v>
      </c>
      <c r="F358" s="41">
        <v>1850000</v>
      </c>
      <c r="G358" s="41">
        <v>1850000</v>
      </c>
      <c r="H358" s="41">
        <v>1850000</v>
      </c>
      <c r="I358"/>
      <c r="J358"/>
      <c r="K358"/>
      <c r="L358"/>
      <c r="M358"/>
    </row>
    <row r="359" spans="1:13" s="5" customFormat="1" ht="21" customHeight="1">
      <c r="A359" s="34"/>
      <c r="B359" s="40">
        <v>85233</v>
      </c>
      <c r="C359" s="40" t="s">
        <v>124</v>
      </c>
      <c r="D359" s="41">
        <f>SUM(E359:H359)</f>
        <v>29000</v>
      </c>
      <c r="E359" s="41"/>
      <c r="F359" s="41">
        <v>29000</v>
      </c>
      <c r="G359" s="41"/>
      <c r="H359" s="41"/>
      <c r="I359"/>
      <c r="J359"/>
      <c r="K359"/>
      <c r="L359"/>
      <c r="M359"/>
    </row>
    <row r="360" spans="1:13" s="5" customFormat="1" ht="21" customHeight="1">
      <c r="A360" s="40"/>
      <c r="B360" s="40">
        <v>85295</v>
      </c>
      <c r="C360" s="40" t="s">
        <v>2</v>
      </c>
      <c r="D360" s="41">
        <f t="shared" si="43"/>
        <v>815000</v>
      </c>
      <c r="E360" s="39">
        <v>189950</v>
      </c>
      <c r="F360" s="39">
        <v>189950</v>
      </c>
      <c r="G360" s="39">
        <v>219950</v>
      </c>
      <c r="H360" s="39">
        <v>215150</v>
      </c>
      <c r="I360"/>
      <c r="J360"/>
      <c r="K360"/>
      <c r="L360"/>
      <c r="M360"/>
    </row>
    <row r="361" spans="1:13" s="5" customFormat="1" ht="21" customHeight="1">
      <c r="A361" s="32">
        <v>854</v>
      </c>
      <c r="B361" s="33"/>
      <c r="C361" s="33" t="s">
        <v>32</v>
      </c>
      <c r="D361" s="42">
        <f t="shared" si="43"/>
        <v>200000</v>
      </c>
      <c r="E361" s="42">
        <f>E362</f>
        <v>80000</v>
      </c>
      <c r="F361" s="42">
        <f>F362</f>
        <v>60000</v>
      </c>
      <c r="G361" s="42">
        <f>G362</f>
        <v>20000</v>
      </c>
      <c r="H361" s="42">
        <f>H362</f>
        <v>40000</v>
      </c>
      <c r="I361"/>
      <c r="J361"/>
      <c r="K361"/>
      <c r="L361"/>
      <c r="M361"/>
    </row>
    <row r="362" spans="1:13" s="5" customFormat="1" ht="21" customHeight="1">
      <c r="A362" s="57"/>
      <c r="B362" s="35">
        <v>85415</v>
      </c>
      <c r="C362" s="35" t="s">
        <v>54</v>
      </c>
      <c r="D362" s="41">
        <f t="shared" si="43"/>
        <v>200000</v>
      </c>
      <c r="E362" s="39">
        <v>80000</v>
      </c>
      <c r="F362" s="39">
        <v>60000</v>
      </c>
      <c r="G362" s="39">
        <v>20000</v>
      </c>
      <c r="H362" s="39">
        <v>40000</v>
      </c>
      <c r="I362"/>
      <c r="J362"/>
      <c r="K362"/>
      <c r="L362"/>
      <c r="M362"/>
    </row>
    <row r="363" spans="1:13" s="5" customFormat="1" ht="21" customHeight="1" thickBot="1">
      <c r="A363" s="40"/>
      <c r="B363" s="40"/>
      <c r="C363" s="74" t="s">
        <v>167</v>
      </c>
      <c r="D363" s="62">
        <f>SUM(E363:H363)</f>
        <v>478000</v>
      </c>
      <c r="E363" s="62">
        <f>E364</f>
        <v>119500</v>
      </c>
      <c r="F363" s="62">
        <f>F364</f>
        <v>119500</v>
      </c>
      <c r="G363" s="62">
        <f>G364</f>
        <v>119500</v>
      </c>
      <c r="H363" s="62">
        <f>H364</f>
        <v>119500</v>
      </c>
      <c r="I363"/>
      <c r="J363"/>
      <c r="K363"/>
      <c r="L363"/>
      <c r="M363"/>
    </row>
    <row r="364" spans="1:13" s="5" customFormat="1" ht="21" customHeight="1" thickTop="1">
      <c r="A364" s="33">
        <v>852</v>
      </c>
      <c r="B364" s="33"/>
      <c r="C364" s="33" t="s">
        <v>136</v>
      </c>
      <c r="D364" s="42">
        <f>SUM(E364:H364)</f>
        <v>478000</v>
      </c>
      <c r="E364" s="42">
        <f>SUM(E365:E366)</f>
        <v>119500</v>
      </c>
      <c r="F364" s="42">
        <f>SUM(F365:F366)</f>
        <v>119500</v>
      </c>
      <c r="G364" s="42">
        <f>SUM(G365:G366)</f>
        <v>119500</v>
      </c>
      <c r="H364" s="42">
        <f>SUM(H365:H366)</f>
        <v>119500</v>
      </c>
      <c r="I364"/>
      <c r="J364"/>
      <c r="K364"/>
      <c r="L364"/>
      <c r="M364"/>
    </row>
    <row r="365" spans="1:13" s="5" customFormat="1" ht="21" customHeight="1">
      <c r="A365" s="57"/>
      <c r="B365" s="35">
        <v>85201</v>
      </c>
      <c r="C365" s="48" t="s">
        <v>104</v>
      </c>
      <c r="D365" s="39">
        <f>SUM(E365:H365)</f>
        <v>400000</v>
      </c>
      <c r="E365" s="39">
        <v>100000</v>
      </c>
      <c r="F365" s="39">
        <v>100000</v>
      </c>
      <c r="G365" s="39">
        <v>100000</v>
      </c>
      <c r="H365" s="39">
        <v>100000</v>
      </c>
      <c r="I365"/>
      <c r="J365"/>
      <c r="K365"/>
      <c r="L365"/>
      <c r="M365"/>
    </row>
    <row r="366" spans="1:13" s="5" customFormat="1" ht="21" customHeight="1">
      <c r="A366" s="34"/>
      <c r="B366" s="35">
        <v>85204</v>
      </c>
      <c r="C366" s="48" t="s">
        <v>51</v>
      </c>
      <c r="D366" s="39">
        <f>SUM(E366:H366)</f>
        <v>78000</v>
      </c>
      <c r="E366" s="134">
        <v>19500</v>
      </c>
      <c r="F366" s="134">
        <v>19500</v>
      </c>
      <c r="G366" s="134">
        <v>19500</v>
      </c>
      <c r="H366" s="134">
        <v>19500</v>
      </c>
      <c r="I366"/>
      <c r="J366"/>
      <c r="K366"/>
      <c r="L366"/>
      <c r="M366"/>
    </row>
    <row r="367" spans="1:13" s="5" customFormat="1" ht="21" customHeight="1" thickBot="1">
      <c r="A367" s="40"/>
      <c r="B367" s="40"/>
      <c r="C367" s="74" t="s">
        <v>60</v>
      </c>
      <c r="D367" s="73">
        <f>E367+F367+G367+H367</f>
        <v>56946000</v>
      </c>
      <c r="E367" s="62">
        <f>E368</f>
        <v>14186500</v>
      </c>
      <c r="F367" s="62">
        <f>F368</f>
        <v>14251500</v>
      </c>
      <c r="G367" s="62">
        <f>G368</f>
        <v>14251500</v>
      </c>
      <c r="H367" s="62">
        <f>H368</f>
        <v>14256500</v>
      </c>
      <c r="I367"/>
      <c r="J367"/>
      <c r="K367"/>
      <c r="L367"/>
      <c r="M367"/>
    </row>
    <row r="368" spans="1:13" s="5" customFormat="1" ht="21" customHeight="1" thickTop="1">
      <c r="A368" s="33">
        <v>852</v>
      </c>
      <c r="B368" s="33"/>
      <c r="C368" s="33" t="s">
        <v>136</v>
      </c>
      <c r="D368" s="42">
        <f aca="true" t="shared" si="44" ref="D368:D376">E368+F368+G368+H368</f>
        <v>56946000</v>
      </c>
      <c r="E368" s="42">
        <f>SUM(E369:E373)</f>
        <v>14186500</v>
      </c>
      <c r="F368" s="42">
        <f>SUM(F369:F373)</f>
        <v>14251500</v>
      </c>
      <c r="G368" s="42">
        <f>SUM(G369:G373)</f>
        <v>14251500</v>
      </c>
      <c r="H368" s="42">
        <f>SUM(H369:H373)</f>
        <v>14256500</v>
      </c>
      <c r="I368"/>
      <c r="J368"/>
      <c r="K368"/>
      <c r="L368"/>
      <c r="M368"/>
    </row>
    <row r="369" spans="1:13" s="5" customFormat="1" ht="21" customHeight="1">
      <c r="A369" s="57"/>
      <c r="B369" s="35">
        <v>85203</v>
      </c>
      <c r="C369" s="48" t="s">
        <v>28</v>
      </c>
      <c r="D369" s="39">
        <f t="shared" si="44"/>
        <v>222000</v>
      </c>
      <c r="E369" s="39">
        <v>55500</v>
      </c>
      <c r="F369" s="39">
        <v>55500</v>
      </c>
      <c r="G369" s="39">
        <v>55500</v>
      </c>
      <c r="H369" s="39">
        <v>55500</v>
      </c>
      <c r="I369"/>
      <c r="J369"/>
      <c r="K369"/>
      <c r="L369"/>
      <c r="M369"/>
    </row>
    <row r="370" spans="1:13" s="5" customFormat="1" ht="24.75" customHeight="1">
      <c r="A370" s="34"/>
      <c r="B370" s="35">
        <v>85212</v>
      </c>
      <c r="C370" s="44" t="s">
        <v>186</v>
      </c>
      <c r="D370" s="39">
        <f>SUM(E370:H370)</f>
        <v>45881000</v>
      </c>
      <c r="E370" s="39">
        <v>11470250</v>
      </c>
      <c r="F370" s="39">
        <v>11470250</v>
      </c>
      <c r="G370" s="39">
        <v>11470250</v>
      </c>
      <c r="H370" s="39">
        <v>11470250</v>
      </c>
      <c r="I370"/>
      <c r="J370"/>
      <c r="K370"/>
      <c r="L370"/>
      <c r="M370"/>
    </row>
    <row r="371" spans="1:9" s="16" customFormat="1" ht="38.25" customHeight="1">
      <c r="A371" s="49"/>
      <c r="B371" s="150">
        <v>85213</v>
      </c>
      <c r="C371" s="44" t="s">
        <v>171</v>
      </c>
      <c r="D371" s="39">
        <f t="shared" si="44"/>
        <v>800000</v>
      </c>
      <c r="E371" s="97">
        <v>150000</v>
      </c>
      <c r="F371" s="97">
        <v>215000</v>
      </c>
      <c r="G371" s="97">
        <v>215000</v>
      </c>
      <c r="H371" s="97">
        <v>220000</v>
      </c>
      <c r="I371"/>
    </row>
    <row r="372" spans="1:13" s="5" customFormat="1" ht="21" customHeight="1">
      <c r="A372" s="34"/>
      <c r="B372" s="79">
        <v>85214</v>
      </c>
      <c r="C372" s="48" t="s">
        <v>112</v>
      </c>
      <c r="D372" s="41">
        <f t="shared" si="44"/>
        <v>9258000</v>
      </c>
      <c r="E372" s="39">
        <v>2314500</v>
      </c>
      <c r="F372" s="39">
        <v>2314500</v>
      </c>
      <c r="G372" s="39">
        <v>2314500</v>
      </c>
      <c r="H372" s="39">
        <v>2314500</v>
      </c>
      <c r="I372"/>
      <c r="J372"/>
      <c r="K372"/>
      <c r="L372"/>
      <c r="M372"/>
    </row>
    <row r="373" spans="1:13" s="5" customFormat="1" ht="21" customHeight="1">
      <c r="A373" s="34"/>
      <c r="B373" s="35">
        <v>85228</v>
      </c>
      <c r="C373" s="48" t="s">
        <v>30</v>
      </c>
      <c r="D373" s="41">
        <f t="shared" si="44"/>
        <v>785000</v>
      </c>
      <c r="E373" s="39">
        <v>196250</v>
      </c>
      <c r="F373" s="39">
        <v>196250</v>
      </c>
      <c r="G373" s="39">
        <v>196250</v>
      </c>
      <c r="H373" s="39">
        <v>196250</v>
      </c>
      <c r="I373"/>
      <c r="J373"/>
      <c r="K373"/>
      <c r="L373"/>
      <c r="M373"/>
    </row>
    <row r="374" spans="1:13" s="5" customFormat="1" ht="29.25" customHeight="1" thickBot="1">
      <c r="A374" s="40"/>
      <c r="B374" s="35"/>
      <c r="C374" s="61" t="s">
        <v>43</v>
      </c>
      <c r="D374" s="62">
        <f t="shared" si="44"/>
        <v>2357000</v>
      </c>
      <c r="E374" s="62">
        <f>E375</f>
        <v>597500</v>
      </c>
      <c r="F374" s="62">
        <f>F375</f>
        <v>586500</v>
      </c>
      <c r="G374" s="62">
        <f>G375</f>
        <v>586500</v>
      </c>
      <c r="H374" s="62">
        <f>H375</f>
        <v>586500</v>
      </c>
      <c r="I374"/>
      <c r="J374"/>
      <c r="K374"/>
      <c r="L374"/>
      <c r="M374"/>
    </row>
    <row r="375" spans="1:13" s="5" customFormat="1" ht="20.25" customHeight="1" thickTop="1">
      <c r="A375" s="33">
        <v>852</v>
      </c>
      <c r="B375" s="56"/>
      <c r="C375" s="46" t="s">
        <v>136</v>
      </c>
      <c r="D375" s="42">
        <f t="shared" si="44"/>
        <v>2357000</v>
      </c>
      <c r="E375" s="42">
        <f>SUM(E376:E377)</f>
        <v>597500</v>
      </c>
      <c r="F375" s="42">
        <f>SUM(F376:F377)</f>
        <v>586500</v>
      </c>
      <c r="G375" s="42">
        <f>SUM(G376:G377)</f>
        <v>586500</v>
      </c>
      <c r="H375" s="42">
        <f>SUM(H376:H377)</f>
        <v>586500</v>
      </c>
      <c r="I375"/>
      <c r="J375"/>
      <c r="K375"/>
      <c r="L375"/>
      <c r="M375"/>
    </row>
    <row r="376" spans="1:13" s="5" customFormat="1" ht="20.25" customHeight="1">
      <c r="A376" s="34"/>
      <c r="B376" s="35">
        <v>85203</v>
      </c>
      <c r="C376" s="35" t="s">
        <v>28</v>
      </c>
      <c r="D376" s="41">
        <f t="shared" si="44"/>
        <v>2123000</v>
      </c>
      <c r="E376" s="39">
        <v>539000</v>
      </c>
      <c r="F376" s="39">
        <v>528000</v>
      </c>
      <c r="G376" s="39">
        <v>528000</v>
      </c>
      <c r="H376" s="39">
        <v>528000</v>
      </c>
      <c r="I376"/>
      <c r="J376"/>
      <c r="K376"/>
      <c r="L376"/>
      <c r="M376"/>
    </row>
    <row r="377" spans="1:13" s="5" customFormat="1" ht="20.25" customHeight="1">
      <c r="A377" s="34"/>
      <c r="B377" s="35">
        <v>85231</v>
      </c>
      <c r="C377" s="35" t="s">
        <v>113</v>
      </c>
      <c r="D377" s="39">
        <f>E377+F377+G377+H377</f>
        <v>234000</v>
      </c>
      <c r="E377" s="39">
        <v>58500</v>
      </c>
      <c r="F377" s="39">
        <v>58500</v>
      </c>
      <c r="G377" s="39">
        <v>58500</v>
      </c>
      <c r="H377" s="39">
        <v>58500</v>
      </c>
      <c r="I377"/>
      <c r="J377"/>
      <c r="K377"/>
      <c r="L377"/>
      <c r="M377"/>
    </row>
    <row r="378" spans="1:13" s="5" customFormat="1" ht="21.75" customHeight="1">
      <c r="A378" s="34"/>
      <c r="B378" s="34"/>
      <c r="C378" s="66" t="s">
        <v>154</v>
      </c>
      <c r="D378" s="72">
        <f aca="true" t="shared" si="45" ref="D378:D398">E378+F378+G378+H378</f>
        <v>5839670</v>
      </c>
      <c r="E378" s="72">
        <f>E379+E383</f>
        <v>1359000</v>
      </c>
      <c r="F378" s="72">
        <f>F379+F383</f>
        <v>1543970</v>
      </c>
      <c r="G378" s="72">
        <f>G379+G383</f>
        <v>1424700</v>
      </c>
      <c r="H378" s="72">
        <f>H379+H383</f>
        <v>1512000</v>
      </c>
      <c r="I378"/>
      <c r="J378"/>
      <c r="K378"/>
      <c r="L378"/>
      <c r="M378"/>
    </row>
    <row r="379" spans="1:9" s="113" customFormat="1" ht="20.25" customHeight="1" thickBot="1">
      <c r="A379" s="112"/>
      <c r="B379" s="112"/>
      <c r="C379" s="74" t="s">
        <v>6</v>
      </c>
      <c r="D379" s="73">
        <f t="shared" si="45"/>
        <v>3127670</v>
      </c>
      <c r="E379" s="73">
        <f>E380</f>
        <v>889000</v>
      </c>
      <c r="F379" s="73">
        <f aca="true" t="shared" si="46" ref="F379:H380">F380</f>
        <v>848970</v>
      </c>
      <c r="G379" s="73">
        <f t="shared" si="46"/>
        <v>714700</v>
      </c>
      <c r="H379" s="73">
        <f t="shared" si="46"/>
        <v>675000</v>
      </c>
      <c r="I379"/>
    </row>
    <row r="380" spans="1:13" s="5" customFormat="1" ht="20.25" customHeight="1" thickTop="1">
      <c r="A380" s="33">
        <v>853</v>
      </c>
      <c r="B380" s="56"/>
      <c r="C380" s="46" t="s">
        <v>141</v>
      </c>
      <c r="D380" s="42">
        <f t="shared" si="45"/>
        <v>3127670</v>
      </c>
      <c r="E380" s="42">
        <f>E381</f>
        <v>889000</v>
      </c>
      <c r="F380" s="42">
        <f t="shared" si="46"/>
        <v>848970</v>
      </c>
      <c r="G380" s="42">
        <f t="shared" si="46"/>
        <v>714700</v>
      </c>
      <c r="H380" s="42">
        <f t="shared" si="46"/>
        <v>675000</v>
      </c>
      <c r="I380"/>
      <c r="J380"/>
      <c r="K380"/>
      <c r="L380"/>
      <c r="M380"/>
    </row>
    <row r="381" spans="1:13" s="5" customFormat="1" ht="20.25" customHeight="1">
      <c r="A381" s="35"/>
      <c r="B381" s="35">
        <v>85333</v>
      </c>
      <c r="C381" s="48" t="s">
        <v>31</v>
      </c>
      <c r="D381" s="80">
        <f t="shared" si="45"/>
        <v>3127670</v>
      </c>
      <c r="E381" s="39">
        <v>889000</v>
      </c>
      <c r="F381" s="39">
        <v>848970</v>
      </c>
      <c r="G381" s="39">
        <v>714700</v>
      </c>
      <c r="H381" s="39">
        <v>675000</v>
      </c>
      <c r="I381"/>
      <c r="J381"/>
      <c r="K381"/>
      <c r="L381"/>
      <c r="M381"/>
    </row>
    <row r="382" ht="20.25" customHeight="1"/>
    <row r="383" spans="1:13" s="5" customFormat="1" ht="27" customHeight="1" thickBot="1">
      <c r="A383" s="40"/>
      <c r="B383" s="40"/>
      <c r="C383" s="61" t="s">
        <v>43</v>
      </c>
      <c r="D383" s="62">
        <f t="shared" si="45"/>
        <v>2712000</v>
      </c>
      <c r="E383" s="62">
        <f aca="true" t="shared" si="47" ref="E383:H384">E384</f>
        <v>470000</v>
      </c>
      <c r="F383" s="62">
        <f t="shared" si="47"/>
        <v>695000</v>
      </c>
      <c r="G383" s="62">
        <f t="shared" si="47"/>
        <v>710000</v>
      </c>
      <c r="H383" s="62">
        <f t="shared" si="47"/>
        <v>837000</v>
      </c>
      <c r="I383"/>
      <c r="J383"/>
      <c r="K383"/>
      <c r="L383"/>
      <c r="M383"/>
    </row>
    <row r="384" spans="1:13" s="5" customFormat="1" ht="20.25" customHeight="1" thickTop="1">
      <c r="A384" s="33">
        <v>851</v>
      </c>
      <c r="B384" s="33"/>
      <c r="C384" s="33" t="s">
        <v>26</v>
      </c>
      <c r="D384" s="42">
        <f t="shared" si="45"/>
        <v>2712000</v>
      </c>
      <c r="E384" s="42">
        <f t="shared" si="47"/>
        <v>470000</v>
      </c>
      <c r="F384" s="42">
        <f t="shared" si="47"/>
        <v>695000</v>
      </c>
      <c r="G384" s="42">
        <f t="shared" si="47"/>
        <v>710000</v>
      </c>
      <c r="H384" s="42">
        <f t="shared" si="47"/>
        <v>837000</v>
      </c>
      <c r="I384"/>
      <c r="J384"/>
      <c r="K384"/>
      <c r="L384"/>
      <c r="M384"/>
    </row>
    <row r="385" spans="1:13" s="5" customFormat="1" ht="27" customHeight="1">
      <c r="A385" s="57"/>
      <c r="B385" s="79">
        <v>85156</v>
      </c>
      <c r="C385" s="126" t="s">
        <v>143</v>
      </c>
      <c r="D385" s="41">
        <f t="shared" si="45"/>
        <v>2712000</v>
      </c>
      <c r="E385" s="41">
        <v>470000</v>
      </c>
      <c r="F385" s="41">
        <v>695000</v>
      </c>
      <c r="G385" s="41">
        <v>710000</v>
      </c>
      <c r="H385" s="41">
        <v>837000</v>
      </c>
      <c r="I385"/>
      <c r="J385"/>
      <c r="K385"/>
      <c r="L385"/>
      <c r="M385"/>
    </row>
    <row r="386" spans="1:13" s="5" customFormat="1" ht="19.5" customHeight="1">
      <c r="A386" s="34"/>
      <c r="B386" s="34"/>
      <c r="C386" s="66" t="s">
        <v>153</v>
      </c>
      <c r="D386" s="72">
        <f t="shared" si="45"/>
        <v>405125</v>
      </c>
      <c r="E386" s="72">
        <f aca="true" t="shared" si="48" ref="E386:H388">E387</f>
        <v>115000</v>
      </c>
      <c r="F386" s="72">
        <f t="shared" si="48"/>
        <v>100000</v>
      </c>
      <c r="G386" s="72">
        <f t="shared" si="48"/>
        <v>98000</v>
      </c>
      <c r="H386" s="72">
        <f t="shared" si="48"/>
        <v>92125</v>
      </c>
      <c r="I386"/>
      <c r="J386"/>
      <c r="K386"/>
      <c r="L386"/>
      <c r="M386"/>
    </row>
    <row r="387" spans="1:13" s="5" customFormat="1" ht="29.25" customHeight="1" thickBot="1">
      <c r="A387" s="40"/>
      <c r="B387" s="40"/>
      <c r="C387" s="77" t="s">
        <v>43</v>
      </c>
      <c r="D387" s="73">
        <f t="shared" si="45"/>
        <v>405125</v>
      </c>
      <c r="E387" s="73">
        <f t="shared" si="48"/>
        <v>115000</v>
      </c>
      <c r="F387" s="73">
        <f t="shared" si="48"/>
        <v>100000</v>
      </c>
      <c r="G387" s="73">
        <f t="shared" si="48"/>
        <v>98000</v>
      </c>
      <c r="H387" s="73">
        <f t="shared" si="48"/>
        <v>92125</v>
      </c>
      <c r="I387"/>
      <c r="J387"/>
      <c r="K387"/>
      <c r="L387"/>
      <c r="M387"/>
    </row>
    <row r="388" spans="1:13" s="5" customFormat="1" ht="20.25" customHeight="1" thickTop="1">
      <c r="A388" s="33">
        <v>710</v>
      </c>
      <c r="B388" s="33"/>
      <c r="C388" s="33" t="s">
        <v>15</v>
      </c>
      <c r="D388" s="42">
        <f t="shared" si="45"/>
        <v>405125</v>
      </c>
      <c r="E388" s="42">
        <f t="shared" si="48"/>
        <v>115000</v>
      </c>
      <c r="F388" s="42">
        <f t="shared" si="48"/>
        <v>100000</v>
      </c>
      <c r="G388" s="42">
        <f t="shared" si="48"/>
        <v>98000</v>
      </c>
      <c r="H388" s="42">
        <f t="shared" si="48"/>
        <v>92125</v>
      </c>
      <c r="I388"/>
      <c r="J388"/>
      <c r="K388"/>
      <c r="L388"/>
      <c r="M388"/>
    </row>
    <row r="389" spans="1:13" s="5" customFormat="1" ht="20.25" customHeight="1">
      <c r="A389" s="34"/>
      <c r="B389" s="35">
        <v>71015</v>
      </c>
      <c r="C389" s="48" t="s">
        <v>52</v>
      </c>
      <c r="D389" s="41">
        <f t="shared" si="45"/>
        <v>405125</v>
      </c>
      <c r="E389" s="39">
        <v>115000</v>
      </c>
      <c r="F389" s="39">
        <v>100000</v>
      </c>
      <c r="G389" s="39">
        <v>98000</v>
      </c>
      <c r="H389" s="39">
        <v>92125</v>
      </c>
      <c r="I389"/>
      <c r="J389"/>
      <c r="K389"/>
      <c r="L389"/>
      <c r="M389"/>
    </row>
    <row r="390" spans="1:13" s="5" customFormat="1" ht="18.75" customHeight="1">
      <c r="A390" s="34"/>
      <c r="B390" s="34"/>
      <c r="C390" s="76" t="s">
        <v>155</v>
      </c>
      <c r="D390" s="72">
        <f t="shared" si="45"/>
        <v>12658000</v>
      </c>
      <c r="E390" s="72">
        <f>E391+E394</f>
        <v>3366800</v>
      </c>
      <c r="F390" s="72">
        <f>F391+F394</f>
        <v>3596800</v>
      </c>
      <c r="G390" s="72">
        <f>G391+G394</f>
        <v>2883400</v>
      </c>
      <c r="H390" s="72">
        <f>H391+H394</f>
        <v>2811000</v>
      </c>
      <c r="I390"/>
      <c r="J390"/>
      <c r="K390"/>
      <c r="L390"/>
      <c r="M390"/>
    </row>
    <row r="391" spans="1:13" s="5" customFormat="1" ht="18.75" customHeight="1" thickBot="1">
      <c r="A391" s="40"/>
      <c r="B391" s="40"/>
      <c r="C391" s="77" t="s">
        <v>6</v>
      </c>
      <c r="D391" s="73">
        <f t="shared" si="45"/>
        <v>50000</v>
      </c>
      <c r="E391" s="73"/>
      <c r="F391" s="73"/>
      <c r="G391" s="73"/>
      <c r="H391" s="73">
        <f>H392</f>
        <v>50000</v>
      </c>
      <c r="I391"/>
      <c r="J391"/>
      <c r="K391"/>
      <c r="L391"/>
      <c r="M391"/>
    </row>
    <row r="392" spans="1:13" s="5" customFormat="1" ht="18.75" customHeight="1" thickTop="1">
      <c r="A392" s="45">
        <v>754</v>
      </c>
      <c r="B392" s="33"/>
      <c r="C392" s="46" t="s">
        <v>20</v>
      </c>
      <c r="D392" s="42">
        <f t="shared" si="45"/>
        <v>50000</v>
      </c>
      <c r="E392" s="42"/>
      <c r="F392" s="42"/>
      <c r="G392" s="42"/>
      <c r="H392" s="42">
        <f>H393</f>
        <v>50000</v>
      </c>
      <c r="I392"/>
      <c r="J392"/>
      <c r="K392"/>
      <c r="L392"/>
      <c r="M392"/>
    </row>
    <row r="393" spans="1:13" s="5" customFormat="1" ht="18.75" customHeight="1">
      <c r="A393" s="57"/>
      <c r="B393" s="35">
        <v>75411</v>
      </c>
      <c r="C393" s="40" t="s">
        <v>21</v>
      </c>
      <c r="D393" s="41">
        <f t="shared" si="45"/>
        <v>50000</v>
      </c>
      <c r="E393" s="41"/>
      <c r="F393" s="41"/>
      <c r="G393" s="41"/>
      <c r="H393" s="41">
        <v>50000</v>
      </c>
      <c r="I393"/>
      <c r="J393"/>
      <c r="K393"/>
      <c r="L393"/>
      <c r="M393"/>
    </row>
    <row r="394" spans="1:13" s="5" customFormat="1" ht="27.75" customHeight="1" thickBot="1">
      <c r="A394" s="40"/>
      <c r="B394" s="40"/>
      <c r="C394" s="77" t="s">
        <v>43</v>
      </c>
      <c r="D394" s="73">
        <f t="shared" si="45"/>
        <v>12608000</v>
      </c>
      <c r="E394" s="73">
        <f>E395+E397</f>
        <v>3366800</v>
      </c>
      <c r="F394" s="73">
        <f>F395+F397</f>
        <v>3596800</v>
      </c>
      <c r="G394" s="73">
        <f>G395+G397</f>
        <v>2883400</v>
      </c>
      <c r="H394" s="73">
        <f>H395+H397</f>
        <v>2761000</v>
      </c>
      <c r="I394"/>
      <c r="J394"/>
      <c r="K394"/>
      <c r="L394"/>
      <c r="M394"/>
    </row>
    <row r="395" spans="1:13" s="5" customFormat="1" ht="18.75" customHeight="1" thickTop="1">
      <c r="A395" s="45">
        <v>754</v>
      </c>
      <c r="B395" s="33"/>
      <c r="C395" s="46" t="s">
        <v>20</v>
      </c>
      <c r="D395" s="42">
        <f t="shared" si="45"/>
        <v>12591000</v>
      </c>
      <c r="E395" s="42">
        <f>E396</f>
        <v>3360000</v>
      </c>
      <c r="F395" s="42">
        <f>F396</f>
        <v>3590000</v>
      </c>
      <c r="G395" s="42">
        <f>G396</f>
        <v>2880000</v>
      </c>
      <c r="H395" s="42">
        <f>H396</f>
        <v>2761000</v>
      </c>
      <c r="I395"/>
      <c r="J395"/>
      <c r="K395"/>
      <c r="L395"/>
      <c r="M395"/>
    </row>
    <row r="396" spans="1:13" s="5" customFormat="1" ht="18.75" customHeight="1">
      <c r="A396" s="35"/>
      <c r="B396" s="35">
        <v>75411</v>
      </c>
      <c r="C396" s="40" t="s">
        <v>21</v>
      </c>
      <c r="D396" s="41">
        <f t="shared" si="45"/>
        <v>12591000</v>
      </c>
      <c r="E396" s="39">
        <v>3360000</v>
      </c>
      <c r="F396" s="39">
        <v>3590000</v>
      </c>
      <c r="G396" s="39">
        <v>2880000</v>
      </c>
      <c r="H396" s="39">
        <v>2761000</v>
      </c>
      <c r="I396"/>
      <c r="J396"/>
      <c r="K396"/>
      <c r="L396"/>
      <c r="M396"/>
    </row>
    <row r="397" spans="1:13" s="5" customFormat="1" ht="18.75" customHeight="1">
      <c r="A397" s="33">
        <v>852</v>
      </c>
      <c r="B397" s="33"/>
      <c r="C397" s="33" t="s">
        <v>136</v>
      </c>
      <c r="D397" s="42">
        <f t="shared" si="45"/>
        <v>17000</v>
      </c>
      <c r="E397" s="42">
        <f>E398</f>
        <v>6800</v>
      </c>
      <c r="F397" s="42">
        <f>F398</f>
        <v>6800</v>
      </c>
      <c r="G397" s="42">
        <f>G398</f>
        <v>3400</v>
      </c>
      <c r="H397" s="42"/>
      <c r="I397"/>
      <c r="J397"/>
      <c r="K397"/>
      <c r="L397"/>
      <c r="M397"/>
    </row>
    <row r="398" spans="1:13" s="5" customFormat="1" ht="25.5" customHeight="1">
      <c r="A398" s="57"/>
      <c r="B398" s="35">
        <v>85212</v>
      </c>
      <c r="C398" s="44" t="s">
        <v>170</v>
      </c>
      <c r="D398" s="39">
        <f t="shared" si="45"/>
        <v>17000</v>
      </c>
      <c r="E398" s="39">
        <v>6800</v>
      </c>
      <c r="F398" s="39">
        <v>6800</v>
      </c>
      <c r="G398" s="39">
        <v>3400</v>
      </c>
      <c r="H398" s="39"/>
      <c r="I398"/>
      <c r="J398"/>
      <c r="K398"/>
      <c r="L398"/>
      <c r="M398"/>
    </row>
    <row r="399" spans="1:13" s="116" customFormat="1" ht="21.75" customHeight="1">
      <c r="A399" s="159"/>
      <c r="B399" s="115"/>
      <c r="C399" s="120" t="s">
        <v>156</v>
      </c>
      <c r="D399" s="133">
        <f>SUM(E399:H399)</f>
        <v>312322770</v>
      </c>
      <c r="E399" s="133">
        <f>E400+E429</f>
        <v>93234635</v>
      </c>
      <c r="F399" s="133">
        <f>F400+F429</f>
        <v>72519315</v>
      </c>
      <c r="G399" s="133">
        <f>G400+G429</f>
        <v>71071035</v>
      </c>
      <c r="H399" s="133">
        <f>H400+H429</f>
        <v>75497785</v>
      </c>
      <c r="I399"/>
      <c r="J399"/>
      <c r="K399"/>
      <c r="L399"/>
      <c r="M399"/>
    </row>
    <row r="400" spans="1:13" s="118" customFormat="1" ht="19.5" customHeight="1" thickBot="1">
      <c r="A400" s="117"/>
      <c r="B400" s="117"/>
      <c r="C400" s="69" t="s">
        <v>6</v>
      </c>
      <c r="D400" s="71">
        <f>SUM(E400:H400)</f>
        <v>312321870</v>
      </c>
      <c r="E400" s="71">
        <f>E401+E417+E427</f>
        <v>93234410</v>
      </c>
      <c r="F400" s="71">
        <f>F401+F417+F427</f>
        <v>72519090</v>
      </c>
      <c r="G400" s="71">
        <f>G401+G417+G427</f>
        <v>71070810</v>
      </c>
      <c r="H400" s="71">
        <f>H401+H417+H427</f>
        <v>75497560</v>
      </c>
      <c r="I400"/>
      <c r="J400"/>
      <c r="K400"/>
      <c r="L400"/>
      <c r="M400"/>
    </row>
    <row r="401" spans="1:13" s="5" customFormat="1" ht="18.75" customHeight="1" thickTop="1">
      <c r="A401" s="42">
        <v>801</v>
      </c>
      <c r="B401" s="32"/>
      <c r="C401" s="33" t="s">
        <v>23</v>
      </c>
      <c r="D401" s="42">
        <f>SUM(E401:H401)</f>
        <v>277910620</v>
      </c>
      <c r="E401" s="42">
        <f>SUM(E402:E416)</f>
        <v>81252690</v>
      </c>
      <c r="F401" s="42">
        <f>SUM(F402:F416)</f>
        <v>64513690</v>
      </c>
      <c r="G401" s="42">
        <f>SUM(G402:G416)</f>
        <v>63122810</v>
      </c>
      <c r="H401" s="42">
        <f>SUM(H402:H416)</f>
        <v>69021430</v>
      </c>
      <c r="I401"/>
      <c r="J401"/>
      <c r="K401"/>
      <c r="L401"/>
      <c r="M401"/>
    </row>
    <row r="402" spans="1:13" s="5" customFormat="1" ht="18.75" customHeight="1">
      <c r="A402" s="34"/>
      <c r="B402" s="35">
        <v>80101</v>
      </c>
      <c r="C402" s="35" t="s">
        <v>24</v>
      </c>
      <c r="D402" s="39">
        <f>SUM(E402:H402)</f>
        <v>77744190</v>
      </c>
      <c r="E402" s="39">
        <v>22000000</v>
      </c>
      <c r="F402" s="39">
        <f>18420000-200000</f>
        <v>18220000</v>
      </c>
      <c r="G402" s="39">
        <v>17406580</v>
      </c>
      <c r="H402" s="39">
        <f>19917610+200000</f>
        <v>20117610</v>
      </c>
      <c r="I402"/>
      <c r="J402"/>
      <c r="K402"/>
      <c r="L402"/>
      <c r="M402"/>
    </row>
    <row r="403" spans="1:13" s="5" customFormat="1" ht="18.75" customHeight="1">
      <c r="A403" s="34"/>
      <c r="B403" s="40">
        <v>80102</v>
      </c>
      <c r="C403" s="35" t="s">
        <v>85</v>
      </c>
      <c r="D403" s="39">
        <f aca="true" t="shared" si="49" ref="D403:D416">SUM(E403:H403)</f>
        <v>5928400</v>
      </c>
      <c r="E403" s="39">
        <v>1800000</v>
      </c>
      <c r="F403" s="39">
        <v>1390000</v>
      </c>
      <c r="G403" s="39">
        <v>1290000</v>
      </c>
      <c r="H403" s="39">
        <v>1448400</v>
      </c>
      <c r="I403"/>
      <c r="J403"/>
      <c r="K403"/>
      <c r="L403"/>
      <c r="M403"/>
    </row>
    <row r="404" spans="1:13" s="5" customFormat="1" ht="18.75" customHeight="1">
      <c r="A404" s="34"/>
      <c r="B404" s="57">
        <v>80104</v>
      </c>
      <c r="C404" s="104" t="s">
        <v>116</v>
      </c>
      <c r="D404" s="39">
        <f t="shared" si="49"/>
        <v>42183480</v>
      </c>
      <c r="E404" s="39">
        <f>490000+11872000</f>
        <v>12362000</v>
      </c>
      <c r="F404" s="39">
        <f>361000+10500000-603000</f>
        <v>10258000</v>
      </c>
      <c r="G404" s="39">
        <f>351000+9200000</f>
        <v>9551000</v>
      </c>
      <c r="H404" s="39">
        <f>277880+9131600+603000</f>
        <v>10012480</v>
      </c>
      <c r="I404"/>
      <c r="J404"/>
      <c r="K404"/>
      <c r="L404"/>
      <c r="M404"/>
    </row>
    <row r="405" spans="1:13" s="5" customFormat="1" ht="18.75" customHeight="1">
      <c r="A405" s="34"/>
      <c r="B405" s="57">
        <v>80105</v>
      </c>
      <c r="C405" s="104" t="s">
        <v>96</v>
      </c>
      <c r="D405" s="39">
        <f>SUM(E405:H405)</f>
        <v>1468200</v>
      </c>
      <c r="E405" s="39">
        <v>490000</v>
      </c>
      <c r="F405" s="39">
        <v>340000</v>
      </c>
      <c r="G405" s="39">
        <v>330000</v>
      </c>
      <c r="H405" s="39">
        <v>308200</v>
      </c>
      <c r="I405"/>
      <c r="J405"/>
      <c r="K405"/>
      <c r="L405"/>
      <c r="M405"/>
    </row>
    <row r="406" spans="1:13" s="5" customFormat="1" ht="18.75" customHeight="1">
      <c r="A406" s="34"/>
      <c r="B406" s="35">
        <v>80110</v>
      </c>
      <c r="C406" s="35" t="s">
        <v>25</v>
      </c>
      <c r="D406" s="39">
        <f t="shared" si="49"/>
        <v>44689700</v>
      </c>
      <c r="E406" s="39">
        <v>14000000</v>
      </c>
      <c r="F406" s="39">
        <f>10000000-200000</f>
        <v>9800000</v>
      </c>
      <c r="G406" s="39">
        <v>10000000</v>
      </c>
      <c r="H406" s="39">
        <f>10689700+200000</f>
        <v>10889700</v>
      </c>
      <c r="I406"/>
      <c r="J406"/>
      <c r="K406"/>
      <c r="L406"/>
      <c r="M406"/>
    </row>
    <row r="407" spans="1:13" s="5" customFormat="1" ht="18.75" customHeight="1">
      <c r="A407" s="34"/>
      <c r="B407" s="34">
        <v>80111</v>
      </c>
      <c r="C407" s="35" t="s">
        <v>86</v>
      </c>
      <c r="D407" s="39">
        <f t="shared" si="49"/>
        <v>3771200</v>
      </c>
      <c r="E407" s="39">
        <v>1100000</v>
      </c>
      <c r="F407" s="39">
        <v>880000</v>
      </c>
      <c r="G407" s="39">
        <v>880000</v>
      </c>
      <c r="H407" s="39">
        <v>911200</v>
      </c>
      <c r="I407"/>
      <c r="J407"/>
      <c r="K407"/>
      <c r="L407"/>
      <c r="M407"/>
    </row>
    <row r="408" spans="1:13" s="5" customFormat="1" ht="18.75" customHeight="1">
      <c r="A408" s="34"/>
      <c r="B408" s="57">
        <v>80113</v>
      </c>
      <c r="C408" s="35" t="s">
        <v>87</v>
      </c>
      <c r="D408" s="39">
        <f t="shared" si="49"/>
        <v>472300</v>
      </c>
      <c r="E408" s="39">
        <f>180000+690</f>
        <v>180690</v>
      </c>
      <c r="F408" s="39">
        <f>120000+690</f>
        <v>120690</v>
      </c>
      <c r="G408" s="39">
        <f>60000+230</f>
        <v>60230</v>
      </c>
      <c r="H408" s="39">
        <f>110000+690</f>
        <v>110690</v>
      </c>
      <c r="I408"/>
      <c r="J408"/>
      <c r="K408"/>
      <c r="L408"/>
      <c r="M408"/>
    </row>
    <row r="409" spans="1:13" s="5" customFormat="1" ht="18.75" customHeight="1">
      <c r="A409" s="34"/>
      <c r="B409" s="57">
        <v>80120</v>
      </c>
      <c r="C409" s="35" t="s">
        <v>88</v>
      </c>
      <c r="D409" s="39">
        <f t="shared" si="49"/>
        <v>40003700</v>
      </c>
      <c r="E409" s="39">
        <v>11000000</v>
      </c>
      <c r="F409" s="39">
        <f>9400000-200000</f>
        <v>9200000</v>
      </c>
      <c r="G409" s="39">
        <v>9400000</v>
      </c>
      <c r="H409" s="39">
        <f>10203700+200000</f>
        <v>10403700</v>
      </c>
      <c r="I409"/>
      <c r="J409"/>
      <c r="K409"/>
      <c r="L409"/>
      <c r="M409"/>
    </row>
    <row r="410" spans="1:13" s="5" customFormat="1" ht="18.75" customHeight="1">
      <c r="A410" s="34"/>
      <c r="B410" s="35">
        <v>80121</v>
      </c>
      <c r="C410" s="35" t="s">
        <v>89</v>
      </c>
      <c r="D410" s="39">
        <f t="shared" si="49"/>
        <v>1307600</v>
      </c>
      <c r="E410" s="39">
        <v>450000</v>
      </c>
      <c r="F410" s="39">
        <v>300000</v>
      </c>
      <c r="G410" s="39">
        <v>300000</v>
      </c>
      <c r="H410" s="39">
        <v>257600</v>
      </c>
      <c r="I410"/>
      <c r="J410"/>
      <c r="K410"/>
      <c r="L410"/>
      <c r="M410"/>
    </row>
    <row r="411" spans="1:13" s="5" customFormat="1" ht="18.75" customHeight="1">
      <c r="A411" s="34"/>
      <c r="B411" s="35">
        <v>80123</v>
      </c>
      <c r="C411" s="35" t="s">
        <v>122</v>
      </c>
      <c r="D411" s="39">
        <f t="shared" si="49"/>
        <v>7335700</v>
      </c>
      <c r="E411" s="39">
        <v>2200000</v>
      </c>
      <c r="F411" s="39">
        <v>1700000</v>
      </c>
      <c r="G411" s="39">
        <v>1600000</v>
      </c>
      <c r="H411" s="39">
        <v>1835700</v>
      </c>
      <c r="I411"/>
      <c r="J411"/>
      <c r="K411"/>
      <c r="L411"/>
      <c r="M411"/>
    </row>
    <row r="412" spans="1:13" s="5" customFormat="1" ht="18.75" customHeight="1">
      <c r="A412" s="40"/>
      <c r="B412" s="35">
        <v>80124</v>
      </c>
      <c r="C412" s="35" t="s">
        <v>134</v>
      </c>
      <c r="D412" s="39">
        <f>SUM(E412:H412)</f>
        <v>533000</v>
      </c>
      <c r="E412" s="39">
        <v>170000</v>
      </c>
      <c r="F412" s="39">
        <v>125000</v>
      </c>
      <c r="G412" s="39">
        <v>125000</v>
      </c>
      <c r="H412" s="39">
        <v>113000</v>
      </c>
      <c r="I412"/>
      <c r="J412"/>
      <c r="K412"/>
      <c r="L412"/>
      <c r="M412"/>
    </row>
    <row r="413" spans="1:13" s="5" customFormat="1" ht="18.75" customHeight="1">
      <c r="A413" s="34"/>
      <c r="B413" s="40">
        <v>80130</v>
      </c>
      <c r="C413" s="40" t="s">
        <v>114</v>
      </c>
      <c r="D413" s="41">
        <f>SUM(E413:H413)</f>
        <v>36079550</v>
      </c>
      <c r="E413" s="41">
        <v>10000000</v>
      </c>
      <c r="F413" s="41">
        <v>8400000</v>
      </c>
      <c r="G413" s="41">
        <v>8400000</v>
      </c>
      <c r="H413" s="41">
        <v>9279550</v>
      </c>
      <c r="I413"/>
      <c r="J413"/>
      <c r="K413"/>
      <c r="L413"/>
      <c r="M413"/>
    </row>
    <row r="414" spans="1:13" s="5" customFormat="1" ht="18.75" customHeight="1">
      <c r="A414" s="34"/>
      <c r="B414" s="40">
        <v>80132</v>
      </c>
      <c r="C414" s="40" t="s">
        <v>158</v>
      </c>
      <c r="D414" s="39">
        <f>SUM(E414:H414)</f>
        <v>3341000</v>
      </c>
      <c r="E414" s="39">
        <v>1200000</v>
      </c>
      <c r="F414" s="39">
        <v>780000</v>
      </c>
      <c r="G414" s="39">
        <v>780000</v>
      </c>
      <c r="H414" s="39">
        <v>581000</v>
      </c>
      <c r="I414"/>
      <c r="J414"/>
      <c r="K414"/>
      <c r="L414"/>
      <c r="M414"/>
    </row>
    <row r="415" spans="1:13" s="5" customFormat="1" ht="18.75" customHeight="1">
      <c r="A415" s="34"/>
      <c r="B415" s="57">
        <v>80134</v>
      </c>
      <c r="C415" s="35" t="s">
        <v>90</v>
      </c>
      <c r="D415" s="39">
        <f t="shared" si="49"/>
        <v>4373400</v>
      </c>
      <c r="E415" s="39">
        <v>1500000</v>
      </c>
      <c r="F415" s="39">
        <v>1000000</v>
      </c>
      <c r="G415" s="39">
        <v>1000000</v>
      </c>
      <c r="H415" s="39">
        <v>873400</v>
      </c>
      <c r="I415"/>
      <c r="J415"/>
      <c r="K415"/>
      <c r="L415"/>
      <c r="M415"/>
    </row>
    <row r="416" spans="1:13" s="5" customFormat="1" ht="24.75" customHeight="1">
      <c r="A416" s="34"/>
      <c r="B416" s="79">
        <v>80140</v>
      </c>
      <c r="C416" s="48" t="s">
        <v>91</v>
      </c>
      <c r="D416" s="39">
        <f t="shared" si="49"/>
        <v>8679200</v>
      </c>
      <c r="E416" s="39">
        <v>2800000</v>
      </c>
      <c r="F416" s="39">
        <v>2000000</v>
      </c>
      <c r="G416" s="39">
        <v>2000000</v>
      </c>
      <c r="H416" s="39">
        <v>1879200</v>
      </c>
      <c r="I416"/>
      <c r="J416"/>
      <c r="K416"/>
      <c r="L416"/>
      <c r="M416"/>
    </row>
    <row r="417" spans="1:13" s="5" customFormat="1" ht="18.75" customHeight="1">
      <c r="A417" s="32">
        <v>854</v>
      </c>
      <c r="B417" s="108"/>
      <c r="C417" s="32" t="s">
        <v>32</v>
      </c>
      <c r="D417" s="38">
        <f>SUM(E417:H417)</f>
        <v>33996130</v>
      </c>
      <c r="E417" s="38">
        <f>SUM(E418:E426)</f>
        <v>11770000</v>
      </c>
      <c r="F417" s="38">
        <f>SUM(F418:F426)</f>
        <v>7802000</v>
      </c>
      <c r="G417" s="38">
        <f>SUM(G418:G426)</f>
        <v>7948000</v>
      </c>
      <c r="H417" s="38">
        <f>SUM(H418:H426)</f>
        <v>6476130</v>
      </c>
      <c r="I417"/>
      <c r="J417"/>
      <c r="K417"/>
      <c r="L417"/>
      <c r="M417"/>
    </row>
    <row r="418" spans="1:13" s="5" customFormat="1" ht="18.75" customHeight="1">
      <c r="A418" s="34"/>
      <c r="B418" s="57">
        <v>85401</v>
      </c>
      <c r="C418" s="35" t="s">
        <v>94</v>
      </c>
      <c r="D418" s="39">
        <f aca="true" t="shared" si="50" ref="D418:D426">SUM(E418:H418)</f>
        <v>6408420</v>
      </c>
      <c r="E418" s="39">
        <v>2200000</v>
      </c>
      <c r="F418" s="39">
        <f>1500000-100000</f>
        <v>1400000</v>
      </c>
      <c r="G418" s="39">
        <f>1500000+100000</f>
        <v>1600000</v>
      </c>
      <c r="H418" s="39">
        <f>1208420</f>
        <v>1208420</v>
      </c>
      <c r="I418"/>
      <c r="J418"/>
      <c r="K418"/>
      <c r="L418"/>
      <c r="M418"/>
    </row>
    <row r="419" spans="1:13" s="5" customFormat="1" ht="18.75" customHeight="1">
      <c r="A419" s="34"/>
      <c r="B419" s="57">
        <v>85403</v>
      </c>
      <c r="C419" s="35" t="s">
        <v>95</v>
      </c>
      <c r="D419" s="39">
        <f t="shared" si="50"/>
        <v>6922800</v>
      </c>
      <c r="E419" s="39">
        <v>2300000</v>
      </c>
      <c r="F419" s="39">
        <v>1600000</v>
      </c>
      <c r="G419" s="39">
        <v>1600000</v>
      </c>
      <c r="H419" s="39">
        <v>1422800</v>
      </c>
      <c r="I419"/>
      <c r="J419"/>
      <c r="K419"/>
      <c r="L419"/>
      <c r="M419"/>
    </row>
    <row r="420" spans="1:13" s="5" customFormat="1" ht="24.75" customHeight="1">
      <c r="A420" s="34"/>
      <c r="B420" s="79">
        <v>85406</v>
      </c>
      <c r="C420" s="106" t="s">
        <v>135</v>
      </c>
      <c r="D420" s="39">
        <f t="shared" si="50"/>
        <v>5539800</v>
      </c>
      <c r="E420" s="39">
        <v>1900000</v>
      </c>
      <c r="F420" s="39">
        <v>1300000</v>
      </c>
      <c r="G420" s="39">
        <v>1300000</v>
      </c>
      <c r="H420" s="39">
        <v>1039800</v>
      </c>
      <c r="I420"/>
      <c r="J420"/>
      <c r="K420"/>
      <c r="L420"/>
      <c r="M420"/>
    </row>
    <row r="421" spans="1:13" s="5" customFormat="1" ht="18.75" customHeight="1">
      <c r="A421" s="34"/>
      <c r="B421" s="34">
        <v>85407</v>
      </c>
      <c r="C421" s="105" t="s">
        <v>97</v>
      </c>
      <c r="D421" s="39">
        <f t="shared" si="50"/>
        <v>2351200</v>
      </c>
      <c r="E421" s="39">
        <v>800000</v>
      </c>
      <c r="F421" s="39">
        <v>550000</v>
      </c>
      <c r="G421" s="39">
        <v>550000</v>
      </c>
      <c r="H421" s="39">
        <v>451200</v>
      </c>
      <c r="I421"/>
      <c r="J421"/>
      <c r="K421"/>
      <c r="L421"/>
      <c r="M421"/>
    </row>
    <row r="422" spans="1:13" s="5" customFormat="1" ht="18.75" customHeight="1">
      <c r="A422" s="34"/>
      <c r="B422" s="35">
        <v>85410</v>
      </c>
      <c r="C422" s="105" t="s">
        <v>98</v>
      </c>
      <c r="D422" s="39">
        <f>SUM(E422:H422)</f>
        <v>5918600</v>
      </c>
      <c r="E422" s="39">
        <v>2100000</v>
      </c>
      <c r="F422" s="39">
        <v>1400000</v>
      </c>
      <c r="G422" s="39">
        <v>1400000</v>
      </c>
      <c r="H422" s="39">
        <v>1018600</v>
      </c>
      <c r="I422"/>
      <c r="J422"/>
      <c r="K422"/>
      <c r="L422"/>
      <c r="M422"/>
    </row>
    <row r="423" spans="1:13" s="5" customFormat="1" ht="18.75" customHeight="1">
      <c r="A423" s="34"/>
      <c r="B423" s="57">
        <v>85415</v>
      </c>
      <c r="C423" s="105" t="s">
        <v>54</v>
      </c>
      <c r="D423" s="39">
        <f t="shared" si="50"/>
        <v>368880</v>
      </c>
      <c r="E423" s="39">
        <v>150000</v>
      </c>
      <c r="F423" s="39">
        <v>100000</v>
      </c>
      <c r="G423" s="39">
        <v>48000</v>
      </c>
      <c r="H423" s="39">
        <v>70880</v>
      </c>
      <c r="I423"/>
      <c r="J423"/>
      <c r="K423"/>
      <c r="L423"/>
      <c r="M423"/>
    </row>
    <row r="424" spans="1:13" s="5" customFormat="1" ht="18.75" customHeight="1">
      <c r="A424" s="107"/>
      <c r="B424" s="35">
        <v>85417</v>
      </c>
      <c r="C424" s="105" t="s">
        <v>99</v>
      </c>
      <c r="D424" s="39">
        <f t="shared" si="50"/>
        <v>250000</v>
      </c>
      <c r="E424" s="39">
        <v>100000</v>
      </c>
      <c r="F424" s="39">
        <v>50000</v>
      </c>
      <c r="G424" s="39">
        <v>50000</v>
      </c>
      <c r="H424" s="39">
        <v>50000</v>
      </c>
      <c r="I424"/>
      <c r="J424"/>
      <c r="K424"/>
      <c r="L424"/>
      <c r="M424"/>
    </row>
    <row r="425" spans="1:13" s="5" customFormat="1" ht="18.75" customHeight="1">
      <c r="A425" s="107"/>
      <c r="B425" s="35">
        <v>85421</v>
      </c>
      <c r="C425" s="105" t="s">
        <v>157</v>
      </c>
      <c r="D425" s="39">
        <f>SUM(E425:H425)</f>
        <v>522000</v>
      </c>
      <c r="E425" s="39">
        <v>220000</v>
      </c>
      <c r="F425" s="39">
        <v>102000</v>
      </c>
      <c r="G425" s="39">
        <v>100000</v>
      </c>
      <c r="H425" s="39">
        <v>100000</v>
      </c>
      <c r="I425"/>
      <c r="J425"/>
      <c r="K425"/>
      <c r="L425"/>
      <c r="M425"/>
    </row>
    <row r="426" spans="1:13" s="5" customFormat="1" ht="18.75" customHeight="1">
      <c r="A426" s="110"/>
      <c r="B426" s="35">
        <v>85495</v>
      </c>
      <c r="C426" s="105" t="s">
        <v>2</v>
      </c>
      <c r="D426" s="39">
        <f t="shared" si="50"/>
        <v>5714430</v>
      </c>
      <c r="E426" s="39">
        <v>2000000</v>
      </c>
      <c r="F426" s="39">
        <v>1300000</v>
      </c>
      <c r="G426" s="39">
        <v>1300000</v>
      </c>
      <c r="H426" s="39">
        <v>1114430</v>
      </c>
      <c r="I426"/>
      <c r="J426"/>
      <c r="K426"/>
      <c r="L426"/>
      <c r="M426"/>
    </row>
    <row r="427" spans="1:13" s="22" customFormat="1" ht="19.5" customHeight="1">
      <c r="A427" s="33">
        <v>926</v>
      </c>
      <c r="B427" s="78"/>
      <c r="C427" s="33" t="s">
        <v>40</v>
      </c>
      <c r="D427" s="42">
        <f>E427+F427+G427+H427</f>
        <v>415120</v>
      </c>
      <c r="E427" s="42">
        <f>E428</f>
        <v>211720</v>
      </c>
      <c r="F427" s="42">
        <f>F428</f>
        <v>203400</v>
      </c>
      <c r="G427" s="42"/>
      <c r="H427" s="42"/>
      <c r="I427"/>
      <c r="J427"/>
      <c r="K427"/>
      <c r="L427"/>
      <c r="M427"/>
    </row>
    <row r="428" spans="1:13" s="22" customFormat="1" ht="19.5" customHeight="1">
      <c r="A428" s="34"/>
      <c r="B428" s="35">
        <v>92605</v>
      </c>
      <c r="C428" s="35" t="s">
        <v>57</v>
      </c>
      <c r="D428" s="41">
        <f>E428+F428+G428+H428</f>
        <v>415120</v>
      </c>
      <c r="E428" s="39">
        <v>211720</v>
      </c>
      <c r="F428" s="39">
        <v>203400</v>
      </c>
      <c r="G428" s="39"/>
      <c r="H428" s="39"/>
      <c r="I428"/>
      <c r="J428"/>
      <c r="K428"/>
      <c r="L428"/>
      <c r="M428"/>
    </row>
    <row r="429" spans="1:13" s="113" customFormat="1" ht="27" customHeight="1" thickBot="1">
      <c r="A429" s="111"/>
      <c r="B429" s="112"/>
      <c r="C429" s="135" t="s">
        <v>43</v>
      </c>
      <c r="D429" s="62">
        <f>D430</f>
        <v>900</v>
      </c>
      <c r="E429" s="62">
        <f>E430</f>
        <v>225</v>
      </c>
      <c r="F429" s="62">
        <f>F430</f>
        <v>225</v>
      </c>
      <c r="G429" s="62">
        <f>G430</f>
        <v>225</v>
      </c>
      <c r="H429" s="62">
        <f>H430</f>
        <v>225</v>
      </c>
      <c r="I429"/>
      <c r="J429"/>
      <c r="K429"/>
      <c r="L429"/>
      <c r="M429"/>
    </row>
    <row r="430" spans="1:13" s="5" customFormat="1" ht="19.5" customHeight="1" thickTop="1">
      <c r="A430" s="109">
        <v>851</v>
      </c>
      <c r="B430" s="33"/>
      <c r="C430" s="114" t="s">
        <v>26</v>
      </c>
      <c r="D430" s="42">
        <f>SUM(E430:H430)</f>
        <v>900</v>
      </c>
      <c r="E430" s="42">
        <f>E431</f>
        <v>225</v>
      </c>
      <c r="F430" s="42">
        <f>F431</f>
        <v>225</v>
      </c>
      <c r="G430" s="42">
        <f>G431</f>
        <v>225</v>
      </c>
      <c r="H430" s="42">
        <f>H431</f>
        <v>225</v>
      </c>
      <c r="I430"/>
      <c r="J430"/>
      <c r="K430"/>
      <c r="L430"/>
      <c r="M430"/>
    </row>
    <row r="431" spans="1:13" s="5" customFormat="1" ht="24.75" customHeight="1">
      <c r="A431" s="146"/>
      <c r="B431" s="35">
        <v>85156</v>
      </c>
      <c r="C431" s="106" t="s">
        <v>161</v>
      </c>
      <c r="D431" s="39">
        <f>SUM(E431:H431)</f>
        <v>900</v>
      </c>
      <c r="E431" s="39">
        <v>225</v>
      </c>
      <c r="F431" s="39">
        <v>225</v>
      </c>
      <c r="G431" s="39">
        <v>225</v>
      </c>
      <c r="H431" s="39">
        <v>225</v>
      </c>
      <c r="I431"/>
      <c r="J431"/>
      <c r="K431"/>
      <c r="L431"/>
      <c r="M431"/>
    </row>
    <row r="432" spans="1:8" ht="30" customHeight="1">
      <c r="A432" s="5"/>
      <c r="B432" s="5"/>
      <c r="C432" s="5"/>
      <c r="D432" s="5"/>
      <c r="E432" s="5"/>
      <c r="F432" s="5"/>
      <c r="G432" s="5"/>
      <c r="H432" s="5"/>
    </row>
    <row r="433" spans="1:8" ht="19.5" customHeight="1">
      <c r="A433" s="5"/>
      <c r="B433" s="5"/>
      <c r="C433" s="160" t="s">
        <v>189</v>
      </c>
      <c r="D433" s="31"/>
      <c r="E433" s="31"/>
      <c r="F433" s="162" t="s">
        <v>191</v>
      </c>
      <c r="G433" s="151"/>
      <c r="H433" s="31"/>
    </row>
    <row r="434" spans="1:8" ht="19.5" customHeight="1">
      <c r="A434" s="5"/>
      <c r="B434" s="5"/>
      <c r="C434" s="161"/>
      <c r="D434" s="132"/>
      <c r="E434" s="132"/>
      <c r="F434" s="162" t="s">
        <v>192</v>
      </c>
      <c r="G434" s="152"/>
      <c r="H434" s="132"/>
    </row>
    <row r="435" spans="1:8" ht="18" customHeight="1">
      <c r="A435" s="5"/>
      <c r="B435" s="5"/>
      <c r="C435" s="160" t="s">
        <v>190</v>
      </c>
      <c r="D435" s="5"/>
      <c r="E435" s="5"/>
      <c r="F435" s="162" t="s">
        <v>193</v>
      </c>
      <c r="G435" s="153"/>
      <c r="H435" s="5"/>
    </row>
    <row r="436" spans="1:8" ht="19.5" customHeight="1">
      <c r="A436" s="5"/>
      <c r="B436" s="5"/>
      <c r="C436" s="5"/>
      <c r="D436" s="5"/>
      <c r="E436" s="5"/>
      <c r="F436" s="5"/>
      <c r="G436" s="153"/>
      <c r="H436" s="5"/>
    </row>
    <row r="437" spans="1:8" ht="30" customHeight="1">
      <c r="A437" s="5"/>
      <c r="B437" s="5"/>
      <c r="C437" s="5"/>
      <c r="D437" s="5"/>
      <c r="E437" s="5"/>
      <c r="F437" s="5"/>
      <c r="G437" s="5"/>
      <c r="H437" s="5"/>
    </row>
    <row r="438" spans="1:8" ht="30" customHeight="1">
      <c r="A438" s="5"/>
      <c r="B438" s="5"/>
      <c r="C438" s="5"/>
      <c r="D438" s="5"/>
      <c r="E438" s="5"/>
      <c r="F438" s="5"/>
      <c r="G438" s="5"/>
      <c r="H438" s="5"/>
    </row>
    <row r="439" spans="1:8" ht="30" customHeight="1">
      <c r="A439" s="5"/>
      <c r="B439" s="5"/>
      <c r="C439" s="5"/>
      <c r="D439" s="5"/>
      <c r="E439" s="5"/>
      <c r="F439" s="5"/>
      <c r="G439" s="5"/>
      <c r="H439" s="5"/>
    </row>
    <row r="440" spans="1:8" ht="30" customHeight="1">
      <c r="A440" s="5"/>
      <c r="B440" s="5"/>
      <c r="C440" s="5"/>
      <c r="D440" s="5"/>
      <c r="E440" s="5"/>
      <c r="F440" s="5"/>
      <c r="G440" s="5"/>
      <c r="H440" s="5"/>
    </row>
    <row r="441" spans="1:8" ht="33" customHeight="1">
      <c r="A441" s="5"/>
      <c r="B441" s="5"/>
      <c r="C441" s="5"/>
      <c r="D441" s="5"/>
      <c r="E441" s="5"/>
      <c r="F441" s="5"/>
      <c r="G441" s="5"/>
      <c r="H441" s="5"/>
    </row>
    <row r="442" spans="1:8" ht="29.25" customHeight="1">
      <c r="A442" s="5"/>
      <c r="B442" s="5"/>
      <c r="C442" s="5"/>
      <c r="D442" s="5"/>
      <c r="E442" s="5"/>
      <c r="F442" s="5"/>
      <c r="G442" s="5"/>
      <c r="H442" s="5"/>
    </row>
    <row r="443" spans="1:8" ht="23.25" customHeight="1">
      <c r="A443" s="5"/>
      <c r="B443" s="5"/>
      <c r="C443" s="5"/>
      <c r="D443" s="5"/>
      <c r="E443" s="5"/>
      <c r="F443" s="5"/>
      <c r="G443" s="5"/>
      <c r="H443" s="5"/>
    </row>
    <row r="444" spans="1:8" ht="33.75" customHeight="1">
      <c r="A444" s="5"/>
      <c r="B444" s="5"/>
      <c r="C444" s="5"/>
      <c r="D444" s="5"/>
      <c r="E444" s="5"/>
      <c r="F444" s="5"/>
      <c r="G444" s="5"/>
      <c r="H444" s="5"/>
    </row>
    <row r="445" spans="1:8" ht="33" customHeight="1">
      <c r="A445" s="5"/>
      <c r="B445" s="5"/>
      <c r="C445" s="5"/>
      <c r="D445" s="5"/>
      <c r="E445" s="5"/>
      <c r="F445" s="5"/>
      <c r="G445" s="5"/>
      <c r="H445" s="5"/>
    </row>
    <row r="446" spans="1:8" ht="30" customHeight="1">
      <c r="A446" s="5"/>
      <c r="B446" s="5"/>
      <c r="C446" s="5"/>
      <c r="D446" s="5"/>
      <c r="E446" s="5"/>
      <c r="F446" s="5"/>
      <c r="G446" s="5"/>
      <c r="H446" s="5"/>
    </row>
    <row r="447" spans="1:8" ht="30" customHeight="1">
      <c r="A447" s="5"/>
      <c r="B447" s="5"/>
      <c r="C447" s="5"/>
      <c r="D447" s="5"/>
      <c r="E447" s="5"/>
      <c r="F447" s="5"/>
      <c r="G447" s="5"/>
      <c r="H447" s="5"/>
    </row>
    <row r="448" spans="1:8" ht="31.5" customHeight="1">
      <c r="A448" s="5"/>
      <c r="B448" s="5"/>
      <c r="C448" s="5"/>
      <c r="D448" s="5"/>
      <c r="E448" s="5"/>
      <c r="F448" s="5"/>
      <c r="G448" s="5"/>
      <c r="H448" s="5"/>
    </row>
    <row r="449" spans="1:8" ht="33.75" customHeight="1">
      <c r="A449" s="5"/>
      <c r="B449" s="5"/>
      <c r="C449" s="5"/>
      <c r="D449" s="5"/>
      <c r="E449" s="5"/>
      <c r="F449" s="5"/>
      <c r="G449" s="5"/>
      <c r="H449" s="5"/>
    </row>
    <row r="450" spans="1:8" ht="30" customHeight="1">
      <c r="A450" s="5"/>
      <c r="B450" s="5"/>
      <c r="C450" s="5"/>
      <c r="D450" s="5"/>
      <c r="E450" s="5"/>
      <c r="F450" s="5"/>
      <c r="G450" s="5"/>
      <c r="H450" s="5"/>
    </row>
    <row r="451" spans="1:8" ht="30" customHeight="1">
      <c r="A451" s="5"/>
      <c r="B451" s="5"/>
      <c r="C451" s="5"/>
      <c r="D451" s="5"/>
      <c r="E451" s="5"/>
      <c r="F451" s="5"/>
      <c r="G451" s="5"/>
      <c r="H451" s="5"/>
    </row>
    <row r="452" spans="1:8" ht="33.75" customHeight="1">
      <c r="A452" s="5"/>
      <c r="B452" s="5"/>
      <c r="C452" s="5"/>
      <c r="D452" s="31"/>
      <c r="E452" s="31"/>
      <c r="F452" s="31"/>
      <c r="G452" s="31"/>
      <c r="H452" s="31"/>
    </row>
    <row r="453" spans="1:8" ht="30" customHeight="1">
      <c r="A453" s="5"/>
      <c r="B453" s="5"/>
      <c r="C453" s="5"/>
      <c r="D453" s="31"/>
      <c r="E453" s="31"/>
      <c r="F453" s="31"/>
      <c r="G453" s="31"/>
      <c r="H453" s="31"/>
    </row>
    <row r="454" spans="1:8" ht="39.75" customHeight="1">
      <c r="A454" s="5"/>
      <c r="B454" s="5"/>
      <c r="C454" s="5"/>
      <c r="D454" s="31"/>
      <c r="E454" s="31"/>
      <c r="F454" s="31"/>
      <c r="G454" s="31"/>
      <c r="H454" s="31"/>
    </row>
    <row r="455" spans="1:8" ht="47.25" customHeight="1">
      <c r="A455" s="5"/>
      <c r="B455" s="5"/>
      <c r="C455" s="5"/>
      <c r="D455" s="31"/>
      <c r="E455" s="31"/>
      <c r="F455" s="31"/>
      <c r="G455" s="31"/>
      <c r="H455" s="31"/>
    </row>
    <row r="456" spans="1:8" ht="35.25" customHeight="1">
      <c r="A456" s="5"/>
      <c r="B456" s="5"/>
      <c r="C456" s="5"/>
      <c r="D456" s="31"/>
      <c r="E456" s="31"/>
      <c r="F456" s="31"/>
      <c r="G456" s="31"/>
      <c r="H456" s="31"/>
    </row>
    <row r="457" spans="1:8" ht="35.25" customHeight="1">
      <c r="A457" s="5"/>
      <c r="B457" s="5"/>
      <c r="C457" s="5"/>
      <c r="D457" s="31"/>
      <c r="E457" s="31"/>
      <c r="F457" s="31"/>
      <c r="G457" s="31"/>
      <c r="H457" s="31"/>
    </row>
    <row r="458" spans="1:8" ht="30" customHeight="1">
      <c r="A458" s="5"/>
      <c r="B458" s="5"/>
      <c r="C458" s="5"/>
      <c r="D458" s="31"/>
      <c r="E458" s="31"/>
      <c r="F458" s="31"/>
      <c r="G458" s="31"/>
      <c r="H458" s="31"/>
    </row>
    <row r="459" spans="1:8" ht="30" customHeight="1">
      <c r="A459" s="5"/>
      <c r="B459" s="5"/>
      <c r="C459" s="5"/>
      <c r="D459" s="31"/>
      <c r="E459" s="31"/>
      <c r="F459" s="31"/>
      <c r="G459" s="31"/>
      <c r="H459" s="31"/>
    </row>
    <row r="460" spans="1:8" ht="30" customHeight="1">
      <c r="A460" s="5"/>
      <c r="B460" s="5"/>
      <c r="C460" s="5"/>
      <c r="D460" s="31"/>
      <c r="E460" s="31"/>
      <c r="F460" s="31"/>
      <c r="G460" s="31"/>
      <c r="H460" s="31"/>
    </row>
    <row r="461" spans="1:8" ht="30" customHeight="1">
      <c r="A461" s="5"/>
      <c r="B461" s="5"/>
      <c r="C461" s="5"/>
      <c r="D461" s="31"/>
      <c r="E461" s="31"/>
      <c r="F461" s="31"/>
      <c r="G461" s="31"/>
      <c r="H461" s="31"/>
    </row>
    <row r="462" spans="1:8" ht="30" customHeight="1">
      <c r="A462" s="5"/>
      <c r="B462" s="5"/>
      <c r="C462" s="5"/>
      <c r="D462" s="31"/>
      <c r="E462" s="31"/>
      <c r="F462" s="31"/>
      <c r="G462" s="31"/>
      <c r="H462" s="31"/>
    </row>
    <row r="463" spans="1:8" ht="30" customHeight="1">
      <c r="A463" s="5"/>
      <c r="B463" s="5"/>
      <c r="C463" s="5"/>
      <c r="D463" s="31"/>
      <c r="E463" s="31"/>
      <c r="F463" s="31"/>
      <c r="G463" s="31"/>
      <c r="H463" s="31"/>
    </row>
    <row r="464" spans="1:8" ht="30" customHeight="1">
      <c r="A464" s="5"/>
      <c r="B464" s="5"/>
      <c r="C464" s="5"/>
      <c r="D464" s="31"/>
      <c r="E464" s="31"/>
      <c r="F464" s="31"/>
      <c r="G464" s="31"/>
      <c r="H464" s="31"/>
    </row>
    <row r="465" spans="1:8" ht="30" customHeight="1">
      <c r="A465" s="5"/>
      <c r="B465" s="5"/>
      <c r="C465" s="5"/>
      <c r="D465" s="31"/>
      <c r="E465" s="31"/>
      <c r="F465" s="31"/>
      <c r="G465" s="31"/>
      <c r="H465" s="31"/>
    </row>
    <row r="466" spans="1:8" ht="30" customHeight="1">
      <c r="A466" s="5"/>
      <c r="B466" s="5"/>
      <c r="C466" s="5"/>
      <c r="D466" s="31"/>
      <c r="E466" s="31"/>
      <c r="F466" s="31"/>
      <c r="G466" s="31"/>
      <c r="H466" s="31"/>
    </row>
    <row r="467" spans="1:8" ht="30" customHeight="1">
      <c r="A467" s="5"/>
      <c r="B467" s="5"/>
      <c r="C467" s="5"/>
      <c r="D467" s="31"/>
      <c r="E467" s="31"/>
      <c r="F467" s="31"/>
      <c r="G467" s="31"/>
      <c r="H467" s="31"/>
    </row>
    <row r="468" spans="1:8" ht="30" customHeight="1">
      <c r="A468" s="5"/>
      <c r="B468" s="5"/>
      <c r="C468" s="5"/>
      <c r="D468" s="31"/>
      <c r="E468" s="31"/>
      <c r="F468" s="31"/>
      <c r="G468" s="31"/>
      <c r="H468" s="31"/>
    </row>
    <row r="469" spans="1:8" ht="30" customHeight="1">
      <c r="A469" s="5"/>
      <c r="B469" s="5"/>
      <c r="C469" s="5"/>
      <c r="D469" s="31"/>
      <c r="E469" s="31"/>
      <c r="F469" s="31"/>
      <c r="G469" s="31"/>
      <c r="H469" s="31"/>
    </row>
    <row r="470" spans="1:8" ht="30" customHeight="1">
      <c r="A470" s="5"/>
      <c r="B470" s="5"/>
      <c r="C470" s="5"/>
      <c r="D470" s="31"/>
      <c r="E470" s="31"/>
      <c r="F470" s="31"/>
      <c r="G470" s="31"/>
      <c r="H470" s="31"/>
    </row>
    <row r="471" spans="1:8" ht="30" customHeight="1">
      <c r="A471" s="5"/>
      <c r="B471" s="5"/>
      <c r="C471" s="5"/>
      <c r="D471" s="31"/>
      <c r="E471" s="31"/>
      <c r="F471" s="31"/>
      <c r="G471" s="31"/>
      <c r="H471" s="31"/>
    </row>
    <row r="472" spans="1:8" ht="30" customHeight="1">
      <c r="A472" s="5"/>
      <c r="B472" s="5"/>
      <c r="C472" s="5"/>
      <c r="D472" s="31"/>
      <c r="E472" s="31"/>
      <c r="F472" s="31"/>
      <c r="G472" s="31"/>
      <c r="H472" s="31"/>
    </row>
    <row r="473" spans="1:8" ht="30" customHeight="1">
      <c r="A473" s="5"/>
      <c r="B473" s="5"/>
      <c r="C473" s="5"/>
      <c r="D473" s="31"/>
      <c r="E473" s="31"/>
      <c r="F473" s="31"/>
      <c r="G473" s="31"/>
      <c r="H473" s="31"/>
    </row>
    <row r="474" spans="1:8" ht="48.75" customHeight="1">
      <c r="A474" s="5"/>
      <c r="B474" s="5"/>
      <c r="C474" s="5"/>
      <c r="D474" s="31"/>
      <c r="E474" s="31"/>
      <c r="F474" s="31"/>
      <c r="G474" s="31"/>
      <c r="H474" s="31"/>
    </row>
    <row r="475" spans="1:8" ht="48.75" customHeight="1">
      <c r="A475" s="5"/>
      <c r="B475" s="5"/>
      <c r="C475" s="5"/>
      <c r="D475" s="31"/>
      <c r="E475" s="31"/>
      <c r="F475" s="31"/>
      <c r="G475" s="31"/>
      <c r="H475" s="31"/>
    </row>
    <row r="476" spans="1:8" ht="48.75" customHeight="1">
      <c r="A476" s="5"/>
      <c r="B476" s="5"/>
      <c r="C476" s="5"/>
      <c r="D476" s="31"/>
      <c r="E476" s="31"/>
      <c r="F476" s="31"/>
      <c r="G476" s="31"/>
      <c r="H476" s="31"/>
    </row>
    <row r="477" spans="1:8" ht="30" customHeight="1">
      <c r="A477" s="5"/>
      <c r="B477" s="5"/>
      <c r="C477" s="5"/>
      <c r="D477" s="31"/>
      <c r="E477" s="31"/>
      <c r="F477" s="31"/>
      <c r="G477" s="31"/>
      <c r="H477" s="31"/>
    </row>
    <row r="478" spans="1:8" ht="30" customHeight="1">
      <c r="A478" s="5"/>
      <c r="B478" s="5"/>
      <c r="C478" s="5"/>
      <c r="D478" s="31"/>
      <c r="E478" s="31"/>
      <c r="F478" s="31"/>
      <c r="G478" s="31"/>
      <c r="H478" s="31"/>
    </row>
    <row r="479" spans="1:8" ht="30" customHeight="1">
      <c r="A479" s="5"/>
      <c r="B479" s="5"/>
      <c r="C479" s="5"/>
      <c r="D479" s="31"/>
      <c r="E479" s="31"/>
      <c r="F479" s="31"/>
      <c r="G479" s="31"/>
      <c r="H479" s="31"/>
    </row>
    <row r="480" spans="1:8" ht="30" customHeight="1">
      <c r="A480" s="5"/>
      <c r="B480" s="5"/>
      <c r="C480" s="5"/>
      <c r="D480" s="31"/>
      <c r="E480" s="31"/>
      <c r="F480" s="31"/>
      <c r="G480" s="31"/>
      <c r="H480" s="31"/>
    </row>
    <row r="481" spans="1:8" ht="30" customHeight="1">
      <c r="A481" s="5"/>
      <c r="B481" s="5"/>
      <c r="C481" s="5"/>
      <c r="D481" s="31"/>
      <c r="E481" s="31"/>
      <c r="F481" s="31"/>
      <c r="G481" s="31"/>
      <c r="H481" s="31"/>
    </row>
    <row r="482" spans="1:8" ht="30" customHeight="1">
      <c r="A482" s="5"/>
      <c r="B482" s="5"/>
      <c r="C482" s="5"/>
      <c r="D482" s="31"/>
      <c r="E482" s="31"/>
      <c r="F482" s="31"/>
      <c r="G482" s="31"/>
      <c r="H482" s="31"/>
    </row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106.5" customHeight="1"/>
    <row r="494" ht="77.25" customHeight="1"/>
    <row r="495" ht="30" customHeight="1"/>
    <row r="496" ht="28.5" customHeight="1"/>
    <row r="497" ht="30" customHeight="1"/>
    <row r="498" ht="21.75" customHeight="1"/>
    <row r="499" ht="30" customHeight="1"/>
    <row r="500" ht="30" customHeight="1"/>
    <row r="501" ht="27.75" customHeight="1"/>
    <row r="502" ht="33" customHeight="1"/>
    <row r="503" ht="32.25" customHeight="1"/>
    <row r="504" ht="21" customHeight="1"/>
    <row r="505" ht="30" customHeight="1"/>
    <row r="506" ht="24" customHeight="1"/>
    <row r="507" ht="24.75" customHeight="1"/>
    <row r="508" ht="24.75" customHeight="1"/>
    <row r="509" ht="26.25" customHeight="1"/>
    <row r="510" ht="24" customHeight="1"/>
    <row r="511" ht="24" customHeight="1"/>
    <row r="512" ht="24.75" customHeight="1"/>
    <row r="513" ht="33.75" customHeight="1"/>
    <row r="514" ht="33.75" customHeight="1"/>
    <row r="515" ht="39.75" customHeight="1"/>
    <row r="516" spans="1:13" s="3" customFormat="1" ht="21.75" customHeight="1">
      <c r="A516" s="1"/>
      <c r="B516" s="1"/>
      <c r="C516" s="1"/>
      <c r="D516" s="4"/>
      <c r="E516" s="4"/>
      <c r="F516" s="4"/>
      <c r="G516" s="4"/>
      <c r="H516" s="4"/>
      <c r="I516"/>
      <c r="J516"/>
      <c r="K516"/>
      <c r="L516"/>
      <c r="M516"/>
    </row>
    <row r="517" ht="24.75" customHeight="1"/>
    <row r="518" ht="49.5" customHeight="1"/>
    <row r="519" ht="30.75" customHeight="1"/>
    <row r="520" ht="27.75" customHeight="1"/>
  </sheetData>
  <printOptions/>
  <pageMargins left="0.7874015748031497" right="0.7086614173228347" top="0.6692913385826772" bottom="0.7086614173228347" header="0.5118110236220472" footer="0.5118110236220472"/>
  <pageSetup firstPageNumber="243" useFirstPageNumber="1" horizontalDpi="600" verticalDpi="600" orientation="landscape" paperSize="9" scale="80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Sternik</dc:creator>
  <cp:keywords/>
  <dc:description/>
  <cp:lastModifiedBy>um</cp:lastModifiedBy>
  <cp:lastPrinted>2005-01-26T13:34:31Z</cp:lastPrinted>
  <dcterms:created xsi:type="dcterms:W3CDTF">1999-10-19T16:53:41Z</dcterms:created>
  <dcterms:modified xsi:type="dcterms:W3CDTF">2003-02-18T20:59:27Z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