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harmon" sheetId="1" r:id="rId1"/>
  </sheets>
  <definedNames>
    <definedName name="_xlnm.Print_Titles" localSheetId="0">'harmon'!$9:$9</definedName>
  </definedNames>
  <calcPr fullCalcOnLoad="1"/>
</workbook>
</file>

<file path=xl/sharedStrings.xml><?xml version="1.0" encoding="utf-8"?>
<sst xmlns="http://schemas.openxmlformats.org/spreadsheetml/2006/main" count="278" uniqueCount="147">
  <si>
    <t>w złotych</t>
  </si>
  <si>
    <t>Dział</t>
  </si>
  <si>
    <t xml:space="preserve">Rozdz. </t>
  </si>
  <si>
    <t>Pozostała działalność</t>
  </si>
  <si>
    <t>Gospodarka gruntami  i nieruchomościami</t>
  </si>
  <si>
    <t>Różne rozliczenia</t>
  </si>
  <si>
    <t>Oświata i wychowanie</t>
  </si>
  <si>
    <t>Szkoły podstawowe</t>
  </si>
  <si>
    <t>Ochrona zdrowia</t>
  </si>
  <si>
    <t>Żłobki</t>
  </si>
  <si>
    <t>Domy pomocy społecznej</t>
  </si>
  <si>
    <t>Udziały gmin w podatkach stanowiących dochód budżetu państwa</t>
  </si>
  <si>
    <t>Kultura fizyczna i sport</t>
  </si>
  <si>
    <t xml:space="preserve">Część oświatowa subwencji ogólnej dla jednostek samorządu terytorialnego </t>
  </si>
  <si>
    <t>Zasiłki rodzinne, pielęgnacyjne i wychowawcze</t>
  </si>
  <si>
    <t>Urzędy wojewódzkie</t>
  </si>
  <si>
    <t>Licea ogólnokształcące</t>
  </si>
  <si>
    <t>Placówki wychowania pozaszkolnego</t>
  </si>
  <si>
    <t>Szkolne schroniska młodzieżowe</t>
  </si>
  <si>
    <t>Udziały powiatów w podatkach stanowiących dochód budżetu państwa</t>
  </si>
  <si>
    <t>Szkoły artystyczne</t>
  </si>
  <si>
    <t>Część oświatowa subwencji ogólnej dla jednostek samorządu terytorialnego</t>
  </si>
  <si>
    <t>Prace geodezyjne i kartograficzne (nieinwestycyjne)</t>
  </si>
  <si>
    <t>Komisje poborowe</t>
  </si>
  <si>
    <t>Komendy powiatowe Państwowej Straży Pożarnej</t>
  </si>
  <si>
    <t>I kwartał</t>
  </si>
  <si>
    <t>II kwartał</t>
  </si>
  <si>
    <t>III kwartał</t>
  </si>
  <si>
    <t>IV kwartał</t>
  </si>
  <si>
    <t>Dochody własne gminy</t>
  </si>
  <si>
    <t>Treść                                                                                                                   (nazwa działu, rozdziału)</t>
  </si>
  <si>
    <t>Dochody własne powiatu</t>
  </si>
  <si>
    <t>Dochody ogółem</t>
  </si>
  <si>
    <t>Gospodarka gruntami i nieruchomościami</t>
  </si>
  <si>
    <t>Gimnazja</t>
  </si>
  <si>
    <t>Szkoły zawodowe specjalne</t>
  </si>
  <si>
    <t>Administracja publiczna</t>
  </si>
  <si>
    <t>Urzędy miast i miast na prawach powiatu</t>
  </si>
  <si>
    <t xml:space="preserve">Gospodarka mieszkaniowa </t>
  </si>
  <si>
    <t>1.1 Wydział Architektury i Administracji Budowlanej</t>
  </si>
  <si>
    <t>Wpływy z różnych rozliczeń</t>
  </si>
  <si>
    <t>Różne rozliczenia finansowe</t>
  </si>
  <si>
    <t>Gospodarka komunalna i ochrona środowiska</t>
  </si>
  <si>
    <t xml:space="preserve">Subwencje </t>
  </si>
  <si>
    <t>Obiekty sportowe</t>
  </si>
  <si>
    <t>Bezpieczeństwo publiczne i ochrona przeciwpożarowa</t>
  </si>
  <si>
    <t>Ośrodki wsparcia</t>
  </si>
  <si>
    <t>Ośrodki pomocy społecznej</t>
  </si>
  <si>
    <t>Usługi opiekuńcze i specjalistyczne usługi opiekuńcze</t>
  </si>
  <si>
    <t>Subwencje</t>
  </si>
  <si>
    <t>Dotacje celowe i inne środki na zadania własne</t>
  </si>
  <si>
    <t>Placówki opiekuńczo - wychowawcze</t>
  </si>
  <si>
    <t>Rodziny zastępcze</t>
  </si>
  <si>
    <t>Powiatowe urzędy pracy</t>
  </si>
  <si>
    <t>Rolnictwo i łowiectwo</t>
  </si>
  <si>
    <t>Działalność usługowa</t>
  </si>
  <si>
    <t>Nadzór budowlany</t>
  </si>
  <si>
    <t>Wpłaty z zysku przedsiębiorstw i jednoosobowych spółek</t>
  </si>
  <si>
    <t>Schroniska dla zwierząt</t>
  </si>
  <si>
    <t>1.5 Wydział Organizacyjny</t>
  </si>
  <si>
    <t>1.7 Wydział Spraw Społecznych</t>
  </si>
  <si>
    <t>Gospodarka mieszkaniowa</t>
  </si>
  <si>
    <t>1.6 Wydział Spraw Administracyjnych</t>
  </si>
  <si>
    <t>Placówki opiekuńczo-wychowawcze</t>
  </si>
  <si>
    <t>Edukacyjna opieka wychowawcza</t>
  </si>
  <si>
    <t>Świetlice szkolne</t>
  </si>
  <si>
    <t>Przedszkola specjalne</t>
  </si>
  <si>
    <t>Szkoły podstawowe specjalne</t>
  </si>
  <si>
    <t>Gimnazja specjalne</t>
  </si>
  <si>
    <t>Licea ogólnokształcące specjalne</t>
  </si>
  <si>
    <t>Centra kształcenia ustawicznego i praktycznego oraz ośrodki dokształcania zawodowego</t>
  </si>
  <si>
    <t>Specjalne ośrodki szkolno-wychowawcze</t>
  </si>
  <si>
    <t>Internaty i bursy szkolne</t>
  </si>
  <si>
    <t>1.2 Wydział Finansowy</t>
  </si>
  <si>
    <t>1.3 Wydział Geodezji i Gospodarki Nieruchomościami</t>
  </si>
  <si>
    <t>Wpływy z podatku dochodowego od osób fizycznych</t>
  </si>
  <si>
    <t>010</t>
  </si>
  <si>
    <t>01095</t>
  </si>
  <si>
    <t>Dochody gminy, z tego:</t>
  </si>
  <si>
    <t>Dochody powiatu, z tego:</t>
  </si>
  <si>
    <t>Ośrodki adopcyjno-opiekuńcze</t>
  </si>
  <si>
    <t>Cmentarze</t>
  </si>
  <si>
    <t>Zakłady gospodarki mieszkaniowej</t>
  </si>
  <si>
    <t>Fundusz Ochrony Środowiska i Gospodarki Wodnej</t>
  </si>
  <si>
    <t>Dotacje celowe na zadania realizowane w drodze porozumień i umów</t>
  </si>
  <si>
    <t>Składki na ubezpieczenie zdrowotne opłacane za osoby pobierające niektóre świadczenia z pomocy społecznej</t>
  </si>
  <si>
    <t>Pomoc dla uchodźców</t>
  </si>
  <si>
    <t>Turystyka</t>
  </si>
  <si>
    <t>Ośrodki informacji turystycznej</t>
  </si>
  <si>
    <t xml:space="preserve">Zasiłki i pomoc w naturze oraz składki na ubezpieczenia społeczne </t>
  </si>
  <si>
    <t>Dotacje celowe z budżetu państwa na zadania z zakresu administracji rządowej</t>
  </si>
  <si>
    <t xml:space="preserve">Przedszkola </t>
  </si>
  <si>
    <t>Szkoły zawodowe</t>
  </si>
  <si>
    <t>Straż Miejska</t>
  </si>
  <si>
    <t>Wpływy z innych opłat stanowiących dochody jednostek samorządu terytorialnego na podstawie ustaw</t>
  </si>
  <si>
    <t>Dotacje celowe z budżetu państwa na zadania zlecone 
z zakresu administracji rządowej</t>
  </si>
  <si>
    <t xml:space="preserve">Urzędy naczelnych organów władzy państwowej, kontroli 
i ochrony prawa </t>
  </si>
  <si>
    <t xml:space="preserve">Prezydenta Miasta Lublin </t>
  </si>
  <si>
    <t>Obrona cywilna</t>
  </si>
  <si>
    <t>Gospodarka odpadami</t>
  </si>
  <si>
    <t>Licea profilowane</t>
  </si>
  <si>
    <t>Dodatki mieszkaniowe</t>
  </si>
  <si>
    <t>1.4  Wydział Gospodarki Komunalnej</t>
  </si>
  <si>
    <t>8. Ośrodek Adopcyjno-Opiekuńczy</t>
  </si>
  <si>
    <t>9. Dom Pomocy Społecznej  Betania</t>
  </si>
  <si>
    <t>10. Dom Pomocy Społecznej  Kalina</t>
  </si>
  <si>
    <t>11. Dom Pomocy Społecznej im. Matki Teresy z Kalkuty</t>
  </si>
  <si>
    <t>12. Dom Pomocy Społecznej im. W. Michelisowej</t>
  </si>
  <si>
    <t>13. Dom Pomocy Społecznej dla Osób 
 Niepełnosprawnych Fizycznie</t>
  </si>
  <si>
    <t>14. Zespół Dziennych Domów Pomocy Społecznej</t>
  </si>
  <si>
    <t>15. Miejski Zespół Żłobków</t>
  </si>
  <si>
    <t>16. Miejski Ośrodek Pomocy Rodzinie</t>
  </si>
  <si>
    <t>17. Miejski Urząd Pracy</t>
  </si>
  <si>
    <t>1.8 Wydział Strategii i  Rozwoju</t>
  </si>
  <si>
    <t>1. Urząd Miasta</t>
  </si>
  <si>
    <t>Harmonogram realizacji dochodów budżetu miasta  w 2004 roku</t>
  </si>
  <si>
    <t>Plan na 2004 rok</t>
  </si>
  <si>
    <t>2. Komenda Straży Miejskiej</t>
  </si>
  <si>
    <t>5. Dom Dziecka Nr 3</t>
  </si>
  <si>
    <t>6. Rodzinny Dom Dziecka</t>
  </si>
  <si>
    <t>7. Pogotowie Opiekuńcze</t>
  </si>
  <si>
    <t>Dochody od osób prawnych, od osób fizycznych i od innych jednostek nieposiadających osobowości prawnej oraz wydatki związane z ich poborem</t>
  </si>
  <si>
    <t xml:space="preserve">Wpływy z podatku rolnego, podatku leśnego, podatku od czynności cywilnoprawnych, podatku od spadków i darowizn oraz podatków i opłat lokalnych </t>
  </si>
  <si>
    <t>Zadania w zakresie upowszechniania turystyki</t>
  </si>
  <si>
    <t>Pomoc społeczna</t>
  </si>
  <si>
    <t>Kultura i ochrona dziedzictwa narodowego</t>
  </si>
  <si>
    <t>Teatry dramatyczne i lalkowe</t>
  </si>
  <si>
    <t>Pozostałe zadania w zakresie polityki społecznej</t>
  </si>
  <si>
    <t>Zespoły do spraw orzekania o niepełnosprawności</t>
  </si>
  <si>
    <t>Składki na ubezpieczenie zdrowotne oraz świadczenia dla osób nieobjętych obowiązkiem ubezpieczenia zdrowotnego</t>
  </si>
  <si>
    <t>4. Zespół Placówek Wsparcia Dziecka i Rodziny</t>
  </si>
  <si>
    <t>Młodzieżowe ośrodki socjoterapii</t>
  </si>
  <si>
    <t>Poradnie psychologiczno - pedagogiczne, w tym poradnie specjalistyczne</t>
  </si>
  <si>
    <t>dow osob</t>
  </si>
  <si>
    <t>egz,izba,płat</t>
  </si>
  <si>
    <t>opł skarb, ods</t>
  </si>
  <si>
    <t>18. Powiatowy Inspektorat Nadzoru Budowlanego</t>
  </si>
  <si>
    <t>19. Komenda Miejska Państwowej Straży Pożarnej</t>
  </si>
  <si>
    <t>20. Szkoły i placówki oświatowe</t>
  </si>
  <si>
    <t>z dnia 19 lutego 2004 r.</t>
  </si>
  <si>
    <t>3. Zespół Placówek Opiekuńczo-Wychowawczych
"Pogodny Dom"</t>
  </si>
  <si>
    <t>Załącznik Nr 9</t>
  </si>
  <si>
    <t>Urzędy naczelnych organów władzy państwowej, kontroli 
i ochrony prawa oraz sądownictwa</t>
  </si>
  <si>
    <t>do Zarządzenia Nr 70/2004</t>
  </si>
  <si>
    <t>PREZYDENT</t>
  </si>
  <si>
    <t>Miasta Lublin</t>
  </si>
  <si>
    <t>Andrzej Pruszkowski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</si>
</sst>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Continuous"/>
    </xf>
    <xf numFmtId="3" fontId="3" fillId="0" borderId="1" xfId="0" applyNumberFormat="1" applyFont="1" applyBorder="1" applyAlignment="1">
      <alignment horizontal="centerContinuous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3" fillId="2" borderId="4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5" fillId="2" borderId="5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3" fontId="5" fillId="2" borderId="7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/>
    </xf>
    <xf numFmtId="3" fontId="1" fillId="0" borderId="8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6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8" xfId="0" applyNumberFormat="1" applyFont="1" applyBorder="1" applyAlignment="1">
      <alignment horizontal="right" wrapText="1"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8" xfId="0" applyFont="1" applyBorder="1" applyAlignment="1">
      <alignment horizontal="left" wrapText="1"/>
    </xf>
    <xf numFmtId="3" fontId="0" fillId="0" borderId="6" xfId="0" applyNumberFormat="1" applyFont="1" applyBorder="1" applyAlignment="1">
      <alignment/>
    </xf>
    <xf numFmtId="0" fontId="0" fillId="2" borderId="8" xfId="0" applyFont="1" applyFill="1" applyBorder="1" applyAlignment="1">
      <alignment horizontal="left" wrapText="1"/>
    </xf>
    <xf numFmtId="3" fontId="0" fillId="2" borderId="8" xfId="0" applyNumberFormat="1" applyFont="1" applyFill="1" applyBorder="1" applyAlignment="1">
      <alignment/>
    </xf>
    <xf numFmtId="0" fontId="0" fillId="0" borderId="8" xfId="0" applyFont="1" applyBorder="1" applyAlignment="1">
      <alignment wrapText="1"/>
    </xf>
    <xf numFmtId="3" fontId="0" fillId="0" borderId="8" xfId="0" applyNumberFormat="1" applyFont="1" applyBorder="1" applyAlignment="1">
      <alignment horizontal="right"/>
    </xf>
    <xf numFmtId="3" fontId="0" fillId="2" borderId="8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3" fontId="0" fillId="2" borderId="8" xfId="0" applyNumberFormat="1" applyFont="1" applyFill="1" applyBorder="1" applyAlignment="1">
      <alignment horizontal="right" wrapText="1"/>
    </xf>
    <xf numFmtId="3" fontId="0" fillId="0" borderId="6" xfId="0" applyNumberFormat="1" applyFont="1" applyBorder="1" applyAlignment="1">
      <alignment horizontal="right" wrapText="1"/>
    </xf>
    <xf numFmtId="2" fontId="0" fillId="0" borderId="9" xfId="0" applyNumberFormat="1" applyFont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6" fillId="2" borderId="14" xfId="0" applyFont="1" applyFill="1" applyBorder="1" applyAlignment="1">
      <alignment/>
    </xf>
    <xf numFmtId="3" fontId="6" fillId="2" borderId="14" xfId="0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wrapText="1"/>
    </xf>
    <xf numFmtId="3" fontId="6" fillId="2" borderId="1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left"/>
    </xf>
    <xf numFmtId="3" fontId="6" fillId="2" borderId="15" xfId="0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left" wrapText="1"/>
    </xf>
    <xf numFmtId="3" fontId="6" fillId="0" borderId="15" xfId="0" applyNumberFormat="1" applyFont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3" fontId="7" fillId="2" borderId="5" xfId="0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horizontal="left" wrapText="1"/>
    </xf>
    <xf numFmtId="3" fontId="6" fillId="0" borderId="15" xfId="0" applyNumberFormat="1" applyFont="1" applyBorder="1" applyAlignment="1">
      <alignment/>
    </xf>
    <xf numFmtId="0" fontId="3" fillId="3" borderId="8" xfId="0" applyFont="1" applyFill="1" applyBorder="1" applyAlignment="1">
      <alignment/>
    </xf>
    <xf numFmtId="3" fontId="3" fillId="3" borderId="8" xfId="0" applyNumberFormat="1" applyFont="1" applyFill="1" applyBorder="1" applyAlignment="1">
      <alignment horizontal="right"/>
    </xf>
    <xf numFmtId="3" fontId="3" fillId="3" borderId="8" xfId="0" applyNumberFormat="1" applyFont="1" applyFill="1" applyBorder="1" applyAlignment="1">
      <alignment horizontal="right" wrapText="1"/>
    </xf>
    <xf numFmtId="0" fontId="3" fillId="3" borderId="8" xfId="0" applyFont="1" applyFill="1" applyBorder="1" applyAlignment="1">
      <alignment/>
    </xf>
    <xf numFmtId="0" fontId="3" fillId="3" borderId="8" xfId="0" applyFont="1" applyFill="1" applyBorder="1" applyAlignment="1">
      <alignment horizontal="left" wrapText="1"/>
    </xf>
    <xf numFmtId="3" fontId="3" fillId="3" borderId="8" xfId="0" applyNumberFormat="1" applyFont="1" applyFill="1" applyBorder="1" applyAlignment="1">
      <alignment/>
    </xf>
    <xf numFmtId="0" fontId="3" fillId="3" borderId="8" xfId="0" applyFont="1" applyFill="1" applyBorder="1" applyAlignment="1">
      <alignment wrapText="1"/>
    </xf>
    <xf numFmtId="0" fontId="3" fillId="3" borderId="6" xfId="0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3" fillId="3" borderId="6" xfId="0" applyNumberFormat="1" applyFont="1" applyFill="1" applyBorder="1" applyAlignment="1">
      <alignment/>
    </xf>
    <xf numFmtId="0" fontId="3" fillId="3" borderId="8" xfId="0" applyFont="1" applyFill="1" applyBorder="1" applyAlignment="1" quotePrefix="1">
      <alignment horizontal="right" wrapText="1"/>
    </xf>
    <xf numFmtId="0" fontId="6" fillId="0" borderId="14" xfId="0" applyFont="1" applyBorder="1" applyAlignment="1">
      <alignment horizontal="left" wrapText="1"/>
    </xf>
    <xf numFmtId="3" fontId="6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 wrapText="1"/>
    </xf>
    <xf numFmtId="3" fontId="6" fillId="0" borderId="14" xfId="0" applyNumberFormat="1" applyFont="1" applyBorder="1" applyAlignment="1">
      <alignment horizontal="right" wrapText="1"/>
    </xf>
    <xf numFmtId="0" fontId="2" fillId="0" borderId="8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3" fontId="6" fillId="0" borderId="15" xfId="0" applyNumberFormat="1" applyFont="1" applyBorder="1" applyAlignment="1">
      <alignment horizontal="center"/>
    </xf>
    <xf numFmtId="0" fontId="3" fillId="3" borderId="17" xfId="0" applyFont="1" applyFill="1" applyBorder="1" applyAlignment="1">
      <alignment wrapText="1"/>
    </xf>
    <xf numFmtId="0" fontId="0" fillId="2" borderId="17" xfId="0" applyFont="1" applyFill="1" applyBorder="1" applyAlignment="1">
      <alignment horizontal="left" wrapText="1"/>
    </xf>
    <xf numFmtId="3" fontId="3" fillId="3" borderId="18" xfId="0" applyNumberFormat="1" applyFont="1" applyFill="1" applyBorder="1" applyAlignment="1">
      <alignment horizontal="right"/>
    </xf>
    <xf numFmtId="0" fontId="0" fillId="2" borderId="17" xfId="0" applyFont="1" applyFill="1" applyBorder="1" applyAlignment="1">
      <alignment wrapText="1"/>
    </xf>
    <xf numFmtId="0" fontId="0" fillId="4" borderId="8" xfId="0" applyFont="1" applyFill="1" applyBorder="1" applyAlignment="1">
      <alignment/>
    </xf>
    <xf numFmtId="3" fontId="0" fillId="4" borderId="8" xfId="0" applyNumberFormat="1" applyFont="1" applyFill="1" applyBorder="1" applyAlignment="1">
      <alignment horizontal="right" wrapText="1"/>
    </xf>
    <xf numFmtId="0" fontId="0" fillId="4" borderId="19" xfId="0" applyFont="1" applyFill="1" applyBorder="1" applyAlignment="1">
      <alignment wrapText="1"/>
    </xf>
    <xf numFmtId="3" fontId="0" fillId="4" borderId="8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wrapText="1"/>
    </xf>
    <xf numFmtId="3" fontId="0" fillId="2" borderId="6" xfId="0" applyNumberFormat="1" applyFont="1" applyFill="1" applyBorder="1" applyAlignment="1">
      <alignment horizontal="right"/>
    </xf>
    <xf numFmtId="0" fontId="3" fillId="3" borderId="6" xfId="0" applyFont="1" applyFill="1" applyBorder="1" applyAlignment="1">
      <alignment wrapText="1"/>
    </xf>
    <xf numFmtId="3" fontId="0" fillId="0" borderId="6" xfId="0" applyNumberFormat="1" applyFont="1" applyBorder="1" applyAlignment="1">
      <alignment wrapText="1"/>
    </xf>
    <xf numFmtId="3" fontId="0" fillId="4" borderId="8" xfId="0" applyNumberFormat="1" applyFont="1" applyFill="1" applyBorder="1" applyAlignment="1">
      <alignment/>
    </xf>
    <xf numFmtId="3" fontId="0" fillId="0" borderId="7" xfId="0" applyNumberFormat="1" applyFont="1" applyBorder="1" applyAlignment="1">
      <alignment/>
    </xf>
    <xf numFmtId="3" fontId="0" fillId="4" borderId="12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2" borderId="6" xfId="0" applyFont="1" applyFill="1" applyBorder="1" applyAlignment="1">
      <alignment horizontal="left" wrapText="1"/>
    </xf>
    <xf numFmtId="3" fontId="0" fillId="4" borderId="6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3" fontId="7" fillId="0" borderId="5" xfId="0" applyNumberFormat="1" applyFont="1" applyBorder="1" applyAlignment="1">
      <alignment horizontal="right" wrapText="1"/>
    </xf>
    <xf numFmtId="0" fontId="6" fillId="0" borderId="15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0" borderId="7" xfId="0" applyFont="1" applyBorder="1" applyAlignment="1">
      <alignment/>
    </xf>
    <xf numFmtId="0" fontId="2" fillId="3" borderId="8" xfId="0" applyFont="1" applyFill="1" applyBorder="1" applyAlignment="1">
      <alignment/>
    </xf>
    <xf numFmtId="0" fontId="0" fillId="0" borderId="6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4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0" borderId="7" xfId="0" applyBorder="1" applyAlignment="1">
      <alignment/>
    </xf>
    <xf numFmtId="0" fontId="3" fillId="3" borderId="19" xfId="0" applyFont="1" applyFill="1" applyBorder="1" applyAlignment="1">
      <alignment horizontal="left" wrapText="1"/>
    </xf>
    <xf numFmtId="0" fontId="0" fillId="2" borderId="19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/>
    </xf>
    <xf numFmtId="3" fontId="3" fillId="3" borderId="8" xfId="0" applyNumberFormat="1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" fillId="0" borderId="0" xfId="0" applyFont="1" applyBorder="1" applyAlignment="1">
      <alignment/>
    </xf>
    <xf numFmtId="3" fontId="3" fillId="2" borderId="12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2" borderId="4" xfId="0" applyNumberFormat="1" applyFont="1" applyFill="1" applyBorder="1" applyAlignment="1">
      <alignment horizontal="right" wrapText="1"/>
    </xf>
    <xf numFmtId="3" fontId="3" fillId="3" borderId="5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4" borderId="7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7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/>
    </xf>
    <xf numFmtId="0" fontId="0" fillId="0" borderId="6" xfId="0" applyFont="1" applyBorder="1" applyAlignment="1" quotePrefix="1">
      <alignment horizontal="right"/>
    </xf>
    <xf numFmtId="3" fontId="0" fillId="0" borderId="22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3" fontId="0" fillId="0" borderId="6" xfId="0" applyNumberFormat="1" applyFont="1" applyBorder="1" applyAlignment="1">
      <alignment horizontal="right"/>
    </xf>
    <xf numFmtId="0" fontId="0" fillId="2" borderId="19" xfId="0" applyFont="1" applyFill="1" applyBorder="1" applyAlignment="1">
      <alignment wrapText="1"/>
    </xf>
    <xf numFmtId="0" fontId="0" fillId="4" borderId="6" xfId="0" applyFont="1" applyFill="1" applyBorder="1" applyAlignment="1">
      <alignment/>
    </xf>
    <xf numFmtId="3" fontId="0" fillId="4" borderId="6" xfId="0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/>
    </xf>
    <xf numFmtId="3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5"/>
  <sheetViews>
    <sheetView tabSelected="1" zoomScale="75" zoomScaleNormal="75" workbookViewId="0" topLeftCell="A1">
      <selection activeCell="F281" sqref="F281"/>
    </sheetView>
  </sheetViews>
  <sheetFormatPr defaultColWidth="9.00390625" defaultRowHeight="12.75"/>
  <cols>
    <col min="1" max="1" width="6.375" style="10" customWidth="1"/>
    <col min="2" max="2" width="7.875" style="10" customWidth="1"/>
    <col min="3" max="3" width="54.375" style="9" customWidth="1"/>
    <col min="4" max="4" width="13.75390625" style="9" customWidth="1"/>
    <col min="5" max="8" width="13.75390625" style="11" customWidth="1"/>
    <col min="9" max="9" width="15.00390625" style="9" customWidth="1"/>
    <col min="10" max="10" width="13.875" style="9" customWidth="1"/>
    <col min="11" max="16384" width="9.125" style="9" customWidth="1"/>
  </cols>
  <sheetData>
    <row r="1" spans="3:7" ht="12.75">
      <c r="C1" s="10"/>
      <c r="G1" s="9" t="s">
        <v>141</v>
      </c>
    </row>
    <row r="2" spans="2:7" ht="12.75">
      <c r="B2" s="13"/>
      <c r="C2" s="10"/>
      <c r="G2" s="9" t="s">
        <v>143</v>
      </c>
    </row>
    <row r="3" spans="3:7" ht="15.75">
      <c r="C3" s="8" t="s">
        <v>115</v>
      </c>
      <c r="F3" s="9"/>
      <c r="G3" s="9" t="s">
        <v>97</v>
      </c>
    </row>
    <row r="4" spans="6:7" ht="12.75">
      <c r="F4" s="9"/>
      <c r="G4" s="9" t="s">
        <v>139</v>
      </c>
    </row>
    <row r="5" spans="3:4" ht="6" customHeight="1">
      <c r="C5" s="13"/>
      <c r="D5" s="11"/>
    </row>
    <row r="6" spans="3:8" ht="13.5" thickBot="1">
      <c r="C6" s="13"/>
      <c r="D6" s="11"/>
      <c r="E6" s="14"/>
      <c r="F6" s="14"/>
      <c r="G6" s="14"/>
      <c r="H6" s="15" t="s">
        <v>0</v>
      </c>
    </row>
    <row r="7" spans="1:8" ht="6" customHeight="1" thickTop="1">
      <c r="A7" s="112"/>
      <c r="B7" s="112"/>
      <c r="C7" s="1"/>
      <c r="D7" s="2"/>
      <c r="E7" s="3"/>
      <c r="F7" s="3"/>
      <c r="G7" s="3"/>
      <c r="H7" s="3"/>
    </row>
    <row r="8" spans="1:8" ht="36" customHeight="1" thickBot="1">
      <c r="A8" s="129" t="s">
        <v>1</v>
      </c>
      <c r="B8" s="113" t="s">
        <v>2</v>
      </c>
      <c r="C8" s="4" t="s">
        <v>30</v>
      </c>
      <c r="D8" s="4" t="s">
        <v>116</v>
      </c>
      <c r="E8" s="5" t="s">
        <v>25</v>
      </c>
      <c r="F8" s="5" t="s">
        <v>26</v>
      </c>
      <c r="G8" s="5" t="s">
        <v>27</v>
      </c>
      <c r="H8" s="5" t="s">
        <v>28</v>
      </c>
    </row>
    <row r="9" spans="1:14" ht="14.25" thickBot="1" thickTop="1">
      <c r="A9" s="114">
        <v>1</v>
      </c>
      <c r="B9" s="114">
        <v>2</v>
      </c>
      <c r="C9" s="6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108"/>
      <c r="J9" s="108"/>
      <c r="K9" s="108"/>
      <c r="L9" s="108"/>
      <c r="M9" s="108"/>
      <c r="N9" s="108"/>
    </row>
    <row r="10" spans="1:18" s="30" customFormat="1" ht="30.75" customHeight="1" thickBot="1" thickTop="1">
      <c r="A10" s="111"/>
      <c r="B10" s="55"/>
      <c r="C10" s="28" t="s">
        <v>32</v>
      </c>
      <c r="D10" s="146">
        <f aca="true" t="shared" si="0" ref="D10:D17">SUM(E10:H10)</f>
        <v>668213556</v>
      </c>
      <c r="E10" s="29">
        <f>E11+E158+E162+E166+E170+E174+E178+E182+E186+E190+E194+E198+E202+E206+E210+E216+E227+E233+E237+E241</f>
        <v>170907229</v>
      </c>
      <c r="F10" s="29">
        <f>F11+F158+F162+F166+F170+F174+F178+F182+F186+F190+F194+F198+F202+F206+F210+F216+F227+F233+F237+F241</f>
        <v>159031707</v>
      </c>
      <c r="G10" s="29">
        <f>G11+G158+G162+G166+G170+G174+G178+G182+G186+G190+G194+G198+G202+G206+G210+G216+G227+G233+G237+G241</f>
        <v>163089167</v>
      </c>
      <c r="H10" s="29">
        <f>H11+H158+H162+H166+H170+H174+H178+H182+H186+H190+H194+H198+H202+H206+H210+H216+H227+H233+H237+H241</f>
        <v>175185453</v>
      </c>
      <c r="I10" s="144"/>
      <c r="J10" s="145"/>
      <c r="K10" s="145"/>
      <c r="L10" s="145"/>
      <c r="M10" s="145"/>
      <c r="N10" s="145"/>
      <c r="O10" s="141"/>
      <c r="P10" s="141"/>
      <c r="Q10" s="141"/>
      <c r="R10" s="141"/>
    </row>
    <row r="11" spans="1:18" s="18" customFormat="1" ht="24" customHeight="1" thickBot="1" thickTop="1">
      <c r="A11" s="22"/>
      <c r="B11" s="22"/>
      <c r="C11" s="16" t="s">
        <v>114</v>
      </c>
      <c r="D11" s="146">
        <f t="shared" si="0"/>
        <v>654946646</v>
      </c>
      <c r="E11" s="17">
        <f>E12+E18+E104+E115+E123+E129+E139+E154</f>
        <v>167219978</v>
      </c>
      <c r="F11" s="17">
        <f>F12+F18+F104+F115+F123+F129+F139+F154</f>
        <v>155448998</v>
      </c>
      <c r="G11" s="17">
        <f>G12+G18+G104+G115+G123+G129+G139+G154</f>
        <v>160686167</v>
      </c>
      <c r="H11" s="17">
        <f>H12+H18+H104+H115+H123+H129+H139+H154</f>
        <v>171591503</v>
      </c>
      <c r="I11" s="142"/>
      <c r="J11" s="143"/>
      <c r="K11" s="143"/>
      <c r="L11" s="143"/>
      <c r="M11" s="143"/>
      <c r="N11" s="143"/>
      <c r="O11" s="143"/>
      <c r="P11" s="143"/>
      <c r="Q11" s="143"/>
      <c r="R11" s="143"/>
    </row>
    <row r="12" spans="1:18" ht="24" customHeight="1" thickTop="1">
      <c r="A12" s="115"/>
      <c r="B12" s="115"/>
      <c r="C12" s="24" t="s">
        <v>39</v>
      </c>
      <c r="D12" s="19">
        <f t="shared" si="0"/>
        <v>27000</v>
      </c>
      <c r="E12" s="19">
        <f>SUM(E14+E16)</f>
        <v>6000</v>
      </c>
      <c r="F12" s="19">
        <f>SUM(F14+F16)</f>
        <v>7000</v>
      </c>
      <c r="G12" s="19">
        <f>SUM(G14+G16)</f>
        <v>7000</v>
      </c>
      <c r="H12" s="19">
        <f>SUM(H14+H16)</f>
        <v>7000</v>
      </c>
      <c r="I12" s="109"/>
      <c r="J12" s="108"/>
      <c r="K12" s="108"/>
      <c r="L12" s="108"/>
      <c r="M12" s="108"/>
      <c r="N12" s="108"/>
      <c r="O12" s="108"/>
      <c r="P12" s="108"/>
      <c r="Q12" s="108"/>
      <c r="R12" s="108"/>
    </row>
    <row r="13" spans="1:8" s="20" customFormat="1" ht="19.5" customHeight="1" thickBot="1">
      <c r="A13" s="116"/>
      <c r="B13" s="116"/>
      <c r="C13" s="62" t="s">
        <v>29</v>
      </c>
      <c r="D13" s="81">
        <f t="shared" si="0"/>
        <v>27000</v>
      </c>
      <c r="E13" s="63">
        <f>E14+E16</f>
        <v>6000</v>
      </c>
      <c r="F13" s="63">
        <f>F14+F16</f>
        <v>7000</v>
      </c>
      <c r="G13" s="63">
        <f>G14+G16</f>
        <v>7000</v>
      </c>
      <c r="H13" s="63">
        <f>H14+H16</f>
        <v>7000</v>
      </c>
    </row>
    <row r="14" spans="1:8" s="12" customFormat="1" ht="19.5" customHeight="1" thickTop="1">
      <c r="A14" s="68">
        <v>750</v>
      </c>
      <c r="B14" s="68"/>
      <c r="C14" s="68" t="s">
        <v>36</v>
      </c>
      <c r="D14" s="70">
        <f t="shared" si="0"/>
        <v>7000</v>
      </c>
      <c r="E14" s="70">
        <f>SUM(E15)</f>
        <v>1000</v>
      </c>
      <c r="F14" s="70">
        <f>SUM(F15)</f>
        <v>2000</v>
      </c>
      <c r="G14" s="70">
        <f>SUM(G15)</f>
        <v>2000</v>
      </c>
      <c r="H14" s="70">
        <f>SUM(H15)</f>
        <v>2000</v>
      </c>
    </row>
    <row r="15" spans="1:8" ht="19.5" customHeight="1">
      <c r="A15" s="115"/>
      <c r="B15" s="34">
        <v>75023</v>
      </c>
      <c r="C15" s="31" t="s">
        <v>37</v>
      </c>
      <c r="D15" s="33">
        <f t="shared" si="0"/>
        <v>7000</v>
      </c>
      <c r="E15" s="33">
        <v>1000</v>
      </c>
      <c r="F15" s="33">
        <v>2000</v>
      </c>
      <c r="G15" s="33">
        <v>2000</v>
      </c>
      <c r="H15" s="33">
        <v>2000</v>
      </c>
    </row>
    <row r="16" spans="1:8" s="12" customFormat="1" ht="39.75" customHeight="1">
      <c r="A16" s="75">
        <v>756</v>
      </c>
      <c r="B16" s="68"/>
      <c r="C16" s="72" t="s">
        <v>121</v>
      </c>
      <c r="D16" s="73">
        <f t="shared" si="0"/>
        <v>20000</v>
      </c>
      <c r="E16" s="73">
        <f>SUM(E17)</f>
        <v>5000</v>
      </c>
      <c r="F16" s="73">
        <f>SUM(F17)</f>
        <v>5000</v>
      </c>
      <c r="G16" s="73">
        <f>SUM(G17)</f>
        <v>5000</v>
      </c>
      <c r="H16" s="73">
        <f>SUM(H17)</f>
        <v>5000</v>
      </c>
    </row>
    <row r="17" spans="1:8" ht="39.75" customHeight="1">
      <c r="A17" s="126"/>
      <c r="B17" s="34">
        <v>75615</v>
      </c>
      <c r="C17" s="35" t="s">
        <v>122</v>
      </c>
      <c r="D17" s="32">
        <f t="shared" si="0"/>
        <v>20000</v>
      </c>
      <c r="E17" s="32">
        <v>5000</v>
      </c>
      <c r="F17" s="32">
        <v>5000</v>
      </c>
      <c r="G17" s="32">
        <v>5000</v>
      </c>
      <c r="H17" s="32">
        <v>5000</v>
      </c>
    </row>
    <row r="18" spans="1:8" ht="23.25" customHeight="1">
      <c r="A18" s="115"/>
      <c r="B18" s="115"/>
      <c r="C18" s="24" t="s">
        <v>73</v>
      </c>
      <c r="D18" s="19">
        <f aca="true" t="shared" si="1" ref="D18:D79">SUM(E18:H18)</f>
        <v>587112536</v>
      </c>
      <c r="E18" s="19">
        <f>E19+E64</f>
        <v>152073828</v>
      </c>
      <c r="F18" s="19">
        <f>F19+F64</f>
        <v>133091388</v>
      </c>
      <c r="G18" s="19">
        <f>G19+G64</f>
        <v>145719067</v>
      </c>
      <c r="H18" s="19">
        <f>H19+H64</f>
        <v>156228253</v>
      </c>
    </row>
    <row r="19" spans="1:8" s="20" customFormat="1" ht="19.5" customHeight="1">
      <c r="A19" s="117"/>
      <c r="B19" s="117"/>
      <c r="C19" s="64" t="s">
        <v>78</v>
      </c>
      <c r="D19" s="65">
        <f t="shared" si="1"/>
        <v>390696445</v>
      </c>
      <c r="E19" s="65">
        <f>E20+E37+E40+E47+E50</f>
        <v>96340419</v>
      </c>
      <c r="F19" s="65">
        <f>F20+F37+F40+F47+F50</f>
        <v>88487358</v>
      </c>
      <c r="G19" s="65">
        <f>G20+G37+G40+G47+G50</f>
        <v>98715062</v>
      </c>
      <c r="H19" s="65">
        <f>H20+H37+H40+H47+H50</f>
        <v>107153606</v>
      </c>
    </row>
    <row r="20" spans="1:8" s="20" customFormat="1" ht="19.5" customHeight="1" thickBot="1">
      <c r="A20" s="116"/>
      <c r="B20" s="116"/>
      <c r="C20" s="60" t="s">
        <v>29</v>
      </c>
      <c r="D20" s="61">
        <f t="shared" si="1"/>
        <v>262197575</v>
      </c>
      <c r="E20" s="61">
        <f>E21+E24+E30+E32+E35</f>
        <v>59327950</v>
      </c>
      <c r="F20" s="61">
        <f>F21+F24+F30+F32+F35</f>
        <v>58991308</v>
      </c>
      <c r="G20" s="61">
        <f>G21+G24+G30+G32+G35</f>
        <v>68304761</v>
      </c>
      <c r="H20" s="61">
        <f>H21+H24+H30+H32+H35</f>
        <v>75573556</v>
      </c>
    </row>
    <row r="21" spans="1:8" s="12" customFormat="1" ht="19.5" customHeight="1" thickTop="1">
      <c r="A21" s="68">
        <v>750</v>
      </c>
      <c r="B21" s="68"/>
      <c r="C21" s="68" t="s">
        <v>36</v>
      </c>
      <c r="D21" s="69">
        <f>SUM(E21:H21)</f>
        <v>309800</v>
      </c>
      <c r="E21" s="69">
        <f>SUM(E22:E23)</f>
        <v>227450</v>
      </c>
      <c r="F21" s="69">
        <f>SUM(F22:F23)</f>
        <v>27450</v>
      </c>
      <c r="G21" s="69">
        <f>SUM(G22:G23)</f>
        <v>27450</v>
      </c>
      <c r="H21" s="69">
        <f>SUM(H22:H23)</f>
        <v>27450</v>
      </c>
    </row>
    <row r="22" spans="1:9" s="155" customFormat="1" ht="19.5" customHeight="1">
      <c r="A22" s="154"/>
      <c r="B22" s="90">
        <v>75011</v>
      </c>
      <c r="C22" s="90" t="s">
        <v>15</v>
      </c>
      <c r="D22" s="93">
        <f>SUM(E22:H22)</f>
        <v>60000</v>
      </c>
      <c r="E22" s="93">
        <v>15000</v>
      </c>
      <c r="F22" s="93">
        <v>15000</v>
      </c>
      <c r="G22" s="93">
        <v>15000</v>
      </c>
      <c r="H22" s="93">
        <v>15000</v>
      </c>
      <c r="I22" s="155" t="s">
        <v>133</v>
      </c>
    </row>
    <row r="23" spans="1:9" ht="19.5" customHeight="1">
      <c r="A23" s="34"/>
      <c r="B23" s="34">
        <v>75023</v>
      </c>
      <c r="C23" s="40" t="s">
        <v>37</v>
      </c>
      <c r="D23" s="32">
        <f>SUM(E23:H23)</f>
        <v>249800</v>
      </c>
      <c r="E23" s="32">
        <f>200000+10000+2450</f>
        <v>212450</v>
      </c>
      <c r="F23" s="32">
        <f>10000+2450</f>
        <v>12450</v>
      </c>
      <c r="G23" s="32">
        <f>10000+2450</f>
        <v>12450</v>
      </c>
      <c r="H23" s="32">
        <f>10000+2450</f>
        <v>12450</v>
      </c>
      <c r="I23" s="9" t="s">
        <v>134</v>
      </c>
    </row>
    <row r="24" spans="1:8" s="12" customFormat="1" ht="39.75" customHeight="1">
      <c r="A24" s="75">
        <v>756</v>
      </c>
      <c r="B24" s="75"/>
      <c r="C24" s="72" t="s">
        <v>121</v>
      </c>
      <c r="D24" s="77">
        <f t="shared" si="1"/>
        <v>261546775</v>
      </c>
      <c r="E24" s="77">
        <f>SUM(E25:E29)</f>
        <v>59015250</v>
      </c>
      <c r="F24" s="77">
        <f>SUM(F25:F29)</f>
        <v>58878608</v>
      </c>
      <c r="G24" s="77">
        <f>SUM(G25:G29)</f>
        <v>68192061</v>
      </c>
      <c r="H24" s="73">
        <f>SUM(H25:H29)</f>
        <v>75460856</v>
      </c>
    </row>
    <row r="25" spans="1:8" ht="19.5" customHeight="1">
      <c r="A25" s="31"/>
      <c r="B25" s="31">
        <v>75601</v>
      </c>
      <c r="C25" s="35" t="s">
        <v>75</v>
      </c>
      <c r="D25" s="47">
        <f t="shared" si="1"/>
        <v>1450000</v>
      </c>
      <c r="E25" s="37">
        <f>300000+10000</f>
        <v>310000</v>
      </c>
      <c r="F25" s="37">
        <f>400000+15000</f>
        <v>415000</v>
      </c>
      <c r="G25" s="37">
        <f>350000+15000</f>
        <v>365000</v>
      </c>
      <c r="H25" s="37">
        <f>350000+10000</f>
        <v>360000</v>
      </c>
    </row>
    <row r="26" spans="1:8" s="108" customFormat="1" ht="37.5" customHeight="1">
      <c r="A26" s="115"/>
      <c r="B26" s="34">
        <v>75615</v>
      </c>
      <c r="C26" s="40" t="s">
        <v>122</v>
      </c>
      <c r="D26" s="33">
        <f t="shared" si="1"/>
        <v>102747300</v>
      </c>
      <c r="E26" s="32">
        <f>26985000-1530000</f>
        <v>25455000</v>
      </c>
      <c r="F26" s="32">
        <f>24874300+200000+358058</f>
        <v>25432358</v>
      </c>
      <c r="G26" s="32">
        <f>26134000-358058</f>
        <v>25775942</v>
      </c>
      <c r="H26" s="32">
        <f>24754000-200000+1530000</f>
        <v>26084000</v>
      </c>
    </row>
    <row r="27" spans="1:9" ht="24" customHeight="1">
      <c r="A27" s="115"/>
      <c r="B27" s="34">
        <v>75618</v>
      </c>
      <c r="C27" s="40" t="s">
        <v>94</v>
      </c>
      <c r="D27" s="32">
        <f t="shared" si="1"/>
        <v>6402000</v>
      </c>
      <c r="E27" s="32">
        <v>1600000</v>
      </c>
      <c r="F27" s="32">
        <v>1600000</v>
      </c>
      <c r="G27" s="32">
        <v>1601000</v>
      </c>
      <c r="H27" s="32">
        <v>1601000</v>
      </c>
      <c r="I27" s="9" t="s">
        <v>135</v>
      </c>
    </row>
    <row r="28" spans="1:8" ht="19.5" customHeight="1">
      <c r="A28" s="115"/>
      <c r="B28" s="34">
        <v>75619</v>
      </c>
      <c r="C28" s="31" t="s">
        <v>40</v>
      </c>
      <c r="D28" s="32">
        <f t="shared" si="1"/>
        <v>1000</v>
      </c>
      <c r="E28" s="32">
        <v>250</v>
      </c>
      <c r="F28" s="32">
        <v>250</v>
      </c>
      <c r="G28" s="32">
        <v>250</v>
      </c>
      <c r="H28" s="32">
        <v>250</v>
      </c>
    </row>
    <row r="29" spans="1:8" ht="24.75" customHeight="1">
      <c r="A29" s="34"/>
      <c r="B29" s="34">
        <v>75621</v>
      </c>
      <c r="C29" s="35" t="s">
        <v>11</v>
      </c>
      <c r="D29" s="32">
        <f t="shared" si="1"/>
        <v>150946475</v>
      </c>
      <c r="E29" s="32">
        <f>31350000+300000</f>
        <v>31650000</v>
      </c>
      <c r="F29" s="32">
        <f>30900000+530869+131</f>
        <v>31431000</v>
      </c>
      <c r="G29" s="32">
        <f>40450000-131</f>
        <v>40449869</v>
      </c>
      <c r="H29" s="32">
        <f>48246475-530869-300000</f>
        <v>47415606</v>
      </c>
    </row>
    <row r="30" spans="1:8" s="12" customFormat="1" ht="19.5" customHeight="1">
      <c r="A30" s="68">
        <v>758</v>
      </c>
      <c r="B30" s="68"/>
      <c r="C30" s="68" t="s">
        <v>5</v>
      </c>
      <c r="D30" s="69">
        <f t="shared" si="1"/>
        <v>300000</v>
      </c>
      <c r="E30" s="69">
        <f>SUM(E31)</f>
        <v>75000</v>
      </c>
      <c r="F30" s="69">
        <f>SUM(F31)</f>
        <v>75000</v>
      </c>
      <c r="G30" s="69">
        <f>SUM(G31)</f>
        <v>75000</v>
      </c>
      <c r="H30" s="69">
        <f>SUM(H31)</f>
        <v>75000</v>
      </c>
    </row>
    <row r="31" spans="1:8" ht="19.5" customHeight="1">
      <c r="A31" s="31"/>
      <c r="B31" s="34">
        <v>75814</v>
      </c>
      <c r="C31" s="40" t="s">
        <v>41</v>
      </c>
      <c r="D31" s="32">
        <f t="shared" si="1"/>
        <v>300000</v>
      </c>
      <c r="E31" s="32">
        <v>75000</v>
      </c>
      <c r="F31" s="32">
        <v>75000</v>
      </c>
      <c r="G31" s="32">
        <v>75000</v>
      </c>
      <c r="H31" s="32">
        <v>75000</v>
      </c>
    </row>
    <row r="32" spans="1:8" s="12" customFormat="1" ht="19.5" customHeight="1">
      <c r="A32" s="68">
        <v>852</v>
      </c>
      <c r="B32" s="68"/>
      <c r="C32" s="68" t="s">
        <v>124</v>
      </c>
      <c r="D32" s="69">
        <f t="shared" si="1"/>
        <v>6000</v>
      </c>
      <c r="E32" s="69">
        <f>SUM(E33:E34)</f>
        <v>1500</v>
      </c>
      <c r="F32" s="69">
        <f>SUM(F33:F34)</f>
        <v>1500</v>
      </c>
      <c r="G32" s="69">
        <f>SUM(G33:G34)</f>
        <v>1500</v>
      </c>
      <c r="H32" s="69">
        <f>SUM(H33:H34)</f>
        <v>1500</v>
      </c>
    </row>
    <row r="33" spans="1:8" ht="19.5" customHeight="1">
      <c r="A33" s="126"/>
      <c r="B33" s="34">
        <v>85203</v>
      </c>
      <c r="C33" s="40" t="s">
        <v>46</v>
      </c>
      <c r="D33" s="32">
        <f t="shared" si="1"/>
        <v>1000</v>
      </c>
      <c r="E33" s="32">
        <v>250</v>
      </c>
      <c r="F33" s="32">
        <v>250</v>
      </c>
      <c r="G33" s="32">
        <v>250</v>
      </c>
      <c r="H33" s="32">
        <v>250</v>
      </c>
    </row>
    <row r="34" spans="1:8" ht="19.5" customHeight="1">
      <c r="A34" s="34"/>
      <c r="B34" s="34">
        <v>85228</v>
      </c>
      <c r="C34" s="40" t="s">
        <v>48</v>
      </c>
      <c r="D34" s="32">
        <f t="shared" si="1"/>
        <v>5000</v>
      </c>
      <c r="E34" s="32">
        <v>1250</v>
      </c>
      <c r="F34" s="32">
        <v>1250</v>
      </c>
      <c r="G34" s="32">
        <v>1250</v>
      </c>
      <c r="H34" s="32">
        <v>1250</v>
      </c>
    </row>
    <row r="35" spans="1:8" s="12" customFormat="1" ht="19.5" customHeight="1">
      <c r="A35" s="75">
        <v>900</v>
      </c>
      <c r="B35" s="68"/>
      <c r="C35" s="68" t="s">
        <v>42</v>
      </c>
      <c r="D35" s="69">
        <f t="shared" si="1"/>
        <v>35000</v>
      </c>
      <c r="E35" s="69">
        <f>E36</f>
        <v>8750</v>
      </c>
      <c r="F35" s="69">
        <f>F36</f>
        <v>8750</v>
      </c>
      <c r="G35" s="69">
        <f>G36</f>
        <v>8750</v>
      </c>
      <c r="H35" s="69">
        <f>H36</f>
        <v>8750</v>
      </c>
    </row>
    <row r="36" spans="1:8" s="12" customFormat="1" ht="19.5" customHeight="1">
      <c r="A36" s="130"/>
      <c r="B36" s="90">
        <v>90011</v>
      </c>
      <c r="C36" s="92" t="s">
        <v>83</v>
      </c>
      <c r="D36" s="32">
        <f t="shared" si="1"/>
        <v>35000</v>
      </c>
      <c r="E36" s="93">
        <v>8750</v>
      </c>
      <c r="F36" s="93">
        <v>8750</v>
      </c>
      <c r="G36" s="93">
        <v>8750</v>
      </c>
      <c r="H36" s="93">
        <v>8750</v>
      </c>
    </row>
    <row r="37" spans="1:8" s="20" customFormat="1" ht="24.75" customHeight="1" thickBot="1">
      <c r="A37" s="118"/>
      <c r="B37" s="118"/>
      <c r="C37" s="56" t="s">
        <v>43</v>
      </c>
      <c r="D37" s="57">
        <f t="shared" si="1"/>
        <v>98266914</v>
      </c>
      <c r="E37" s="57">
        <f>SUM(E38)</f>
        <v>30235914</v>
      </c>
      <c r="F37" s="57">
        <f>SUM(F38)</f>
        <v>22677000</v>
      </c>
      <c r="G37" s="57">
        <f>SUM(G38)</f>
        <v>22677000</v>
      </c>
      <c r="H37" s="57">
        <f>SUM(H38)</f>
        <v>22677000</v>
      </c>
    </row>
    <row r="38" spans="1:8" s="12" customFormat="1" ht="18.75" customHeight="1" thickTop="1">
      <c r="A38" s="75">
        <v>758</v>
      </c>
      <c r="B38" s="75"/>
      <c r="C38" s="68" t="s">
        <v>5</v>
      </c>
      <c r="D38" s="70">
        <f t="shared" si="1"/>
        <v>98266914</v>
      </c>
      <c r="E38" s="70">
        <f>SUM(E39:E39)</f>
        <v>30235914</v>
      </c>
      <c r="F38" s="70">
        <f>SUM(F39:F39)</f>
        <v>22677000</v>
      </c>
      <c r="G38" s="70">
        <f>SUM(G39:G39)</f>
        <v>22677000</v>
      </c>
      <c r="H38" s="70">
        <f>SUM(H39:H39)</f>
        <v>22677000</v>
      </c>
    </row>
    <row r="39" spans="1:10" ht="24.75" customHeight="1">
      <c r="A39" s="115"/>
      <c r="B39" s="34">
        <v>75801</v>
      </c>
      <c r="C39" s="40" t="s">
        <v>13</v>
      </c>
      <c r="D39" s="33">
        <f>E39+F39+G39+H39</f>
        <v>98266914</v>
      </c>
      <c r="E39" s="33">
        <v>30235914</v>
      </c>
      <c r="F39" s="33">
        <v>22677000</v>
      </c>
      <c r="G39" s="33">
        <v>22677000</v>
      </c>
      <c r="H39" s="33">
        <v>22677000</v>
      </c>
      <c r="I39" s="11"/>
      <c r="J39" s="11"/>
    </row>
    <row r="40" spans="1:8" s="20" customFormat="1" ht="21" customHeight="1" thickBot="1">
      <c r="A40" s="131"/>
      <c r="B40" s="119"/>
      <c r="C40" s="56" t="s">
        <v>50</v>
      </c>
      <c r="D40" s="57">
        <f t="shared" si="1"/>
        <v>3764000</v>
      </c>
      <c r="E40" s="57">
        <f>E41+E43+E45</f>
        <v>433749</v>
      </c>
      <c r="F40" s="57">
        <f>F41+F43+F45</f>
        <v>228000</v>
      </c>
      <c r="G40" s="57">
        <f>G41+G43+G45</f>
        <v>1051251</v>
      </c>
      <c r="H40" s="57">
        <f>H41+H43+H45</f>
        <v>2051000</v>
      </c>
    </row>
    <row r="41" spans="1:8" s="20" customFormat="1" ht="19.5" customHeight="1" thickTop="1">
      <c r="A41" s="75">
        <v>630</v>
      </c>
      <c r="B41" s="120"/>
      <c r="C41" s="74" t="s">
        <v>87</v>
      </c>
      <c r="D41" s="69">
        <f>SUM(E41:H41)</f>
        <v>130000</v>
      </c>
      <c r="E41" s="88">
        <f>E42</f>
        <v>78749</v>
      </c>
      <c r="F41" s="88"/>
      <c r="G41" s="88">
        <f>G42</f>
        <v>51251</v>
      </c>
      <c r="H41" s="88"/>
    </row>
    <row r="42" spans="1:8" s="20" customFormat="1" ht="19.5" customHeight="1">
      <c r="A42" s="119"/>
      <c r="B42" s="43">
        <v>63003</v>
      </c>
      <c r="C42" s="94" t="s">
        <v>123</v>
      </c>
      <c r="D42" s="93">
        <f>SUM(E42:H42)</f>
        <v>130000</v>
      </c>
      <c r="E42" s="95">
        <v>78749</v>
      </c>
      <c r="F42" s="95"/>
      <c r="G42" s="95">
        <v>51251</v>
      </c>
      <c r="H42" s="95"/>
    </row>
    <row r="43" spans="1:8" s="20" customFormat="1" ht="19.5" customHeight="1">
      <c r="A43" s="75">
        <v>801</v>
      </c>
      <c r="B43" s="120"/>
      <c r="C43" s="74" t="s">
        <v>6</v>
      </c>
      <c r="D43" s="69">
        <f t="shared" si="1"/>
        <v>3051000</v>
      </c>
      <c r="E43" s="69"/>
      <c r="F43" s="69"/>
      <c r="G43" s="69">
        <f>G44</f>
        <v>1000000</v>
      </c>
      <c r="H43" s="69">
        <f>H44</f>
        <v>2051000</v>
      </c>
    </row>
    <row r="44" spans="1:8" s="20" customFormat="1" ht="19.5" customHeight="1">
      <c r="A44" s="119"/>
      <c r="B44" s="43">
        <v>80195</v>
      </c>
      <c r="C44" s="94" t="s">
        <v>3</v>
      </c>
      <c r="D44" s="93">
        <f t="shared" si="1"/>
        <v>3051000</v>
      </c>
      <c r="E44" s="95"/>
      <c r="F44" s="95"/>
      <c r="G44" s="95">
        <v>1000000</v>
      </c>
      <c r="H44" s="95">
        <v>2051000</v>
      </c>
    </row>
    <row r="45" spans="1:8" s="12" customFormat="1" ht="19.5" customHeight="1">
      <c r="A45" s="75">
        <v>926</v>
      </c>
      <c r="B45" s="75"/>
      <c r="C45" s="68" t="s">
        <v>12</v>
      </c>
      <c r="D45" s="69">
        <f t="shared" si="1"/>
        <v>583000</v>
      </c>
      <c r="E45" s="69">
        <f>E46</f>
        <v>355000</v>
      </c>
      <c r="F45" s="69">
        <f>F46</f>
        <v>228000</v>
      </c>
      <c r="G45" s="69"/>
      <c r="H45" s="69"/>
    </row>
    <row r="46" spans="1:8" s="108" customFormat="1" ht="19.5" customHeight="1">
      <c r="A46" s="126"/>
      <c r="B46" s="31">
        <v>92601</v>
      </c>
      <c r="C46" s="31" t="s">
        <v>44</v>
      </c>
      <c r="D46" s="167">
        <f t="shared" si="1"/>
        <v>583000</v>
      </c>
      <c r="E46" s="47">
        <f>105000+250000</f>
        <v>355000</v>
      </c>
      <c r="F46" s="47">
        <f>128000+100000</f>
        <v>228000</v>
      </c>
      <c r="G46" s="47"/>
      <c r="H46" s="47"/>
    </row>
    <row r="47" spans="1:8" ht="30" customHeight="1" thickBot="1">
      <c r="A47" s="34"/>
      <c r="B47" s="34"/>
      <c r="C47" s="58" t="s">
        <v>84</v>
      </c>
      <c r="D47" s="63">
        <f>D48</f>
        <v>170000</v>
      </c>
      <c r="E47" s="81"/>
      <c r="F47" s="81"/>
      <c r="G47" s="81"/>
      <c r="H47" s="81">
        <f>H48</f>
        <v>170000</v>
      </c>
    </row>
    <row r="48" spans="1:8" ht="19.5" customHeight="1" thickTop="1">
      <c r="A48" s="68">
        <v>900</v>
      </c>
      <c r="B48" s="125"/>
      <c r="C48" s="74" t="s">
        <v>42</v>
      </c>
      <c r="D48" s="69">
        <f t="shared" si="1"/>
        <v>170000</v>
      </c>
      <c r="E48" s="70"/>
      <c r="F48" s="70"/>
      <c r="G48" s="70"/>
      <c r="H48" s="70">
        <f>H49</f>
        <v>170000</v>
      </c>
    </row>
    <row r="49" spans="1:8" ht="19.5" customHeight="1">
      <c r="A49" s="31"/>
      <c r="B49" s="31">
        <v>90002</v>
      </c>
      <c r="C49" s="94" t="s">
        <v>99</v>
      </c>
      <c r="D49" s="47">
        <f t="shared" si="1"/>
        <v>170000</v>
      </c>
      <c r="E49" s="47"/>
      <c r="F49" s="47"/>
      <c r="G49" s="47"/>
      <c r="H49" s="47">
        <v>170000</v>
      </c>
    </row>
    <row r="50" spans="1:8" s="20" customFormat="1" ht="30.75" customHeight="1" thickBot="1">
      <c r="A50" s="116"/>
      <c r="B50" s="116"/>
      <c r="C50" s="66" t="s">
        <v>95</v>
      </c>
      <c r="D50" s="67">
        <f t="shared" si="1"/>
        <v>26297956</v>
      </c>
      <c r="E50" s="67">
        <f>E51+E53+E55+E57</f>
        <v>6342806</v>
      </c>
      <c r="F50" s="67">
        <f>F51+F53+F55+F57</f>
        <v>6591050</v>
      </c>
      <c r="G50" s="67">
        <f>G51+G53+G55+G57</f>
        <v>6682050</v>
      </c>
      <c r="H50" s="67">
        <f>H51+H53+H55+H57</f>
        <v>6682050</v>
      </c>
    </row>
    <row r="51" spans="1:8" s="12" customFormat="1" ht="19.5" customHeight="1" thickTop="1">
      <c r="A51" s="68">
        <v>750</v>
      </c>
      <c r="B51" s="68"/>
      <c r="C51" s="68" t="s">
        <v>36</v>
      </c>
      <c r="D51" s="69">
        <f t="shared" si="1"/>
        <v>1499616</v>
      </c>
      <c r="E51" s="70">
        <f>E52</f>
        <v>461421</v>
      </c>
      <c r="F51" s="70">
        <f>F52</f>
        <v>346065</v>
      </c>
      <c r="G51" s="70">
        <f>G52</f>
        <v>346065</v>
      </c>
      <c r="H51" s="70">
        <f>H52</f>
        <v>346065</v>
      </c>
    </row>
    <row r="52" spans="1:8" ht="19.5" customHeight="1">
      <c r="A52" s="31"/>
      <c r="B52" s="31">
        <v>75011</v>
      </c>
      <c r="C52" s="40" t="s">
        <v>15</v>
      </c>
      <c r="D52" s="33">
        <f t="shared" si="1"/>
        <v>1499616</v>
      </c>
      <c r="E52" s="33">
        <v>461421</v>
      </c>
      <c r="F52" s="33">
        <v>346065</v>
      </c>
      <c r="G52" s="33">
        <v>346065</v>
      </c>
      <c r="H52" s="33">
        <v>346065</v>
      </c>
    </row>
    <row r="53" spans="1:8" s="12" customFormat="1" ht="27.75" customHeight="1">
      <c r="A53" s="68">
        <v>751</v>
      </c>
      <c r="B53" s="68"/>
      <c r="C53" s="74" t="s">
        <v>142</v>
      </c>
      <c r="D53" s="70">
        <f t="shared" si="1"/>
        <v>29140</v>
      </c>
      <c r="E53" s="70">
        <f>E54</f>
        <v>7285</v>
      </c>
      <c r="F53" s="70">
        <f>F54</f>
        <v>7285</v>
      </c>
      <c r="G53" s="70">
        <f>G54</f>
        <v>7285</v>
      </c>
      <c r="H53" s="70">
        <f>H54</f>
        <v>7285</v>
      </c>
    </row>
    <row r="54" spans="1:8" ht="26.25" customHeight="1">
      <c r="A54" s="31"/>
      <c r="B54" s="31">
        <v>75101</v>
      </c>
      <c r="C54" s="35" t="s">
        <v>96</v>
      </c>
      <c r="D54" s="47">
        <f t="shared" si="1"/>
        <v>29140</v>
      </c>
      <c r="E54" s="47">
        <v>7285</v>
      </c>
      <c r="F54" s="47">
        <v>7285</v>
      </c>
      <c r="G54" s="47">
        <v>7285</v>
      </c>
      <c r="H54" s="47">
        <v>7285</v>
      </c>
    </row>
    <row r="55" spans="1:8" s="12" customFormat="1" ht="19.5" customHeight="1">
      <c r="A55" s="75">
        <v>754</v>
      </c>
      <c r="B55" s="75"/>
      <c r="C55" s="133" t="s">
        <v>45</v>
      </c>
      <c r="D55" s="70">
        <f t="shared" si="1"/>
        <v>2200</v>
      </c>
      <c r="E55" s="70">
        <f>E56</f>
        <v>550</v>
      </c>
      <c r="F55" s="70">
        <f>F56</f>
        <v>550</v>
      </c>
      <c r="G55" s="70">
        <f>G56</f>
        <v>550</v>
      </c>
      <c r="H55" s="70">
        <f>H56</f>
        <v>550</v>
      </c>
    </row>
    <row r="56" spans="1:8" ht="19.5" customHeight="1">
      <c r="A56" s="43"/>
      <c r="B56" s="43">
        <v>75414</v>
      </c>
      <c r="C56" s="134" t="s">
        <v>98</v>
      </c>
      <c r="D56" s="33">
        <f t="shared" si="1"/>
        <v>2200</v>
      </c>
      <c r="E56" s="33">
        <v>550</v>
      </c>
      <c r="F56" s="33">
        <v>550</v>
      </c>
      <c r="G56" s="33">
        <v>550</v>
      </c>
      <c r="H56" s="33">
        <v>550</v>
      </c>
    </row>
    <row r="57" spans="1:8" s="12" customFormat="1" ht="19.5" customHeight="1">
      <c r="A57" s="68">
        <v>852</v>
      </c>
      <c r="B57" s="68"/>
      <c r="C57" s="68" t="s">
        <v>124</v>
      </c>
      <c r="D57" s="73">
        <f t="shared" si="1"/>
        <v>24767000</v>
      </c>
      <c r="E57" s="73">
        <f>SUM(E58:E63)</f>
        <v>5873550</v>
      </c>
      <c r="F57" s="73">
        <f>SUM(F58:F63)</f>
        <v>6237150</v>
      </c>
      <c r="G57" s="73">
        <f>SUM(G58:G63)</f>
        <v>6328150</v>
      </c>
      <c r="H57" s="73">
        <f>SUM(H58:H63)</f>
        <v>6328150</v>
      </c>
    </row>
    <row r="58" spans="1:8" ht="19.5" customHeight="1">
      <c r="A58" s="115"/>
      <c r="B58" s="34">
        <v>85203</v>
      </c>
      <c r="C58" s="34" t="s">
        <v>46</v>
      </c>
      <c r="D58" s="33">
        <f t="shared" si="1"/>
        <v>706000</v>
      </c>
      <c r="E58" s="33">
        <v>189000</v>
      </c>
      <c r="F58" s="33">
        <v>173000</v>
      </c>
      <c r="G58" s="33">
        <v>172000</v>
      </c>
      <c r="H58" s="33">
        <v>172000</v>
      </c>
    </row>
    <row r="59" spans="1:8" ht="24.75" customHeight="1">
      <c r="A59" s="115"/>
      <c r="B59" s="34">
        <v>85213</v>
      </c>
      <c r="C59" s="89" t="s">
        <v>85</v>
      </c>
      <c r="D59" s="33">
        <f t="shared" si="1"/>
        <v>710000</v>
      </c>
      <c r="E59" s="33">
        <v>177500</v>
      </c>
      <c r="F59" s="33">
        <v>177500</v>
      </c>
      <c r="G59" s="33">
        <v>177500</v>
      </c>
      <c r="H59" s="33">
        <v>177500</v>
      </c>
    </row>
    <row r="60" spans="1:8" ht="17.25" customHeight="1">
      <c r="A60" s="115"/>
      <c r="B60" s="34">
        <v>85214</v>
      </c>
      <c r="C60" s="40" t="s">
        <v>89</v>
      </c>
      <c r="D60" s="41">
        <f t="shared" si="1"/>
        <v>14563000</v>
      </c>
      <c r="E60" s="41">
        <v>3640750</v>
      </c>
      <c r="F60" s="41">
        <v>3640750</v>
      </c>
      <c r="G60" s="41">
        <v>3640750</v>
      </c>
      <c r="H60" s="41">
        <v>3640750</v>
      </c>
    </row>
    <row r="61" spans="1:8" ht="19.5" customHeight="1">
      <c r="A61" s="115"/>
      <c r="B61" s="34">
        <v>85216</v>
      </c>
      <c r="C61" s="34" t="s">
        <v>14</v>
      </c>
      <c r="D61" s="33">
        <f t="shared" si="1"/>
        <v>4360000</v>
      </c>
      <c r="E61" s="33">
        <v>560000</v>
      </c>
      <c r="F61" s="33">
        <v>1200000</v>
      </c>
      <c r="G61" s="33">
        <v>1300000</v>
      </c>
      <c r="H61" s="33">
        <v>1300000</v>
      </c>
    </row>
    <row r="62" spans="1:8" ht="19.5" customHeight="1">
      <c r="A62" s="115"/>
      <c r="B62" s="34">
        <v>85219</v>
      </c>
      <c r="C62" s="34" t="s">
        <v>47</v>
      </c>
      <c r="D62" s="42">
        <f t="shared" si="1"/>
        <v>3498000</v>
      </c>
      <c r="E62" s="42">
        <v>1073800</v>
      </c>
      <c r="F62" s="42">
        <f>805400+8000</f>
        <v>813400</v>
      </c>
      <c r="G62" s="42">
        <v>805400</v>
      </c>
      <c r="H62" s="42">
        <v>805400</v>
      </c>
    </row>
    <row r="63" spans="1:8" ht="19.5" customHeight="1">
      <c r="A63" s="115"/>
      <c r="B63" s="34">
        <v>85228</v>
      </c>
      <c r="C63" s="34" t="s">
        <v>48</v>
      </c>
      <c r="D63" s="41">
        <f t="shared" si="1"/>
        <v>930000</v>
      </c>
      <c r="E63" s="41">
        <v>232500</v>
      </c>
      <c r="F63" s="41">
        <v>232500</v>
      </c>
      <c r="G63" s="41">
        <v>232500</v>
      </c>
      <c r="H63" s="41">
        <v>232500</v>
      </c>
    </row>
    <row r="64" spans="1:8" ht="25.5" customHeight="1">
      <c r="A64" s="115"/>
      <c r="B64" s="115"/>
      <c r="C64" s="105" t="s">
        <v>79</v>
      </c>
      <c r="D64" s="65">
        <f t="shared" si="1"/>
        <v>196416091</v>
      </c>
      <c r="E64" s="106">
        <f>E65+E74+E77+E84+E81</f>
        <v>55733409</v>
      </c>
      <c r="F64" s="106">
        <f>F65+F74+F77+F84+F81</f>
        <v>44604030</v>
      </c>
      <c r="G64" s="106">
        <f>G65+G74+G77+G84+G81</f>
        <v>47004005</v>
      </c>
      <c r="H64" s="106">
        <f>H65+H74+H77+H84+H81</f>
        <v>49074647</v>
      </c>
    </row>
    <row r="65" spans="1:8" s="20" customFormat="1" ht="18.75" customHeight="1" thickBot="1">
      <c r="A65" s="116"/>
      <c r="B65" s="116"/>
      <c r="C65" s="60" t="s">
        <v>31</v>
      </c>
      <c r="D65" s="61">
        <f t="shared" si="1"/>
        <v>37222792</v>
      </c>
      <c r="E65" s="61">
        <f>E66+E68+E70+E72</f>
        <v>7663050</v>
      </c>
      <c r="F65" s="61">
        <f>F66+F68+F70+F72</f>
        <v>7563050</v>
      </c>
      <c r="G65" s="61">
        <f>G66+G68+G70+G72</f>
        <v>9963025</v>
      </c>
      <c r="H65" s="61">
        <f>H66+H68+H70+H72</f>
        <v>12033667</v>
      </c>
    </row>
    <row r="66" spans="1:8" s="12" customFormat="1" ht="19.5" customHeight="1" thickTop="1">
      <c r="A66" s="74">
        <v>700</v>
      </c>
      <c r="B66" s="74"/>
      <c r="C66" s="72" t="s">
        <v>38</v>
      </c>
      <c r="D66" s="73">
        <f>SUM(E66:H66)</f>
        <v>1850000</v>
      </c>
      <c r="E66" s="73">
        <f>E67</f>
        <v>462500</v>
      </c>
      <c r="F66" s="73">
        <f>F67</f>
        <v>462500</v>
      </c>
      <c r="G66" s="73">
        <f>G67</f>
        <v>462500</v>
      </c>
      <c r="H66" s="73">
        <f>H67</f>
        <v>462500</v>
      </c>
    </row>
    <row r="67" spans="1:8" ht="19.5" customHeight="1">
      <c r="A67" s="31"/>
      <c r="B67" s="31">
        <v>70005</v>
      </c>
      <c r="C67" s="35" t="s">
        <v>4</v>
      </c>
      <c r="D67" s="32">
        <f>SUM(E67:H67)</f>
        <v>1850000</v>
      </c>
      <c r="E67" s="33">
        <v>462500</v>
      </c>
      <c r="F67" s="33">
        <v>462500</v>
      </c>
      <c r="G67" s="33">
        <v>462500</v>
      </c>
      <c r="H67" s="33">
        <v>462500</v>
      </c>
    </row>
    <row r="68" spans="1:8" s="12" customFormat="1" ht="19.5" customHeight="1">
      <c r="A68" s="74">
        <v>754</v>
      </c>
      <c r="B68" s="74"/>
      <c r="C68" s="72" t="s">
        <v>45</v>
      </c>
      <c r="D68" s="73">
        <f>SUM(E68:H68)</f>
        <v>150</v>
      </c>
      <c r="E68" s="73">
        <f>E69</f>
        <v>50</v>
      </c>
      <c r="F68" s="73">
        <f>F69</f>
        <v>50</v>
      </c>
      <c r="G68" s="73">
        <f>G69</f>
        <v>25</v>
      </c>
      <c r="H68" s="73">
        <f>H69</f>
        <v>25</v>
      </c>
    </row>
    <row r="69" spans="1:8" ht="19.5" customHeight="1">
      <c r="A69" s="31"/>
      <c r="B69" s="31">
        <v>75411</v>
      </c>
      <c r="C69" s="35" t="s">
        <v>24</v>
      </c>
      <c r="D69" s="37">
        <f>SUM(E69:H69)</f>
        <v>150</v>
      </c>
      <c r="E69" s="47">
        <v>50</v>
      </c>
      <c r="F69" s="47">
        <v>50</v>
      </c>
      <c r="G69" s="47">
        <v>25</v>
      </c>
      <c r="H69" s="47">
        <v>25</v>
      </c>
    </row>
    <row r="70" spans="1:8" s="12" customFormat="1" ht="38.25" customHeight="1">
      <c r="A70" s="74">
        <v>756</v>
      </c>
      <c r="B70" s="74"/>
      <c r="C70" s="72" t="s">
        <v>121</v>
      </c>
      <c r="D70" s="73">
        <f t="shared" si="1"/>
        <v>35370642</v>
      </c>
      <c r="E70" s="73">
        <f>SUM(E71)</f>
        <v>7200000</v>
      </c>
      <c r="F70" s="73">
        <f>SUM(F71)</f>
        <v>7100000</v>
      </c>
      <c r="G70" s="73">
        <f>SUM(G71)</f>
        <v>9500000</v>
      </c>
      <c r="H70" s="73">
        <f>SUM(H71)</f>
        <v>11570642</v>
      </c>
    </row>
    <row r="71" spans="1:8" ht="25.5" customHeight="1">
      <c r="A71" s="31"/>
      <c r="B71" s="31">
        <v>75622</v>
      </c>
      <c r="C71" s="35" t="s">
        <v>19</v>
      </c>
      <c r="D71" s="32">
        <f t="shared" si="1"/>
        <v>35370642</v>
      </c>
      <c r="E71" s="33">
        <v>7200000</v>
      </c>
      <c r="F71" s="33">
        <v>7100000</v>
      </c>
      <c r="G71" s="33">
        <v>9500000</v>
      </c>
      <c r="H71" s="33">
        <f>11620642-50000</f>
        <v>11570642</v>
      </c>
    </row>
    <row r="72" spans="1:8" s="12" customFormat="1" ht="19.5" customHeight="1">
      <c r="A72" s="74">
        <v>852</v>
      </c>
      <c r="B72" s="74"/>
      <c r="C72" s="72" t="s">
        <v>124</v>
      </c>
      <c r="D72" s="73">
        <f t="shared" si="1"/>
        <v>2000</v>
      </c>
      <c r="E72" s="73">
        <f>E73</f>
        <v>500</v>
      </c>
      <c r="F72" s="73">
        <f>F73</f>
        <v>500</v>
      </c>
      <c r="G72" s="73">
        <f>G73</f>
        <v>500</v>
      </c>
      <c r="H72" s="73">
        <f>H73</f>
        <v>500</v>
      </c>
    </row>
    <row r="73" spans="1:8" ht="19.5" customHeight="1">
      <c r="A73" s="31"/>
      <c r="B73" s="31">
        <v>85203</v>
      </c>
      <c r="C73" s="35" t="s">
        <v>46</v>
      </c>
      <c r="D73" s="37">
        <f t="shared" si="1"/>
        <v>2000</v>
      </c>
      <c r="E73" s="47">
        <v>500</v>
      </c>
      <c r="F73" s="47">
        <v>500</v>
      </c>
      <c r="G73" s="47">
        <v>500</v>
      </c>
      <c r="H73" s="47">
        <v>500</v>
      </c>
    </row>
    <row r="74" spans="1:8" s="20" customFormat="1" ht="24" customHeight="1" thickBot="1">
      <c r="A74" s="123"/>
      <c r="B74" s="123"/>
      <c r="C74" s="171" t="s">
        <v>49</v>
      </c>
      <c r="D74" s="61">
        <f t="shared" si="1"/>
        <v>124644394</v>
      </c>
      <c r="E74" s="61">
        <f>SUM(E75)</f>
        <v>38352124</v>
      </c>
      <c r="F74" s="61">
        <f>SUM(F75)</f>
        <v>28764090</v>
      </c>
      <c r="G74" s="61">
        <f>SUM(G75)</f>
        <v>28764090</v>
      </c>
      <c r="H74" s="61">
        <f>SUM(H75)</f>
        <v>28764090</v>
      </c>
    </row>
    <row r="75" spans="1:8" s="12" customFormat="1" ht="19.5" customHeight="1" thickTop="1">
      <c r="A75" s="75">
        <v>758</v>
      </c>
      <c r="B75" s="75"/>
      <c r="C75" s="68" t="s">
        <v>5</v>
      </c>
      <c r="D75" s="70">
        <f t="shared" si="1"/>
        <v>124644394</v>
      </c>
      <c r="E75" s="70">
        <f>SUM(E76:E76)</f>
        <v>38352124</v>
      </c>
      <c r="F75" s="70">
        <f>SUM(F76:F76)</f>
        <v>28764090</v>
      </c>
      <c r="G75" s="70">
        <f>SUM(G76:G76)</f>
        <v>28764090</v>
      </c>
      <c r="H75" s="70">
        <f>SUM(H76:H76)</f>
        <v>28764090</v>
      </c>
    </row>
    <row r="76" spans="1:8" ht="24.75" customHeight="1">
      <c r="A76" s="126"/>
      <c r="B76" s="31">
        <v>75801</v>
      </c>
      <c r="C76" s="40" t="s">
        <v>21</v>
      </c>
      <c r="D76" s="33">
        <f t="shared" si="1"/>
        <v>124644394</v>
      </c>
      <c r="E76" s="33">
        <v>38352124</v>
      </c>
      <c r="F76" s="33">
        <v>28764090</v>
      </c>
      <c r="G76" s="33">
        <v>28764090</v>
      </c>
      <c r="H76" s="33">
        <v>28764090</v>
      </c>
    </row>
    <row r="77" spans="1:8" s="20" customFormat="1" ht="24" customHeight="1" thickBot="1">
      <c r="A77" s="124"/>
      <c r="B77" s="124"/>
      <c r="C77" s="58" t="s">
        <v>50</v>
      </c>
      <c r="D77" s="59">
        <f t="shared" si="1"/>
        <v>15400000</v>
      </c>
      <c r="E77" s="59">
        <f>E78</f>
        <v>4330000</v>
      </c>
      <c r="F77" s="59">
        <f>F78</f>
        <v>3690000</v>
      </c>
      <c r="G77" s="59">
        <f>G78</f>
        <v>3690000</v>
      </c>
      <c r="H77" s="59">
        <f>H78</f>
        <v>3690000</v>
      </c>
    </row>
    <row r="78" spans="1:8" s="12" customFormat="1" ht="19.5" customHeight="1" thickTop="1">
      <c r="A78" s="68">
        <v>852</v>
      </c>
      <c r="B78" s="68"/>
      <c r="C78" s="75" t="s">
        <v>124</v>
      </c>
      <c r="D78" s="73">
        <f t="shared" si="1"/>
        <v>15400000</v>
      </c>
      <c r="E78" s="73">
        <f>SUM(E79:E80)</f>
        <v>4330000</v>
      </c>
      <c r="F78" s="73">
        <f>SUM(F79:F80)</f>
        <v>3690000</v>
      </c>
      <c r="G78" s="73">
        <f>SUM(G79:G80)</f>
        <v>3690000</v>
      </c>
      <c r="H78" s="73">
        <f>SUM(H79:H80)</f>
        <v>3690000</v>
      </c>
    </row>
    <row r="79" spans="1:8" ht="19.5" customHeight="1">
      <c r="A79" s="115"/>
      <c r="B79" s="34">
        <v>85201</v>
      </c>
      <c r="C79" s="34" t="s">
        <v>51</v>
      </c>
      <c r="D79" s="33">
        <f t="shared" si="1"/>
        <v>7805000</v>
      </c>
      <c r="E79" s="41">
        <v>2056250</v>
      </c>
      <c r="F79" s="41">
        <v>1916250</v>
      </c>
      <c r="G79" s="41">
        <v>1916250</v>
      </c>
      <c r="H79" s="41">
        <v>1916250</v>
      </c>
    </row>
    <row r="80" spans="1:8" ht="19.5" customHeight="1">
      <c r="A80" s="121"/>
      <c r="B80" s="43">
        <v>85202</v>
      </c>
      <c r="C80" s="43" t="s">
        <v>10</v>
      </c>
      <c r="D80" s="44">
        <f aca="true" t="shared" si="2" ref="D80:D101">SUM(E80:H80)</f>
        <v>7595000</v>
      </c>
      <c r="E80" s="44">
        <v>2273750</v>
      </c>
      <c r="F80" s="44">
        <v>1773750</v>
      </c>
      <c r="G80" s="44">
        <v>1773750</v>
      </c>
      <c r="H80" s="44">
        <v>1773750</v>
      </c>
    </row>
    <row r="81" spans="1:8" ht="30" customHeight="1" thickBot="1">
      <c r="A81" s="34"/>
      <c r="B81" s="34"/>
      <c r="C81" s="107" t="s">
        <v>84</v>
      </c>
      <c r="D81" s="67">
        <f t="shared" si="2"/>
        <v>20000</v>
      </c>
      <c r="E81" s="67">
        <f>E82</f>
        <v>20000</v>
      </c>
      <c r="F81" s="67"/>
      <c r="G81" s="67"/>
      <c r="H81" s="67"/>
    </row>
    <row r="82" spans="1:14" ht="19.5" customHeight="1" thickTop="1">
      <c r="A82" s="75">
        <v>921</v>
      </c>
      <c r="B82" s="122"/>
      <c r="C82" s="74" t="s">
        <v>125</v>
      </c>
      <c r="D82" s="73">
        <f t="shared" si="2"/>
        <v>20000</v>
      </c>
      <c r="E82" s="147">
        <f>E83</f>
        <v>20000</v>
      </c>
      <c r="F82" s="147"/>
      <c r="G82" s="147"/>
      <c r="H82" s="147"/>
      <c r="I82" s="100"/>
      <c r="J82" s="101"/>
      <c r="K82" s="101"/>
      <c r="L82" s="101"/>
      <c r="M82" s="101"/>
      <c r="N82" s="101">
        <f>N83</f>
        <v>0</v>
      </c>
    </row>
    <row r="83" spans="1:8" s="108" customFormat="1" ht="19.5" customHeight="1">
      <c r="A83" s="126"/>
      <c r="B83" s="31">
        <v>92106</v>
      </c>
      <c r="C83" s="35" t="s">
        <v>126</v>
      </c>
      <c r="D83" s="44">
        <f t="shared" si="2"/>
        <v>20000</v>
      </c>
      <c r="E83" s="37">
        <v>20000</v>
      </c>
      <c r="F83" s="37"/>
      <c r="G83" s="37"/>
      <c r="H83" s="37"/>
    </row>
    <row r="84" spans="1:8" s="20" customFormat="1" ht="33" customHeight="1" thickBot="1">
      <c r="A84" s="116"/>
      <c r="B84" s="116"/>
      <c r="C84" s="107" t="s">
        <v>90</v>
      </c>
      <c r="D84" s="67">
        <f t="shared" si="2"/>
        <v>19128905</v>
      </c>
      <c r="E84" s="67">
        <f>E85+E87+E90+E93+E95+E98+E102</f>
        <v>5368235</v>
      </c>
      <c r="F84" s="67">
        <f>F85+F87+F90+F93+F95+F98+F102</f>
        <v>4586890</v>
      </c>
      <c r="G84" s="67">
        <f>G85+G87+G90+G93+G95+G98+G102</f>
        <v>4586890</v>
      </c>
      <c r="H84" s="67">
        <f>H85+H87+H90+H93+H95+H98+H102</f>
        <v>4586890</v>
      </c>
    </row>
    <row r="85" spans="1:8" s="12" customFormat="1" ht="17.25" customHeight="1" thickTop="1">
      <c r="A85" s="68">
        <v>700</v>
      </c>
      <c r="B85" s="68"/>
      <c r="C85" s="74" t="s">
        <v>38</v>
      </c>
      <c r="D85" s="70">
        <f t="shared" si="2"/>
        <v>338200</v>
      </c>
      <c r="E85" s="70">
        <f>SUM(E86:E86)</f>
        <v>84550</v>
      </c>
      <c r="F85" s="70">
        <f>SUM(F86:F86)</f>
        <v>84550</v>
      </c>
      <c r="G85" s="70">
        <f>SUM(G86:G86)</f>
        <v>84550</v>
      </c>
      <c r="H85" s="70">
        <f>SUM(H86:H86)</f>
        <v>84550</v>
      </c>
    </row>
    <row r="86" spans="1:8" ht="19.5" customHeight="1">
      <c r="A86" s="34"/>
      <c r="B86" s="34">
        <v>70005</v>
      </c>
      <c r="C86" s="34" t="s">
        <v>4</v>
      </c>
      <c r="D86" s="46">
        <f t="shared" si="2"/>
        <v>338200</v>
      </c>
      <c r="E86" s="46">
        <v>84550</v>
      </c>
      <c r="F86" s="46">
        <v>84550</v>
      </c>
      <c r="G86" s="46">
        <v>84550</v>
      </c>
      <c r="H86" s="46">
        <v>84550</v>
      </c>
    </row>
    <row r="87" spans="1:8" s="12" customFormat="1" ht="17.25" customHeight="1">
      <c r="A87" s="68">
        <v>710</v>
      </c>
      <c r="B87" s="68"/>
      <c r="C87" s="74" t="s">
        <v>55</v>
      </c>
      <c r="D87" s="70">
        <f t="shared" si="2"/>
        <v>438760</v>
      </c>
      <c r="E87" s="70">
        <f>SUM(E88:E89)</f>
        <v>109690</v>
      </c>
      <c r="F87" s="70">
        <f>SUM(F88:F89)</f>
        <v>109690</v>
      </c>
      <c r="G87" s="70">
        <f>SUM(G88:G89)</f>
        <v>109690</v>
      </c>
      <c r="H87" s="70">
        <f>SUM(H88:H89)</f>
        <v>109690</v>
      </c>
    </row>
    <row r="88" spans="1:8" ht="19.5" customHeight="1">
      <c r="A88" s="126"/>
      <c r="B88" s="34">
        <v>71013</v>
      </c>
      <c r="C88" s="34" t="s">
        <v>22</v>
      </c>
      <c r="D88" s="46">
        <f t="shared" si="2"/>
        <v>90000</v>
      </c>
      <c r="E88" s="46">
        <v>22500</v>
      </c>
      <c r="F88" s="46">
        <v>22500</v>
      </c>
      <c r="G88" s="46">
        <v>22500</v>
      </c>
      <c r="H88" s="46">
        <v>22500</v>
      </c>
    </row>
    <row r="89" spans="1:8" ht="19.5" customHeight="1">
      <c r="A89" s="34"/>
      <c r="B89" s="34">
        <v>71015</v>
      </c>
      <c r="C89" s="34" t="s">
        <v>56</v>
      </c>
      <c r="D89" s="46">
        <f t="shared" si="2"/>
        <v>348760</v>
      </c>
      <c r="E89" s="46">
        <v>87190</v>
      </c>
      <c r="F89" s="46">
        <v>87190</v>
      </c>
      <c r="G89" s="46">
        <v>87190</v>
      </c>
      <c r="H89" s="46">
        <v>87190</v>
      </c>
    </row>
    <row r="90" spans="1:8" s="12" customFormat="1" ht="19.5" customHeight="1">
      <c r="A90" s="68">
        <v>750</v>
      </c>
      <c r="B90" s="68"/>
      <c r="C90" s="68" t="s">
        <v>36</v>
      </c>
      <c r="D90" s="69">
        <f>SUM(E90:H90)</f>
        <v>926945</v>
      </c>
      <c r="E90" s="69">
        <f>SUM(E91:E92)</f>
        <v>278495</v>
      </c>
      <c r="F90" s="69">
        <f>SUM(F91:F92)</f>
        <v>216150</v>
      </c>
      <c r="G90" s="69">
        <f>SUM(G91:G92)</f>
        <v>216150</v>
      </c>
      <c r="H90" s="69">
        <f>SUM(H91:H92)</f>
        <v>216150</v>
      </c>
    </row>
    <row r="91" spans="1:8" ht="19.5" customHeight="1">
      <c r="A91" s="115"/>
      <c r="B91" s="45">
        <v>75011</v>
      </c>
      <c r="C91" s="38" t="s">
        <v>15</v>
      </c>
      <c r="D91" s="41">
        <f>SUM(E91:H91)</f>
        <v>809945</v>
      </c>
      <c r="E91" s="41">
        <v>249245</v>
      </c>
      <c r="F91" s="41">
        <v>186900</v>
      </c>
      <c r="G91" s="41">
        <v>186900</v>
      </c>
      <c r="H91" s="41">
        <v>186900</v>
      </c>
    </row>
    <row r="92" spans="1:8" ht="19.5" customHeight="1">
      <c r="A92" s="34"/>
      <c r="B92" s="45">
        <v>75045</v>
      </c>
      <c r="C92" s="38" t="s">
        <v>23</v>
      </c>
      <c r="D92" s="41">
        <f>SUM(E92:H92)</f>
        <v>117000</v>
      </c>
      <c r="E92" s="41">
        <v>29250</v>
      </c>
      <c r="F92" s="41">
        <v>29250</v>
      </c>
      <c r="G92" s="41">
        <v>29250</v>
      </c>
      <c r="H92" s="41">
        <v>29250</v>
      </c>
    </row>
    <row r="93" spans="1:8" s="12" customFormat="1" ht="19.5" customHeight="1">
      <c r="A93" s="68">
        <v>754</v>
      </c>
      <c r="B93" s="68"/>
      <c r="C93" s="68" t="s">
        <v>45</v>
      </c>
      <c r="D93" s="69">
        <f>SUM(E93:H93)</f>
        <v>11746000</v>
      </c>
      <c r="E93" s="69">
        <f>SUM(E94:E94)</f>
        <v>3461500</v>
      </c>
      <c r="F93" s="69">
        <f>SUM(F94:F94)</f>
        <v>2761500</v>
      </c>
      <c r="G93" s="69">
        <f>SUM(G94:G94)</f>
        <v>2761500</v>
      </c>
      <c r="H93" s="69">
        <f>SUM(H94:H94)</f>
        <v>2761500</v>
      </c>
    </row>
    <row r="94" spans="1:8" ht="19.5" customHeight="1">
      <c r="A94" s="115"/>
      <c r="B94" s="31">
        <v>75411</v>
      </c>
      <c r="C94" s="31" t="s">
        <v>24</v>
      </c>
      <c r="D94" s="42">
        <f>SUM(E94:H94)</f>
        <v>11746000</v>
      </c>
      <c r="E94" s="42">
        <v>3461500</v>
      </c>
      <c r="F94" s="42">
        <v>2761500</v>
      </c>
      <c r="G94" s="42">
        <v>2761500</v>
      </c>
      <c r="H94" s="42">
        <v>2761500</v>
      </c>
    </row>
    <row r="95" spans="1:8" s="12" customFormat="1" ht="19.5" customHeight="1">
      <c r="A95" s="75">
        <v>851</v>
      </c>
      <c r="B95" s="68"/>
      <c r="C95" s="68" t="s">
        <v>8</v>
      </c>
      <c r="D95" s="69">
        <f t="shared" si="2"/>
        <v>2903000</v>
      </c>
      <c r="E95" s="69">
        <f>E96</f>
        <v>725750</v>
      </c>
      <c r="F95" s="69">
        <f>F96</f>
        <v>725750</v>
      </c>
      <c r="G95" s="69">
        <f>G96</f>
        <v>725750</v>
      </c>
      <c r="H95" s="69">
        <f>H96</f>
        <v>725750</v>
      </c>
    </row>
    <row r="96" spans="1:8" ht="28.5" customHeight="1">
      <c r="A96" s="31"/>
      <c r="B96" s="31">
        <v>85156</v>
      </c>
      <c r="C96" s="35" t="s">
        <v>129</v>
      </c>
      <c r="D96" s="167">
        <f t="shared" si="2"/>
        <v>2903000</v>
      </c>
      <c r="E96" s="167">
        <v>725750</v>
      </c>
      <c r="F96" s="167">
        <v>725750</v>
      </c>
      <c r="G96" s="167">
        <v>725750</v>
      </c>
      <c r="H96" s="167">
        <v>725750</v>
      </c>
    </row>
    <row r="97" spans="1:8" ht="28.5" customHeight="1">
      <c r="A97" s="161"/>
      <c r="B97" s="161"/>
      <c r="C97" s="166"/>
      <c r="D97" s="162"/>
      <c r="E97" s="162"/>
      <c r="F97" s="162"/>
      <c r="G97" s="162"/>
      <c r="H97" s="162"/>
    </row>
    <row r="98" spans="1:8" s="12" customFormat="1" ht="19.5" customHeight="1">
      <c r="A98" s="68">
        <v>852</v>
      </c>
      <c r="B98" s="68"/>
      <c r="C98" s="68" t="s">
        <v>124</v>
      </c>
      <c r="D98" s="69">
        <f t="shared" si="2"/>
        <v>2267000</v>
      </c>
      <c r="E98" s="69">
        <f>SUM(E99:E101)</f>
        <v>566750</v>
      </c>
      <c r="F98" s="69">
        <f>SUM(F99:F101)</f>
        <v>566750</v>
      </c>
      <c r="G98" s="69">
        <f>SUM(G99:G101)</f>
        <v>566750</v>
      </c>
      <c r="H98" s="69">
        <f>SUM(H99:H101)</f>
        <v>566750</v>
      </c>
    </row>
    <row r="99" spans="1:8" ht="19.5" customHeight="1">
      <c r="A99" s="126"/>
      <c r="B99" s="34">
        <v>85203</v>
      </c>
      <c r="C99" s="34" t="s">
        <v>46</v>
      </c>
      <c r="D99" s="42">
        <f t="shared" si="2"/>
        <v>1967000</v>
      </c>
      <c r="E99" s="41">
        <v>491750</v>
      </c>
      <c r="F99" s="41">
        <v>491750</v>
      </c>
      <c r="G99" s="41">
        <v>491750</v>
      </c>
      <c r="H99" s="41">
        <v>491750</v>
      </c>
    </row>
    <row r="100" spans="1:8" ht="19.5" customHeight="1">
      <c r="A100" s="115"/>
      <c r="B100" s="34">
        <v>85216</v>
      </c>
      <c r="C100" s="34" t="s">
        <v>14</v>
      </c>
      <c r="D100" s="42">
        <f t="shared" si="2"/>
        <v>44000</v>
      </c>
      <c r="E100" s="42">
        <v>11000</v>
      </c>
      <c r="F100" s="42">
        <v>11000</v>
      </c>
      <c r="G100" s="42">
        <v>11000</v>
      </c>
      <c r="H100" s="42">
        <v>11000</v>
      </c>
    </row>
    <row r="101" spans="1:8" ht="19.5" customHeight="1">
      <c r="A101" s="34"/>
      <c r="B101" s="34">
        <v>85331</v>
      </c>
      <c r="C101" s="34" t="s">
        <v>86</v>
      </c>
      <c r="D101" s="41">
        <f t="shared" si="2"/>
        <v>256000</v>
      </c>
      <c r="E101" s="41">
        <v>64000</v>
      </c>
      <c r="F101" s="41">
        <v>64000</v>
      </c>
      <c r="G101" s="41">
        <v>64000</v>
      </c>
      <c r="H101" s="41">
        <v>64000</v>
      </c>
    </row>
    <row r="102" spans="1:8" s="12" customFormat="1" ht="19.5" customHeight="1">
      <c r="A102" s="68">
        <v>853</v>
      </c>
      <c r="B102" s="68"/>
      <c r="C102" s="68" t="s">
        <v>127</v>
      </c>
      <c r="D102" s="69">
        <f>SUM(E102:H102)</f>
        <v>509000</v>
      </c>
      <c r="E102" s="69">
        <f>E103</f>
        <v>141500</v>
      </c>
      <c r="F102" s="69">
        <f>F103</f>
        <v>122500</v>
      </c>
      <c r="G102" s="69">
        <f>G103</f>
        <v>122500</v>
      </c>
      <c r="H102" s="69">
        <f>H103</f>
        <v>122500</v>
      </c>
    </row>
    <row r="103" spans="1:8" ht="19.5" customHeight="1">
      <c r="A103" s="126"/>
      <c r="B103" s="34">
        <v>85321</v>
      </c>
      <c r="C103" s="34" t="s">
        <v>128</v>
      </c>
      <c r="D103" s="42">
        <f>SUM(E103:H103)</f>
        <v>509000</v>
      </c>
      <c r="E103" s="41">
        <v>141500</v>
      </c>
      <c r="F103" s="41">
        <v>122500</v>
      </c>
      <c r="G103" s="41">
        <v>122500</v>
      </c>
      <c r="H103" s="41">
        <v>122500</v>
      </c>
    </row>
    <row r="104" spans="1:8" ht="21" customHeight="1">
      <c r="A104" s="115"/>
      <c r="B104" s="115"/>
      <c r="C104" s="26" t="s">
        <v>74</v>
      </c>
      <c r="D104" s="19">
        <f>SUM(E104:H104)</f>
        <v>44678210</v>
      </c>
      <c r="E104" s="19">
        <f>E105+E112</f>
        <v>8559200</v>
      </c>
      <c r="F104" s="19">
        <f>F105+F112</f>
        <v>16766660</v>
      </c>
      <c r="G104" s="19">
        <f>G105+G112</f>
        <v>9558150</v>
      </c>
      <c r="H104" s="19">
        <f>H105+H112</f>
        <v>9794200</v>
      </c>
    </row>
    <row r="105" spans="1:8" s="20" customFormat="1" ht="21" customHeight="1" thickBot="1">
      <c r="A105" s="116"/>
      <c r="B105" s="116"/>
      <c r="C105" s="62" t="s">
        <v>29</v>
      </c>
      <c r="D105" s="67">
        <f aca="true" t="shared" si="3" ref="D105:D117">SUM(E105:H105)</f>
        <v>44673210</v>
      </c>
      <c r="E105" s="63">
        <f>E106+E108+E110</f>
        <v>8558000</v>
      </c>
      <c r="F105" s="63">
        <f>F106+F108+F110</f>
        <v>16765360</v>
      </c>
      <c r="G105" s="63">
        <f>G106+G108+G110</f>
        <v>9556850</v>
      </c>
      <c r="H105" s="63">
        <f>H106+H108+H110</f>
        <v>9793000</v>
      </c>
    </row>
    <row r="106" spans="1:8" s="12" customFormat="1" ht="19.5" customHeight="1" thickTop="1">
      <c r="A106" s="78" t="s">
        <v>76</v>
      </c>
      <c r="B106" s="74"/>
      <c r="C106" s="72" t="s">
        <v>54</v>
      </c>
      <c r="D106" s="73">
        <f t="shared" si="3"/>
        <v>210</v>
      </c>
      <c r="E106" s="73"/>
      <c r="F106" s="73">
        <f>SUM(F107)</f>
        <v>210</v>
      </c>
      <c r="G106" s="73"/>
      <c r="H106" s="73"/>
    </row>
    <row r="107" spans="1:8" s="108" customFormat="1" ht="19.5" customHeight="1">
      <c r="A107" s="31"/>
      <c r="B107" s="164" t="s">
        <v>77</v>
      </c>
      <c r="C107" s="35" t="s">
        <v>3</v>
      </c>
      <c r="D107" s="37">
        <f t="shared" si="3"/>
        <v>210</v>
      </c>
      <c r="E107" s="37"/>
      <c r="F107" s="37">
        <v>210</v>
      </c>
      <c r="G107" s="37"/>
      <c r="H107" s="37"/>
    </row>
    <row r="108" spans="1:8" s="12" customFormat="1" ht="19.5" customHeight="1">
      <c r="A108" s="74">
        <v>700</v>
      </c>
      <c r="B108" s="74"/>
      <c r="C108" s="72" t="s">
        <v>38</v>
      </c>
      <c r="D108" s="73">
        <f t="shared" si="3"/>
        <v>43673000</v>
      </c>
      <c r="E108" s="73">
        <f>SUM(E109)</f>
        <v>8558000</v>
      </c>
      <c r="F108" s="73">
        <f>SUM(F109)</f>
        <v>15765150</v>
      </c>
      <c r="G108" s="73">
        <f>SUM(G109)</f>
        <v>9556850</v>
      </c>
      <c r="H108" s="73">
        <f>SUM(H109)</f>
        <v>9793000</v>
      </c>
    </row>
    <row r="109" spans="1:8" ht="19.5" customHeight="1">
      <c r="A109" s="31"/>
      <c r="B109" s="34">
        <v>70005</v>
      </c>
      <c r="C109" s="35" t="s">
        <v>4</v>
      </c>
      <c r="D109" s="32">
        <f t="shared" si="3"/>
        <v>43673000</v>
      </c>
      <c r="E109" s="32">
        <v>8558000</v>
      </c>
      <c r="F109" s="32">
        <f>12178000+7000000-3412850</f>
        <v>15765150</v>
      </c>
      <c r="G109" s="32">
        <f>12573000-1000000-2000000-16150</f>
        <v>9556850</v>
      </c>
      <c r="H109" s="32">
        <f>10364000-4000000+3429000</f>
        <v>9793000</v>
      </c>
    </row>
    <row r="110" spans="1:8" s="12" customFormat="1" ht="42" customHeight="1">
      <c r="A110" s="68">
        <v>756</v>
      </c>
      <c r="B110" s="68"/>
      <c r="C110" s="72" t="s">
        <v>121</v>
      </c>
      <c r="D110" s="73">
        <f t="shared" si="3"/>
        <v>1000000</v>
      </c>
      <c r="E110" s="73"/>
      <c r="F110" s="73">
        <f>SUM(F111:F111)</f>
        <v>1000000</v>
      </c>
      <c r="G110" s="73"/>
      <c r="H110" s="73"/>
    </row>
    <row r="111" spans="1:8" ht="19.5" customHeight="1">
      <c r="A111" s="126"/>
      <c r="B111" s="34">
        <v>75605</v>
      </c>
      <c r="C111" s="31" t="s">
        <v>57</v>
      </c>
      <c r="D111" s="32">
        <f t="shared" si="3"/>
        <v>1000000</v>
      </c>
      <c r="E111" s="32"/>
      <c r="F111" s="32">
        <v>1000000</v>
      </c>
      <c r="G111" s="32"/>
      <c r="H111" s="32"/>
    </row>
    <row r="112" spans="1:8" s="20" customFormat="1" ht="19.5" customHeight="1" thickBot="1">
      <c r="A112" s="116"/>
      <c r="B112" s="116"/>
      <c r="C112" s="79" t="s">
        <v>31</v>
      </c>
      <c r="D112" s="76">
        <f t="shared" si="3"/>
        <v>5000</v>
      </c>
      <c r="E112" s="80">
        <f aca="true" t="shared" si="4" ref="E112:H113">E113</f>
        <v>1200</v>
      </c>
      <c r="F112" s="80">
        <f t="shared" si="4"/>
        <v>1300</v>
      </c>
      <c r="G112" s="80">
        <f t="shared" si="4"/>
        <v>1300</v>
      </c>
      <c r="H112" s="80">
        <f t="shared" si="4"/>
        <v>1200</v>
      </c>
    </row>
    <row r="113" spans="1:8" s="12" customFormat="1" ht="19.5" customHeight="1" thickTop="1">
      <c r="A113" s="74">
        <v>750</v>
      </c>
      <c r="B113" s="74"/>
      <c r="C113" s="72" t="s">
        <v>36</v>
      </c>
      <c r="D113" s="73">
        <f t="shared" si="3"/>
        <v>5000</v>
      </c>
      <c r="E113" s="73">
        <f t="shared" si="4"/>
        <v>1200</v>
      </c>
      <c r="F113" s="73">
        <f t="shared" si="4"/>
        <v>1300</v>
      </c>
      <c r="G113" s="73">
        <f t="shared" si="4"/>
        <v>1300</v>
      </c>
      <c r="H113" s="73">
        <f t="shared" si="4"/>
        <v>1200</v>
      </c>
    </row>
    <row r="114" spans="1:8" ht="19.5" customHeight="1">
      <c r="A114" s="126"/>
      <c r="B114" s="31">
        <v>75095</v>
      </c>
      <c r="C114" s="35" t="s">
        <v>3</v>
      </c>
      <c r="D114" s="37">
        <f t="shared" si="3"/>
        <v>5000</v>
      </c>
      <c r="E114" s="37">
        <v>1200</v>
      </c>
      <c r="F114" s="37">
        <v>1300</v>
      </c>
      <c r="G114" s="37">
        <v>1300</v>
      </c>
      <c r="H114" s="37">
        <v>1200</v>
      </c>
    </row>
    <row r="115" spans="1:8" ht="19.5" customHeight="1">
      <c r="A115" s="115"/>
      <c r="B115" s="115"/>
      <c r="C115" s="24" t="s">
        <v>102</v>
      </c>
      <c r="D115" s="19">
        <f t="shared" si="3"/>
        <v>9517000</v>
      </c>
      <c r="E115" s="19">
        <f>E116</f>
        <v>1747500</v>
      </c>
      <c r="F115" s="19">
        <f>F116</f>
        <v>2608500</v>
      </c>
      <c r="G115" s="19">
        <f>G116</f>
        <v>2602500</v>
      </c>
      <c r="H115" s="19">
        <f>H116</f>
        <v>2558500</v>
      </c>
    </row>
    <row r="116" spans="1:8" s="20" customFormat="1" ht="15.75" customHeight="1" thickBot="1">
      <c r="A116" s="116"/>
      <c r="B116" s="116"/>
      <c r="C116" s="62" t="s">
        <v>29</v>
      </c>
      <c r="D116" s="67">
        <f>SUM(E116:H116)</f>
        <v>9517000</v>
      </c>
      <c r="E116" s="63">
        <f>E117+E119</f>
        <v>1747500</v>
      </c>
      <c r="F116" s="63">
        <f>F117+F119</f>
        <v>2608500</v>
      </c>
      <c r="G116" s="63">
        <f>G117+G119</f>
        <v>2602500</v>
      </c>
      <c r="H116" s="63">
        <f>H117+H119</f>
        <v>2558500</v>
      </c>
    </row>
    <row r="117" spans="1:8" s="20" customFormat="1" ht="19.5" customHeight="1" thickTop="1">
      <c r="A117" s="68">
        <v>710</v>
      </c>
      <c r="B117" s="127"/>
      <c r="C117" s="86" t="s">
        <v>55</v>
      </c>
      <c r="D117" s="73">
        <f t="shared" si="3"/>
        <v>1016000</v>
      </c>
      <c r="E117" s="88">
        <f>E118</f>
        <v>225000</v>
      </c>
      <c r="F117" s="88">
        <f>F118</f>
        <v>283000</v>
      </c>
      <c r="G117" s="88">
        <f>G118</f>
        <v>275000</v>
      </c>
      <c r="H117" s="88">
        <f>H118</f>
        <v>233000</v>
      </c>
    </row>
    <row r="118" spans="1:8" s="20" customFormat="1" ht="19.5" customHeight="1">
      <c r="A118" s="116"/>
      <c r="B118" s="34">
        <v>71035</v>
      </c>
      <c r="C118" s="87" t="s">
        <v>81</v>
      </c>
      <c r="D118" s="32">
        <f>SUM(E118:H118)</f>
        <v>1016000</v>
      </c>
      <c r="E118" s="41">
        <v>225000</v>
      </c>
      <c r="F118" s="41">
        <v>283000</v>
      </c>
      <c r="G118" s="41">
        <v>275000</v>
      </c>
      <c r="H118" s="41">
        <v>233000</v>
      </c>
    </row>
    <row r="119" spans="1:8" s="12" customFormat="1" ht="19.5" customHeight="1">
      <c r="A119" s="75">
        <v>900</v>
      </c>
      <c r="B119" s="75"/>
      <c r="C119" s="68" t="s">
        <v>42</v>
      </c>
      <c r="D119" s="70">
        <f aca="true" t="shared" si="5" ref="D119:D130">SUM(E119:H119)</f>
        <v>8501000</v>
      </c>
      <c r="E119" s="73">
        <f>SUM(E120:E122)</f>
        <v>1522500</v>
      </c>
      <c r="F119" s="73">
        <f>SUM(F120:F122)</f>
        <v>2325500</v>
      </c>
      <c r="G119" s="73">
        <f>SUM(G120:G122)</f>
        <v>2327500</v>
      </c>
      <c r="H119" s="73">
        <f>SUM(H120:H122)</f>
        <v>2325500</v>
      </c>
    </row>
    <row r="120" spans="1:8" ht="19.5" customHeight="1">
      <c r="A120" s="126"/>
      <c r="B120" s="31">
        <v>90002</v>
      </c>
      <c r="C120" s="34" t="s">
        <v>99</v>
      </c>
      <c r="D120" s="32">
        <f t="shared" si="5"/>
        <v>7602000</v>
      </c>
      <c r="E120" s="32">
        <v>1300500</v>
      </c>
      <c r="F120" s="32">
        <v>2100500</v>
      </c>
      <c r="G120" s="32">
        <v>2100500</v>
      </c>
      <c r="H120" s="32">
        <v>2100500</v>
      </c>
    </row>
    <row r="121" spans="1:17" ht="19.5" customHeight="1">
      <c r="A121" s="115"/>
      <c r="B121" s="34">
        <v>90013</v>
      </c>
      <c r="C121" s="34" t="s">
        <v>58</v>
      </c>
      <c r="D121" s="32">
        <f t="shared" si="5"/>
        <v>12000</v>
      </c>
      <c r="E121" s="32">
        <v>2000</v>
      </c>
      <c r="F121" s="32">
        <v>4000</v>
      </c>
      <c r="G121" s="32">
        <v>4000</v>
      </c>
      <c r="H121" s="32">
        <v>2000</v>
      </c>
      <c r="O121" s="108"/>
      <c r="P121" s="108"/>
      <c r="Q121" s="108"/>
    </row>
    <row r="122" spans="1:17" s="110" customFormat="1" ht="19.5" customHeight="1">
      <c r="A122" s="34"/>
      <c r="B122" s="34">
        <v>90095</v>
      </c>
      <c r="C122" s="36" t="s">
        <v>3</v>
      </c>
      <c r="D122" s="37">
        <f t="shared" si="5"/>
        <v>887000</v>
      </c>
      <c r="E122" s="37">
        <v>220000</v>
      </c>
      <c r="F122" s="37">
        <v>221000</v>
      </c>
      <c r="G122" s="37">
        <v>223000</v>
      </c>
      <c r="H122" s="37">
        <v>223000</v>
      </c>
      <c r="I122" s="109"/>
      <c r="J122" s="108"/>
      <c r="K122" s="108"/>
      <c r="L122" s="108"/>
      <c r="M122" s="108"/>
      <c r="N122" s="108"/>
      <c r="O122" s="108"/>
      <c r="P122" s="108"/>
      <c r="Q122" s="108"/>
    </row>
    <row r="123" spans="1:17" ht="22.5" customHeight="1">
      <c r="A123" s="115"/>
      <c r="B123" s="115"/>
      <c r="C123" s="24" t="s">
        <v>59</v>
      </c>
      <c r="D123" s="19">
        <f t="shared" si="5"/>
        <v>113000</v>
      </c>
      <c r="E123" s="19">
        <f>E124</f>
        <v>28250</v>
      </c>
      <c r="F123" s="19">
        <f>F124</f>
        <v>28250</v>
      </c>
      <c r="G123" s="19">
        <f>G124</f>
        <v>28250</v>
      </c>
      <c r="H123" s="19">
        <f>H124</f>
        <v>28250</v>
      </c>
      <c r="O123" s="108"/>
      <c r="P123" s="108"/>
      <c r="Q123" s="108"/>
    </row>
    <row r="124" spans="1:17" s="20" customFormat="1" ht="19.5" customHeight="1" thickBot="1">
      <c r="A124" s="116"/>
      <c r="B124" s="116"/>
      <c r="C124" s="62" t="s">
        <v>29</v>
      </c>
      <c r="D124" s="81">
        <f t="shared" si="5"/>
        <v>113000</v>
      </c>
      <c r="E124" s="63">
        <f>E125+E127</f>
        <v>28250</v>
      </c>
      <c r="F124" s="63">
        <f>F125+F127</f>
        <v>28250</v>
      </c>
      <c r="G124" s="63">
        <f>G125+G127</f>
        <v>28250</v>
      </c>
      <c r="H124" s="63">
        <f>H125+H127</f>
        <v>28250</v>
      </c>
      <c r="O124" s="149"/>
      <c r="P124" s="149"/>
      <c r="Q124" s="149"/>
    </row>
    <row r="125" spans="1:17" s="12" customFormat="1" ht="19.5" customHeight="1" thickTop="1">
      <c r="A125" s="68">
        <v>700</v>
      </c>
      <c r="B125" s="68"/>
      <c r="C125" s="68" t="s">
        <v>61</v>
      </c>
      <c r="D125" s="70">
        <f>SUM(E125:H125)</f>
        <v>40000</v>
      </c>
      <c r="E125" s="70">
        <f aca="true" t="shared" si="6" ref="E125:H127">E126</f>
        <v>10000</v>
      </c>
      <c r="F125" s="70">
        <f t="shared" si="6"/>
        <v>10000</v>
      </c>
      <c r="G125" s="70">
        <f t="shared" si="6"/>
        <v>10000</v>
      </c>
      <c r="H125" s="70">
        <f t="shared" si="6"/>
        <v>10000</v>
      </c>
      <c r="O125" s="138"/>
      <c r="P125" s="138"/>
      <c r="Q125" s="138"/>
    </row>
    <row r="126" spans="1:17" s="110" customFormat="1" ht="19.5" customHeight="1">
      <c r="A126" s="31"/>
      <c r="B126" s="34">
        <v>70005</v>
      </c>
      <c r="C126" s="31" t="s">
        <v>33</v>
      </c>
      <c r="D126" s="33">
        <f>SUM(E126:H126)</f>
        <v>40000</v>
      </c>
      <c r="E126" s="33">
        <v>10000</v>
      </c>
      <c r="F126" s="33">
        <v>10000</v>
      </c>
      <c r="G126" s="33">
        <v>10000</v>
      </c>
      <c r="H126" s="33">
        <v>10000</v>
      </c>
      <c r="I126" s="109"/>
      <c r="J126" s="108"/>
      <c r="K126" s="108"/>
      <c r="L126" s="108"/>
      <c r="M126" s="108"/>
      <c r="N126" s="108"/>
      <c r="O126" s="108"/>
      <c r="P126" s="108"/>
      <c r="Q126" s="108"/>
    </row>
    <row r="127" spans="1:17" s="12" customFormat="1" ht="19.5" customHeight="1">
      <c r="A127" s="68">
        <v>750</v>
      </c>
      <c r="B127" s="68"/>
      <c r="C127" s="68" t="s">
        <v>36</v>
      </c>
      <c r="D127" s="70">
        <f t="shared" si="5"/>
        <v>73000</v>
      </c>
      <c r="E127" s="70">
        <f t="shared" si="6"/>
        <v>18250</v>
      </c>
      <c r="F127" s="70">
        <f t="shared" si="6"/>
        <v>18250</v>
      </c>
      <c r="G127" s="70">
        <f t="shared" si="6"/>
        <v>18250</v>
      </c>
      <c r="H127" s="70">
        <f t="shared" si="6"/>
        <v>18250</v>
      </c>
      <c r="O127" s="138"/>
      <c r="P127" s="138"/>
      <c r="Q127" s="138"/>
    </row>
    <row r="128" spans="1:17" s="110" customFormat="1" ht="19.5" customHeight="1">
      <c r="A128" s="126"/>
      <c r="B128" s="34">
        <v>75023</v>
      </c>
      <c r="C128" s="31" t="s">
        <v>37</v>
      </c>
      <c r="D128" s="33">
        <f t="shared" si="5"/>
        <v>73000</v>
      </c>
      <c r="E128" s="33">
        <v>18250</v>
      </c>
      <c r="F128" s="33">
        <v>18250</v>
      </c>
      <c r="G128" s="33">
        <v>18250</v>
      </c>
      <c r="H128" s="33">
        <v>18250</v>
      </c>
      <c r="I128" s="109"/>
      <c r="J128" s="108"/>
      <c r="K128" s="108"/>
      <c r="L128" s="108"/>
      <c r="M128" s="108"/>
      <c r="N128" s="108"/>
      <c r="O128" s="108"/>
      <c r="P128" s="108"/>
      <c r="Q128" s="108"/>
    </row>
    <row r="129" spans="1:17" ht="26.25" customHeight="1">
      <c r="A129" s="115"/>
      <c r="B129" s="115"/>
      <c r="C129" s="24" t="s">
        <v>62</v>
      </c>
      <c r="D129" s="19">
        <f t="shared" si="5"/>
        <v>13358000</v>
      </c>
      <c r="E129" s="19">
        <f>E130+E136</f>
        <v>4795000</v>
      </c>
      <c r="F129" s="19">
        <f>F130+F136</f>
        <v>2897000</v>
      </c>
      <c r="G129" s="19">
        <f>G130+G136</f>
        <v>2721000</v>
      </c>
      <c r="H129" s="19">
        <f>H130+H136</f>
        <v>2945000</v>
      </c>
      <c r="O129" s="108"/>
      <c r="P129" s="108"/>
      <c r="Q129" s="108"/>
    </row>
    <row r="130" spans="1:17" s="148" customFormat="1" ht="19.5" customHeight="1" thickBot="1">
      <c r="A130" s="116"/>
      <c r="B130" s="116"/>
      <c r="C130" s="62" t="s">
        <v>29</v>
      </c>
      <c r="D130" s="81">
        <f t="shared" si="5"/>
        <v>7133000</v>
      </c>
      <c r="E130" s="63">
        <f>E131+E133</f>
        <v>3295000</v>
      </c>
      <c r="F130" s="63">
        <f>F131+F133</f>
        <v>1397000</v>
      </c>
      <c r="G130" s="63">
        <f>G131+G133</f>
        <v>1221000</v>
      </c>
      <c r="H130" s="63">
        <f>H131+H133</f>
        <v>1220000</v>
      </c>
      <c r="I130" s="137"/>
      <c r="J130" s="149"/>
      <c r="K130" s="149"/>
      <c r="L130" s="149"/>
      <c r="M130" s="149"/>
      <c r="N130" s="149"/>
      <c r="O130" s="149"/>
      <c r="P130" s="149"/>
      <c r="Q130" s="149"/>
    </row>
    <row r="131" spans="1:17" s="12" customFormat="1" ht="19.5" customHeight="1" thickTop="1">
      <c r="A131" s="68">
        <v>750</v>
      </c>
      <c r="B131" s="68"/>
      <c r="C131" s="68" t="s">
        <v>36</v>
      </c>
      <c r="D131" s="70">
        <f>D132</f>
        <v>50000</v>
      </c>
      <c r="E131" s="70">
        <f>E132</f>
        <v>20000</v>
      </c>
      <c r="F131" s="70">
        <f>F132</f>
        <v>11000</v>
      </c>
      <c r="G131" s="70">
        <f>G132</f>
        <v>15000</v>
      </c>
      <c r="H131" s="70">
        <f>H132</f>
        <v>4000</v>
      </c>
      <c r="O131" s="138"/>
      <c r="P131" s="138"/>
      <c r="Q131" s="138"/>
    </row>
    <row r="132" spans="1:8" s="108" customFormat="1" ht="19.5" customHeight="1">
      <c r="A132" s="31"/>
      <c r="B132" s="31">
        <v>75023</v>
      </c>
      <c r="C132" s="31" t="s">
        <v>37</v>
      </c>
      <c r="D132" s="47">
        <f aca="true" t="shared" si="7" ref="D132:D139">SUM(E132:H132)</f>
        <v>50000</v>
      </c>
      <c r="E132" s="47">
        <v>20000</v>
      </c>
      <c r="F132" s="47">
        <v>11000</v>
      </c>
      <c r="G132" s="47">
        <v>15000</v>
      </c>
      <c r="H132" s="47">
        <v>4000</v>
      </c>
    </row>
    <row r="133" spans="1:8" s="12" customFormat="1" ht="41.25" customHeight="1">
      <c r="A133" s="68">
        <v>756</v>
      </c>
      <c r="B133" s="68"/>
      <c r="C133" s="72" t="s">
        <v>121</v>
      </c>
      <c r="D133" s="70">
        <f t="shared" si="7"/>
        <v>7083000</v>
      </c>
      <c r="E133" s="70">
        <f>E134+E135</f>
        <v>3275000</v>
      </c>
      <c r="F133" s="70">
        <f>F134+F135</f>
        <v>1386000</v>
      </c>
      <c r="G133" s="70">
        <f>G134+G135</f>
        <v>1206000</v>
      </c>
      <c r="H133" s="70">
        <f>H134+H135</f>
        <v>1216000</v>
      </c>
    </row>
    <row r="134" spans="1:8" ht="38.25" customHeight="1">
      <c r="A134" s="115"/>
      <c r="B134" s="34">
        <v>75615</v>
      </c>
      <c r="C134" s="35" t="s">
        <v>122</v>
      </c>
      <c r="D134" s="33">
        <f t="shared" si="7"/>
        <v>2000000</v>
      </c>
      <c r="E134" s="33">
        <v>350000</v>
      </c>
      <c r="F134" s="33">
        <v>550000</v>
      </c>
      <c r="G134" s="33">
        <v>500000</v>
      </c>
      <c r="H134" s="33">
        <v>600000</v>
      </c>
    </row>
    <row r="135" spans="1:8" ht="28.5" customHeight="1">
      <c r="A135" s="115"/>
      <c r="B135" s="31">
        <v>75618</v>
      </c>
      <c r="C135" s="168" t="s">
        <v>94</v>
      </c>
      <c r="D135" s="47">
        <f t="shared" si="7"/>
        <v>5083000</v>
      </c>
      <c r="E135" s="47">
        <f>5000+120000+2800000</f>
        <v>2925000</v>
      </c>
      <c r="F135" s="47">
        <f>6000+130000+700000</f>
        <v>836000</v>
      </c>
      <c r="G135" s="47">
        <f>6000+150000+550000</f>
        <v>706000</v>
      </c>
      <c r="H135" s="47">
        <f>6000+160000+450000</f>
        <v>616000</v>
      </c>
    </row>
    <row r="136" spans="1:8" s="20" customFormat="1" ht="23.25" customHeight="1" thickBot="1">
      <c r="A136" s="116"/>
      <c r="B136" s="116"/>
      <c r="C136" s="62" t="s">
        <v>31</v>
      </c>
      <c r="D136" s="81">
        <f t="shared" si="7"/>
        <v>6225000</v>
      </c>
      <c r="E136" s="63">
        <f aca="true" t="shared" si="8" ref="E136:H137">E137</f>
        <v>1500000</v>
      </c>
      <c r="F136" s="63">
        <f t="shared" si="8"/>
        <v>1500000</v>
      </c>
      <c r="G136" s="63">
        <f t="shared" si="8"/>
        <v>1500000</v>
      </c>
      <c r="H136" s="63">
        <f t="shared" si="8"/>
        <v>1725000</v>
      </c>
    </row>
    <row r="137" spans="1:8" s="12" customFormat="1" ht="41.25" customHeight="1" thickTop="1">
      <c r="A137" s="68">
        <v>756</v>
      </c>
      <c r="B137" s="68"/>
      <c r="C137" s="72" t="s">
        <v>121</v>
      </c>
      <c r="D137" s="70">
        <f t="shared" si="7"/>
        <v>6225000</v>
      </c>
      <c r="E137" s="70">
        <f t="shared" si="8"/>
        <v>1500000</v>
      </c>
      <c r="F137" s="70">
        <f t="shared" si="8"/>
        <v>1500000</v>
      </c>
      <c r="G137" s="70">
        <f t="shared" si="8"/>
        <v>1500000</v>
      </c>
      <c r="H137" s="70">
        <f t="shared" si="8"/>
        <v>1725000</v>
      </c>
    </row>
    <row r="138" spans="1:8" ht="28.5" customHeight="1">
      <c r="A138" s="126"/>
      <c r="B138" s="34">
        <v>75618</v>
      </c>
      <c r="C138" s="89" t="s">
        <v>94</v>
      </c>
      <c r="D138" s="91">
        <f t="shared" si="7"/>
        <v>6225000</v>
      </c>
      <c r="E138" s="33">
        <v>1500000</v>
      </c>
      <c r="F138" s="33">
        <v>1500000</v>
      </c>
      <c r="G138" s="33">
        <v>1500000</v>
      </c>
      <c r="H138" s="33">
        <v>1725000</v>
      </c>
    </row>
    <row r="139" spans="1:8" ht="21" customHeight="1">
      <c r="A139" s="115"/>
      <c r="B139" s="126"/>
      <c r="C139" s="24" t="s">
        <v>60</v>
      </c>
      <c r="D139" s="19">
        <f t="shared" si="7"/>
        <v>40900</v>
      </c>
      <c r="E139" s="19">
        <f>E140+E149</f>
        <v>10200</v>
      </c>
      <c r="F139" s="19">
        <f>F140+F149</f>
        <v>10200</v>
      </c>
      <c r="G139" s="19">
        <f>G140+G149</f>
        <v>10200</v>
      </c>
      <c r="H139" s="19">
        <f>H140+H149</f>
        <v>10300</v>
      </c>
    </row>
    <row r="140" spans="1:8" s="20" customFormat="1" ht="19.5" customHeight="1" thickBot="1">
      <c r="A140" s="116"/>
      <c r="B140" s="116"/>
      <c r="C140" s="62" t="s">
        <v>29</v>
      </c>
      <c r="D140" s="81">
        <f aca="true" t="shared" si="9" ref="D140:D161">SUM(E140:H140)</f>
        <v>15700</v>
      </c>
      <c r="E140" s="63">
        <f>E141+E145+E147</f>
        <v>3900</v>
      </c>
      <c r="F140" s="63">
        <f>F141+F145+F147</f>
        <v>3900</v>
      </c>
      <c r="G140" s="63">
        <f>G141+G145+G147</f>
        <v>3900</v>
      </c>
      <c r="H140" s="63">
        <f>H141+H145+H147</f>
        <v>4000</v>
      </c>
    </row>
    <row r="141" spans="1:8" s="12" customFormat="1" ht="19.5" customHeight="1" thickTop="1">
      <c r="A141" s="75">
        <v>700</v>
      </c>
      <c r="B141" s="75"/>
      <c r="C141" s="68" t="s">
        <v>61</v>
      </c>
      <c r="D141" s="70">
        <f t="shared" si="9"/>
        <v>11700</v>
      </c>
      <c r="E141" s="70">
        <f>E142+E143</f>
        <v>2900</v>
      </c>
      <c r="F141" s="70">
        <f>F142+F143</f>
        <v>2900</v>
      </c>
      <c r="G141" s="70">
        <f>G142+G143</f>
        <v>2900</v>
      </c>
      <c r="H141" s="70">
        <f>H142+H143</f>
        <v>3000</v>
      </c>
    </row>
    <row r="142" spans="1:8" s="12" customFormat="1" ht="19.5" customHeight="1">
      <c r="A142" s="130"/>
      <c r="B142" s="90">
        <v>70001</v>
      </c>
      <c r="C142" s="21" t="s">
        <v>82</v>
      </c>
      <c r="D142" s="33">
        <f t="shared" si="9"/>
        <v>3700</v>
      </c>
      <c r="E142" s="91">
        <v>900</v>
      </c>
      <c r="F142" s="91">
        <v>900</v>
      </c>
      <c r="G142" s="91">
        <v>900</v>
      </c>
      <c r="H142" s="91">
        <v>1000</v>
      </c>
    </row>
    <row r="143" spans="1:8" ht="19.5" customHeight="1">
      <c r="A143" s="34"/>
      <c r="B143" s="34">
        <v>70005</v>
      </c>
      <c r="C143" s="31" t="s">
        <v>33</v>
      </c>
      <c r="D143" s="33">
        <f t="shared" si="9"/>
        <v>8000</v>
      </c>
      <c r="E143" s="33">
        <v>2000</v>
      </c>
      <c r="F143" s="33">
        <v>2000</v>
      </c>
      <c r="G143" s="33">
        <v>2000</v>
      </c>
      <c r="H143" s="33">
        <v>2000</v>
      </c>
    </row>
    <row r="144" spans="1:8" ht="19.5" customHeight="1">
      <c r="A144" s="159"/>
      <c r="B144" s="159"/>
      <c r="C144" s="159"/>
      <c r="D144" s="160"/>
      <c r="E144" s="160"/>
      <c r="F144" s="160"/>
      <c r="G144" s="160"/>
      <c r="H144" s="160"/>
    </row>
    <row r="145" spans="1:8" s="12" customFormat="1" ht="19.5" customHeight="1">
      <c r="A145" s="68">
        <v>750</v>
      </c>
      <c r="B145" s="68"/>
      <c r="C145" s="68" t="s">
        <v>36</v>
      </c>
      <c r="D145" s="69">
        <f>SUM(E145:H145)</f>
        <v>2000</v>
      </c>
      <c r="E145" s="69">
        <f>SUM(E146)</f>
        <v>500</v>
      </c>
      <c r="F145" s="69">
        <f>SUM(F146)</f>
        <v>500</v>
      </c>
      <c r="G145" s="69">
        <f>SUM(G146)</f>
        <v>500</v>
      </c>
      <c r="H145" s="69">
        <f>SUM(H146)</f>
        <v>500</v>
      </c>
    </row>
    <row r="146" spans="1:8" ht="19.5" customHeight="1">
      <c r="A146" s="31"/>
      <c r="B146" s="34">
        <v>75023</v>
      </c>
      <c r="C146" s="40" t="s">
        <v>37</v>
      </c>
      <c r="D146" s="32">
        <f>SUM(E146:H146)</f>
        <v>2000</v>
      </c>
      <c r="E146" s="32">
        <v>500</v>
      </c>
      <c r="F146" s="32">
        <v>500</v>
      </c>
      <c r="G146" s="32">
        <v>500</v>
      </c>
      <c r="H146" s="32">
        <v>500</v>
      </c>
    </row>
    <row r="147" spans="1:8" s="12" customFormat="1" ht="19.5" customHeight="1">
      <c r="A147" s="68">
        <v>852</v>
      </c>
      <c r="B147" s="68"/>
      <c r="C147" s="68" t="s">
        <v>124</v>
      </c>
      <c r="D147" s="69">
        <f>SUM(E147:H147)</f>
        <v>2000</v>
      </c>
      <c r="E147" s="69">
        <f>SUM(E148)</f>
        <v>500</v>
      </c>
      <c r="F147" s="69">
        <f>SUM(F148)</f>
        <v>500</v>
      </c>
      <c r="G147" s="69">
        <f>SUM(G148)</f>
        <v>500</v>
      </c>
      <c r="H147" s="69">
        <f>SUM(H148)</f>
        <v>500</v>
      </c>
    </row>
    <row r="148" spans="1:8" ht="19.5" customHeight="1">
      <c r="A148" s="126"/>
      <c r="B148" s="34">
        <v>85215</v>
      </c>
      <c r="C148" s="40" t="s">
        <v>101</v>
      </c>
      <c r="D148" s="32">
        <f>SUM(E148:H148)</f>
        <v>2000</v>
      </c>
      <c r="E148" s="32">
        <v>500</v>
      </c>
      <c r="F148" s="32">
        <v>500</v>
      </c>
      <c r="G148" s="32">
        <v>500</v>
      </c>
      <c r="H148" s="32">
        <v>500</v>
      </c>
    </row>
    <row r="149" spans="1:8" ht="24.75" customHeight="1" thickBot="1">
      <c r="A149" s="34"/>
      <c r="B149" s="34"/>
      <c r="C149" s="62" t="s">
        <v>31</v>
      </c>
      <c r="D149" s="82">
        <f t="shared" si="9"/>
        <v>25200</v>
      </c>
      <c r="E149" s="82">
        <f>E150+E152</f>
        <v>6300</v>
      </c>
      <c r="F149" s="82">
        <f>F150+F152</f>
        <v>6300</v>
      </c>
      <c r="G149" s="82">
        <f>G150+G152</f>
        <v>6300</v>
      </c>
      <c r="H149" s="82">
        <f>H150+H152</f>
        <v>6300</v>
      </c>
    </row>
    <row r="150" spans="1:8" ht="19.5" customHeight="1" thickTop="1">
      <c r="A150" s="75">
        <v>630</v>
      </c>
      <c r="B150" s="75"/>
      <c r="C150" s="96" t="s">
        <v>87</v>
      </c>
      <c r="D150" s="70">
        <f t="shared" si="9"/>
        <v>200</v>
      </c>
      <c r="E150" s="71">
        <f>E151</f>
        <v>50</v>
      </c>
      <c r="F150" s="71">
        <f>F151</f>
        <v>50</v>
      </c>
      <c r="G150" s="71">
        <f>G151</f>
        <v>50</v>
      </c>
      <c r="H150" s="71">
        <f>H151</f>
        <v>50</v>
      </c>
    </row>
    <row r="151" spans="1:8" ht="19.5" customHeight="1">
      <c r="A151" s="132"/>
      <c r="B151" s="128">
        <v>63001</v>
      </c>
      <c r="C151" s="103" t="s">
        <v>88</v>
      </c>
      <c r="D151" s="33">
        <f t="shared" si="9"/>
        <v>200</v>
      </c>
      <c r="E151" s="102">
        <v>50</v>
      </c>
      <c r="F151" s="102">
        <v>50</v>
      </c>
      <c r="G151" s="102">
        <v>50</v>
      </c>
      <c r="H151" s="102">
        <v>50</v>
      </c>
    </row>
    <row r="152" spans="1:8" ht="41.25" customHeight="1">
      <c r="A152" s="135">
        <v>756</v>
      </c>
      <c r="B152" s="135"/>
      <c r="C152" s="72" t="s">
        <v>121</v>
      </c>
      <c r="D152" s="136">
        <f t="shared" si="9"/>
        <v>25000</v>
      </c>
      <c r="E152" s="136">
        <f>E153</f>
        <v>6250</v>
      </c>
      <c r="F152" s="136">
        <f>F153</f>
        <v>6250</v>
      </c>
      <c r="G152" s="136">
        <f>G153</f>
        <v>6250</v>
      </c>
      <c r="H152" s="136">
        <f>H153</f>
        <v>6250</v>
      </c>
    </row>
    <row r="153" spans="1:9" s="108" customFormat="1" ht="30" customHeight="1">
      <c r="A153" s="156"/>
      <c r="B153" s="21">
        <v>75618</v>
      </c>
      <c r="C153" s="35" t="s">
        <v>94</v>
      </c>
      <c r="D153" s="97">
        <f t="shared" si="9"/>
        <v>25000</v>
      </c>
      <c r="E153" s="97">
        <v>6250</v>
      </c>
      <c r="F153" s="97">
        <v>6250</v>
      </c>
      <c r="G153" s="97">
        <v>6250</v>
      </c>
      <c r="H153" s="97">
        <v>6250</v>
      </c>
      <c r="I153" s="109"/>
    </row>
    <row r="154" spans="1:8" ht="18.75" customHeight="1">
      <c r="A154" s="115"/>
      <c r="B154" s="115"/>
      <c r="C154" s="24" t="s">
        <v>113</v>
      </c>
      <c r="D154" s="19">
        <f>SUM(E154:H154)</f>
        <v>100000</v>
      </c>
      <c r="E154" s="19"/>
      <c r="F154" s="19">
        <f aca="true" t="shared" si="10" ref="F154:H156">F155</f>
        <v>40000</v>
      </c>
      <c r="G154" s="19">
        <f t="shared" si="10"/>
        <v>40000</v>
      </c>
      <c r="H154" s="19">
        <f t="shared" si="10"/>
        <v>20000</v>
      </c>
    </row>
    <row r="155" spans="1:8" s="20" customFormat="1" ht="19.5" customHeight="1" thickBot="1">
      <c r="A155" s="116"/>
      <c r="B155" s="116"/>
      <c r="C155" s="62" t="s">
        <v>29</v>
      </c>
      <c r="D155" s="81">
        <f>SUM(E155:H155)</f>
        <v>100000</v>
      </c>
      <c r="E155" s="63"/>
      <c r="F155" s="63">
        <f t="shared" si="10"/>
        <v>40000</v>
      </c>
      <c r="G155" s="63">
        <f t="shared" si="10"/>
        <v>40000</v>
      </c>
      <c r="H155" s="63">
        <f t="shared" si="10"/>
        <v>20000</v>
      </c>
    </row>
    <row r="156" spans="1:8" s="12" customFormat="1" ht="19.5" customHeight="1" thickTop="1">
      <c r="A156" s="75">
        <v>900</v>
      </c>
      <c r="B156" s="68"/>
      <c r="C156" s="68" t="s">
        <v>42</v>
      </c>
      <c r="D156" s="69">
        <f>SUM(E156:H156)</f>
        <v>100000</v>
      </c>
      <c r="E156" s="69"/>
      <c r="F156" s="69">
        <f t="shared" si="10"/>
        <v>40000</v>
      </c>
      <c r="G156" s="69">
        <f t="shared" si="10"/>
        <v>40000</v>
      </c>
      <c r="H156" s="69">
        <f t="shared" si="10"/>
        <v>20000</v>
      </c>
    </row>
    <row r="157" spans="1:14" s="150" customFormat="1" ht="19.5" customHeight="1">
      <c r="A157" s="130"/>
      <c r="B157" s="169">
        <v>90095</v>
      </c>
      <c r="C157" s="92" t="s">
        <v>3</v>
      </c>
      <c r="D157" s="37">
        <f>SUM(E157:H157)</f>
        <v>100000</v>
      </c>
      <c r="E157" s="170"/>
      <c r="F157" s="170">
        <v>40000</v>
      </c>
      <c r="G157" s="170">
        <v>40000</v>
      </c>
      <c r="H157" s="170">
        <v>20000</v>
      </c>
      <c r="I157" s="151"/>
      <c r="J157" s="138"/>
      <c r="K157" s="138"/>
      <c r="L157" s="138"/>
      <c r="M157" s="138"/>
      <c r="N157" s="138"/>
    </row>
    <row r="158" spans="1:8" ht="17.25" customHeight="1">
      <c r="A158" s="115"/>
      <c r="B158" s="115"/>
      <c r="C158" s="24" t="s">
        <v>117</v>
      </c>
      <c r="D158" s="19">
        <f t="shared" si="9"/>
        <v>950000</v>
      </c>
      <c r="E158" s="19">
        <f aca="true" t="shared" si="11" ref="E158:H160">E159</f>
        <v>270000</v>
      </c>
      <c r="F158" s="19">
        <f t="shared" si="11"/>
        <v>210000</v>
      </c>
      <c r="G158" s="19">
        <f t="shared" si="11"/>
        <v>270000</v>
      </c>
      <c r="H158" s="19">
        <f t="shared" si="11"/>
        <v>200000</v>
      </c>
    </row>
    <row r="159" spans="1:8" s="20" customFormat="1" ht="21" customHeight="1" thickBot="1">
      <c r="A159" s="116"/>
      <c r="B159" s="116"/>
      <c r="C159" s="62" t="s">
        <v>29</v>
      </c>
      <c r="D159" s="81">
        <f t="shared" si="9"/>
        <v>950000</v>
      </c>
      <c r="E159" s="63">
        <f t="shared" si="11"/>
        <v>270000</v>
      </c>
      <c r="F159" s="63">
        <f t="shared" si="11"/>
        <v>210000</v>
      </c>
      <c r="G159" s="63">
        <f t="shared" si="11"/>
        <v>270000</v>
      </c>
      <c r="H159" s="63">
        <f t="shared" si="11"/>
        <v>200000</v>
      </c>
    </row>
    <row r="160" spans="1:8" s="12" customFormat="1" ht="18.75" customHeight="1" thickTop="1">
      <c r="A160" s="75">
        <v>754</v>
      </c>
      <c r="B160" s="75"/>
      <c r="C160" s="68" t="s">
        <v>45</v>
      </c>
      <c r="D160" s="70">
        <f t="shared" si="9"/>
        <v>950000</v>
      </c>
      <c r="E160" s="70">
        <f t="shared" si="11"/>
        <v>270000</v>
      </c>
      <c r="F160" s="70">
        <f t="shared" si="11"/>
        <v>210000</v>
      </c>
      <c r="G160" s="70">
        <f t="shared" si="11"/>
        <v>270000</v>
      </c>
      <c r="H160" s="70">
        <f t="shared" si="11"/>
        <v>200000</v>
      </c>
    </row>
    <row r="161" spans="1:8" ht="19.5" customHeight="1">
      <c r="A161" s="115"/>
      <c r="B161" s="31">
        <v>75416</v>
      </c>
      <c r="C161" s="31" t="s">
        <v>93</v>
      </c>
      <c r="D161" s="33">
        <f t="shared" si="9"/>
        <v>950000</v>
      </c>
      <c r="E161" s="47">
        <v>270000</v>
      </c>
      <c r="F161" s="47">
        <v>210000</v>
      </c>
      <c r="G161" s="47">
        <v>270000</v>
      </c>
      <c r="H161" s="47">
        <v>200000</v>
      </c>
    </row>
    <row r="162" spans="1:8" s="18" customFormat="1" ht="24.75" customHeight="1">
      <c r="A162" s="22"/>
      <c r="B162" s="22"/>
      <c r="C162" s="26" t="s">
        <v>140</v>
      </c>
      <c r="D162" s="27">
        <f>SUM(E162:H162)</f>
        <v>1350</v>
      </c>
      <c r="E162" s="25">
        <f aca="true" t="shared" si="12" ref="E162:H163">E163</f>
        <v>295</v>
      </c>
      <c r="F162" s="25">
        <f t="shared" si="12"/>
        <v>353</v>
      </c>
      <c r="G162" s="25">
        <f t="shared" si="12"/>
        <v>389</v>
      </c>
      <c r="H162" s="25">
        <f t="shared" si="12"/>
        <v>313</v>
      </c>
    </row>
    <row r="163" spans="1:8" s="20" customFormat="1" ht="21" customHeight="1" thickBot="1">
      <c r="A163" s="116"/>
      <c r="B163" s="116"/>
      <c r="C163" s="62" t="s">
        <v>31</v>
      </c>
      <c r="D163" s="67">
        <f aca="true" t="shared" si="13" ref="D163:D185">SUM(E163:H163)</f>
        <v>1350</v>
      </c>
      <c r="E163" s="63">
        <f t="shared" si="12"/>
        <v>295</v>
      </c>
      <c r="F163" s="63">
        <f t="shared" si="12"/>
        <v>353</v>
      </c>
      <c r="G163" s="63">
        <f t="shared" si="12"/>
        <v>389</v>
      </c>
      <c r="H163" s="63">
        <f t="shared" si="12"/>
        <v>313</v>
      </c>
    </row>
    <row r="164" spans="1:8" s="12" customFormat="1" ht="16.5" customHeight="1" thickTop="1">
      <c r="A164" s="68">
        <v>852</v>
      </c>
      <c r="B164" s="68"/>
      <c r="C164" s="68" t="s">
        <v>124</v>
      </c>
      <c r="D164" s="73">
        <f t="shared" si="13"/>
        <v>1350</v>
      </c>
      <c r="E164" s="73">
        <f>SUM(E165)</f>
        <v>295</v>
      </c>
      <c r="F164" s="73">
        <f>SUM(F165)</f>
        <v>353</v>
      </c>
      <c r="G164" s="73">
        <f>SUM(G165)</f>
        <v>389</v>
      </c>
      <c r="H164" s="73">
        <f>SUM(H165)</f>
        <v>313</v>
      </c>
    </row>
    <row r="165" spans="1:8" ht="19.5" customHeight="1">
      <c r="A165" s="115"/>
      <c r="B165" s="34">
        <v>85201</v>
      </c>
      <c r="C165" s="34" t="s">
        <v>63</v>
      </c>
      <c r="D165" s="32">
        <f t="shared" si="13"/>
        <v>1350</v>
      </c>
      <c r="E165" s="32">
        <v>295</v>
      </c>
      <c r="F165" s="32">
        <v>353</v>
      </c>
      <c r="G165" s="32">
        <v>389</v>
      </c>
      <c r="H165" s="32">
        <v>313</v>
      </c>
    </row>
    <row r="166" spans="1:8" s="18" customFormat="1" ht="21" customHeight="1">
      <c r="A166" s="22"/>
      <c r="B166" s="22"/>
      <c r="C166" s="26" t="s">
        <v>130</v>
      </c>
      <c r="D166" s="25">
        <f t="shared" si="13"/>
        <v>3900</v>
      </c>
      <c r="E166" s="25">
        <f aca="true" t="shared" si="14" ref="E166:H167">E167</f>
        <v>950</v>
      </c>
      <c r="F166" s="25">
        <f t="shared" si="14"/>
        <v>950</v>
      </c>
      <c r="G166" s="25">
        <f t="shared" si="14"/>
        <v>1000</v>
      </c>
      <c r="H166" s="25">
        <f t="shared" si="14"/>
        <v>1000</v>
      </c>
    </row>
    <row r="167" spans="1:8" s="20" customFormat="1" ht="18.75" customHeight="1" thickBot="1">
      <c r="A167" s="116"/>
      <c r="B167" s="116"/>
      <c r="C167" s="62" t="s">
        <v>31</v>
      </c>
      <c r="D167" s="67">
        <f t="shared" si="13"/>
        <v>3900</v>
      </c>
      <c r="E167" s="63">
        <f t="shared" si="14"/>
        <v>950</v>
      </c>
      <c r="F167" s="63">
        <f t="shared" si="14"/>
        <v>950</v>
      </c>
      <c r="G167" s="63">
        <f t="shared" si="14"/>
        <v>1000</v>
      </c>
      <c r="H167" s="63">
        <f t="shared" si="14"/>
        <v>1000</v>
      </c>
    </row>
    <row r="168" spans="1:8" s="12" customFormat="1" ht="19.5" customHeight="1" thickTop="1">
      <c r="A168" s="68">
        <v>852</v>
      </c>
      <c r="B168" s="68"/>
      <c r="C168" s="68" t="s">
        <v>124</v>
      </c>
      <c r="D168" s="73">
        <f t="shared" si="13"/>
        <v>3900</v>
      </c>
      <c r="E168" s="73">
        <f>SUM(E169)</f>
        <v>950</v>
      </c>
      <c r="F168" s="73">
        <f>SUM(F169)</f>
        <v>950</v>
      </c>
      <c r="G168" s="73">
        <f>SUM(G169)</f>
        <v>1000</v>
      </c>
      <c r="H168" s="73">
        <f>SUM(H169)</f>
        <v>1000</v>
      </c>
    </row>
    <row r="169" spans="1:8" ht="19.5" customHeight="1">
      <c r="A169" s="31"/>
      <c r="B169" s="31">
        <v>85201</v>
      </c>
      <c r="C169" s="31" t="s">
        <v>63</v>
      </c>
      <c r="D169" s="37">
        <f t="shared" si="13"/>
        <v>3900</v>
      </c>
      <c r="E169" s="37">
        <v>950</v>
      </c>
      <c r="F169" s="37">
        <v>950</v>
      </c>
      <c r="G169" s="37">
        <v>1000</v>
      </c>
      <c r="H169" s="37">
        <v>1000</v>
      </c>
    </row>
    <row r="170" spans="1:8" s="18" customFormat="1" ht="23.25" customHeight="1">
      <c r="A170" s="22"/>
      <c r="B170" s="22"/>
      <c r="C170" s="26" t="s">
        <v>118</v>
      </c>
      <c r="D170" s="25">
        <f t="shared" si="13"/>
        <v>7600</v>
      </c>
      <c r="E170" s="25">
        <f>SUM(E172)</f>
        <v>1900</v>
      </c>
      <c r="F170" s="25">
        <f>SUM(F172)</f>
        <v>1900</v>
      </c>
      <c r="G170" s="25">
        <f>SUM(G172)</f>
        <v>1900</v>
      </c>
      <c r="H170" s="25">
        <f>SUM(H172)</f>
        <v>1900</v>
      </c>
    </row>
    <row r="171" spans="1:8" s="20" customFormat="1" ht="16.5" customHeight="1" thickBot="1">
      <c r="A171" s="116"/>
      <c r="B171" s="116"/>
      <c r="C171" s="62" t="s">
        <v>31</v>
      </c>
      <c r="D171" s="67">
        <f t="shared" si="13"/>
        <v>7600</v>
      </c>
      <c r="E171" s="63">
        <f>E172</f>
        <v>1900</v>
      </c>
      <c r="F171" s="63">
        <f>F172</f>
        <v>1900</v>
      </c>
      <c r="G171" s="63">
        <f>G172</f>
        <v>1900</v>
      </c>
      <c r="H171" s="63">
        <f>H172</f>
        <v>1900</v>
      </c>
    </row>
    <row r="172" spans="1:8" s="12" customFormat="1" ht="19.5" customHeight="1" thickTop="1">
      <c r="A172" s="68">
        <v>852</v>
      </c>
      <c r="B172" s="68"/>
      <c r="C172" s="68" t="s">
        <v>124</v>
      </c>
      <c r="D172" s="73">
        <f t="shared" si="13"/>
        <v>7600</v>
      </c>
      <c r="E172" s="73">
        <f>SUM(E173)</f>
        <v>1900</v>
      </c>
      <c r="F172" s="73">
        <f>SUM(F173)</f>
        <v>1900</v>
      </c>
      <c r="G172" s="73">
        <f>SUM(G173)</f>
        <v>1900</v>
      </c>
      <c r="H172" s="73">
        <f>SUM(H173)</f>
        <v>1900</v>
      </c>
    </row>
    <row r="173" spans="1:9" s="108" customFormat="1" ht="19.5" customHeight="1">
      <c r="A173" s="126"/>
      <c r="B173" s="31">
        <v>85201</v>
      </c>
      <c r="C173" s="31" t="s">
        <v>63</v>
      </c>
      <c r="D173" s="37">
        <f t="shared" si="13"/>
        <v>7600</v>
      </c>
      <c r="E173" s="37">
        <v>1900</v>
      </c>
      <c r="F173" s="37">
        <v>1900</v>
      </c>
      <c r="G173" s="37">
        <v>1900</v>
      </c>
      <c r="H173" s="37">
        <v>1900</v>
      </c>
      <c r="I173" s="109"/>
    </row>
    <row r="174" spans="1:8" s="18" customFormat="1" ht="18.75" customHeight="1">
      <c r="A174" s="22"/>
      <c r="B174" s="22"/>
      <c r="C174" s="26" t="s">
        <v>119</v>
      </c>
      <c r="D174" s="25">
        <f t="shared" si="13"/>
        <v>330</v>
      </c>
      <c r="E174" s="25">
        <f>SUM(E176)</f>
        <v>80</v>
      </c>
      <c r="F174" s="25">
        <f>SUM(F176)</f>
        <v>80</v>
      </c>
      <c r="G174" s="25">
        <f>SUM(G176)</f>
        <v>85</v>
      </c>
      <c r="H174" s="25">
        <f>SUM(H176)</f>
        <v>85</v>
      </c>
    </row>
    <row r="175" spans="1:8" s="20" customFormat="1" ht="20.25" customHeight="1" thickBot="1">
      <c r="A175" s="116"/>
      <c r="B175" s="116"/>
      <c r="C175" s="62" t="s">
        <v>31</v>
      </c>
      <c r="D175" s="67">
        <f t="shared" si="13"/>
        <v>330</v>
      </c>
      <c r="E175" s="63">
        <f>E176</f>
        <v>80</v>
      </c>
      <c r="F175" s="63">
        <f>F176</f>
        <v>80</v>
      </c>
      <c r="G175" s="63">
        <f>G176</f>
        <v>85</v>
      </c>
      <c r="H175" s="63">
        <f>H176</f>
        <v>85</v>
      </c>
    </row>
    <row r="176" spans="1:8" s="12" customFormat="1" ht="19.5" customHeight="1" thickTop="1">
      <c r="A176" s="68">
        <v>852</v>
      </c>
      <c r="B176" s="68"/>
      <c r="C176" s="68" t="s">
        <v>124</v>
      </c>
      <c r="D176" s="73">
        <f t="shared" si="13"/>
        <v>330</v>
      </c>
      <c r="E176" s="73">
        <f>SUM(E177)</f>
        <v>80</v>
      </c>
      <c r="F176" s="73">
        <f>SUM(F177)</f>
        <v>80</v>
      </c>
      <c r="G176" s="73">
        <f>SUM(G177)</f>
        <v>85</v>
      </c>
      <c r="H176" s="73">
        <f>SUM(H177)</f>
        <v>85</v>
      </c>
    </row>
    <row r="177" spans="1:8" ht="19.5" customHeight="1">
      <c r="A177" s="115"/>
      <c r="B177" s="34">
        <v>85201</v>
      </c>
      <c r="C177" s="34" t="s">
        <v>63</v>
      </c>
      <c r="D177" s="32">
        <f t="shared" si="13"/>
        <v>330</v>
      </c>
      <c r="E177" s="32">
        <v>80</v>
      </c>
      <c r="F177" s="32">
        <v>80</v>
      </c>
      <c r="G177" s="32">
        <v>85</v>
      </c>
      <c r="H177" s="32">
        <v>85</v>
      </c>
    </row>
    <row r="178" spans="1:8" s="18" customFormat="1" ht="18" customHeight="1">
      <c r="A178" s="22"/>
      <c r="B178" s="22"/>
      <c r="C178" s="26" t="s">
        <v>120</v>
      </c>
      <c r="D178" s="27">
        <f t="shared" si="13"/>
        <v>8920</v>
      </c>
      <c r="E178" s="25">
        <f>E179</f>
        <v>2230</v>
      </c>
      <c r="F178" s="25">
        <f aca="true" t="shared" si="15" ref="F178:H179">F179</f>
        <v>2230</v>
      </c>
      <c r="G178" s="25">
        <f t="shared" si="15"/>
        <v>2230</v>
      </c>
      <c r="H178" s="25">
        <f t="shared" si="15"/>
        <v>2230</v>
      </c>
    </row>
    <row r="179" spans="1:16" s="140" customFormat="1" ht="13.5" customHeight="1" thickBot="1">
      <c r="A179" s="116"/>
      <c r="B179" s="116"/>
      <c r="C179" s="62" t="s">
        <v>31</v>
      </c>
      <c r="D179" s="67">
        <f t="shared" si="13"/>
        <v>8920</v>
      </c>
      <c r="E179" s="63">
        <f>E180</f>
        <v>2230</v>
      </c>
      <c r="F179" s="63">
        <f t="shared" si="15"/>
        <v>2230</v>
      </c>
      <c r="G179" s="63">
        <f t="shared" si="15"/>
        <v>2230</v>
      </c>
      <c r="H179" s="63">
        <f t="shared" si="15"/>
        <v>2230</v>
      </c>
      <c r="I179" s="137"/>
      <c r="J179" s="149"/>
      <c r="K179" s="149"/>
      <c r="L179" s="149"/>
      <c r="M179" s="149"/>
      <c r="N179" s="149"/>
      <c r="O179" s="149"/>
      <c r="P179" s="149"/>
    </row>
    <row r="180" spans="1:8" s="12" customFormat="1" ht="19.5" customHeight="1" thickTop="1">
      <c r="A180" s="68">
        <v>852</v>
      </c>
      <c r="B180" s="68"/>
      <c r="C180" s="74" t="s">
        <v>124</v>
      </c>
      <c r="D180" s="73">
        <f t="shared" si="13"/>
        <v>8920</v>
      </c>
      <c r="E180" s="73">
        <f>SUM(E181)</f>
        <v>2230</v>
      </c>
      <c r="F180" s="73">
        <f>SUM(F181)</f>
        <v>2230</v>
      </c>
      <c r="G180" s="73">
        <f>SUM(G181)</f>
        <v>2230</v>
      </c>
      <c r="H180" s="73">
        <f>SUM(H181)</f>
        <v>2230</v>
      </c>
    </row>
    <row r="181" spans="1:8" ht="19.5" customHeight="1">
      <c r="A181" s="126"/>
      <c r="B181" s="31">
        <v>85201</v>
      </c>
      <c r="C181" s="31" t="s">
        <v>63</v>
      </c>
      <c r="D181" s="37">
        <f t="shared" si="13"/>
        <v>8920</v>
      </c>
      <c r="E181" s="37">
        <v>2230</v>
      </c>
      <c r="F181" s="37">
        <v>2230</v>
      </c>
      <c r="G181" s="37">
        <v>2230</v>
      </c>
      <c r="H181" s="37">
        <v>2230</v>
      </c>
    </row>
    <row r="182" spans="1:8" s="18" customFormat="1" ht="17.25" customHeight="1">
      <c r="A182" s="22"/>
      <c r="B182" s="22"/>
      <c r="C182" s="26" t="s">
        <v>103</v>
      </c>
      <c r="D182" s="25">
        <f t="shared" si="13"/>
        <v>500</v>
      </c>
      <c r="E182" s="25">
        <f>SUM(E184)</f>
        <v>125</v>
      </c>
      <c r="F182" s="25">
        <f>SUM(F184)</f>
        <v>125</v>
      </c>
      <c r="G182" s="25">
        <f>SUM(G184)</f>
        <v>125</v>
      </c>
      <c r="H182" s="25">
        <f>SUM(H184)</f>
        <v>125</v>
      </c>
    </row>
    <row r="183" spans="1:8" s="20" customFormat="1" ht="16.5" customHeight="1" thickBot="1">
      <c r="A183" s="116"/>
      <c r="B183" s="116"/>
      <c r="C183" s="62" t="s">
        <v>31</v>
      </c>
      <c r="D183" s="67">
        <f t="shared" si="13"/>
        <v>500</v>
      </c>
      <c r="E183" s="63">
        <f>E184</f>
        <v>125</v>
      </c>
      <c r="F183" s="63">
        <f>F184</f>
        <v>125</v>
      </c>
      <c r="G183" s="63">
        <f>G184</f>
        <v>125</v>
      </c>
      <c r="H183" s="63">
        <f>H184</f>
        <v>125</v>
      </c>
    </row>
    <row r="184" spans="1:8" s="12" customFormat="1" ht="19.5" customHeight="1" thickTop="1">
      <c r="A184" s="68">
        <v>852</v>
      </c>
      <c r="B184" s="68"/>
      <c r="C184" s="74" t="s">
        <v>124</v>
      </c>
      <c r="D184" s="73">
        <f t="shared" si="13"/>
        <v>500</v>
      </c>
      <c r="E184" s="73">
        <f>SUM(E185)</f>
        <v>125</v>
      </c>
      <c r="F184" s="73">
        <f>SUM(F185)</f>
        <v>125</v>
      </c>
      <c r="G184" s="73">
        <f>SUM(G185)</f>
        <v>125</v>
      </c>
      <c r="H184" s="73">
        <f>SUM(H185)</f>
        <v>125</v>
      </c>
    </row>
    <row r="185" spans="1:8" ht="19.5" customHeight="1">
      <c r="A185" s="126"/>
      <c r="B185" s="31">
        <v>85226</v>
      </c>
      <c r="C185" s="31" t="s">
        <v>80</v>
      </c>
      <c r="D185" s="32">
        <f t="shared" si="13"/>
        <v>500</v>
      </c>
      <c r="E185" s="32">
        <v>125</v>
      </c>
      <c r="F185" s="32">
        <v>125</v>
      </c>
      <c r="G185" s="32">
        <v>125</v>
      </c>
      <c r="H185" s="32">
        <v>125</v>
      </c>
    </row>
    <row r="186" spans="1:8" s="18" customFormat="1" ht="19.5" customHeight="1">
      <c r="A186" s="22"/>
      <c r="B186" s="22"/>
      <c r="C186" s="24" t="s">
        <v>104</v>
      </c>
      <c r="D186" s="25">
        <f aca="true" t="shared" si="16" ref="D186:D226">SUM(E186:H186)</f>
        <v>732730</v>
      </c>
      <c r="E186" s="25">
        <f>SUM(E188)</f>
        <v>140000</v>
      </c>
      <c r="F186" s="25">
        <f>SUM(F188)</f>
        <v>182000</v>
      </c>
      <c r="G186" s="25">
        <f>SUM(G188)</f>
        <v>200000</v>
      </c>
      <c r="H186" s="25">
        <f>SUM(H188)</f>
        <v>210730</v>
      </c>
    </row>
    <row r="187" spans="1:17" s="20" customFormat="1" ht="19.5" customHeight="1" thickBot="1">
      <c r="A187" s="116"/>
      <c r="B187" s="116"/>
      <c r="C187" s="62" t="s">
        <v>31</v>
      </c>
      <c r="D187" s="67">
        <f t="shared" si="16"/>
        <v>732730</v>
      </c>
      <c r="E187" s="63">
        <f>E188</f>
        <v>140000</v>
      </c>
      <c r="F187" s="63">
        <f>F188</f>
        <v>182000</v>
      </c>
      <c r="G187" s="63">
        <f>G188</f>
        <v>200000</v>
      </c>
      <c r="H187" s="63">
        <f>H188</f>
        <v>210730</v>
      </c>
      <c r="O187" s="149"/>
      <c r="P187" s="149"/>
      <c r="Q187" s="149"/>
    </row>
    <row r="188" spans="1:17" s="12" customFormat="1" ht="19.5" customHeight="1" thickTop="1">
      <c r="A188" s="68">
        <v>852</v>
      </c>
      <c r="B188" s="68"/>
      <c r="C188" s="68" t="s">
        <v>124</v>
      </c>
      <c r="D188" s="73">
        <f t="shared" si="16"/>
        <v>732730</v>
      </c>
      <c r="E188" s="73">
        <f>SUM(E189)</f>
        <v>140000</v>
      </c>
      <c r="F188" s="73">
        <f>SUM(F189)</f>
        <v>182000</v>
      </c>
      <c r="G188" s="73">
        <f>SUM(G189)</f>
        <v>200000</v>
      </c>
      <c r="H188" s="73">
        <f>SUM(H189)</f>
        <v>210730</v>
      </c>
      <c r="O188" s="138"/>
      <c r="P188" s="138"/>
      <c r="Q188" s="138"/>
    </row>
    <row r="189" spans="1:17" s="110" customFormat="1" ht="19.5" customHeight="1">
      <c r="A189" s="126"/>
      <c r="B189" s="31">
        <v>85202</v>
      </c>
      <c r="C189" s="31" t="s">
        <v>10</v>
      </c>
      <c r="D189" s="32">
        <f t="shared" si="16"/>
        <v>732730</v>
      </c>
      <c r="E189" s="32">
        <v>140000</v>
      </c>
      <c r="F189" s="32">
        <v>182000</v>
      </c>
      <c r="G189" s="32">
        <v>200000</v>
      </c>
      <c r="H189" s="32">
        <v>210730</v>
      </c>
      <c r="I189" s="109"/>
      <c r="J189" s="108"/>
      <c r="K189" s="108"/>
      <c r="L189" s="108"/>
      <c r="M189" s="108"/>
      <c r="N189" s="108"/>
      <c r="O189" s="108"/>
      <c r="P189" s="108"/>
      <c r="Q189" s="108"/>
    </row>
    <row r="190" spans="1:17" s="18" customFormat="1" ht="17.25" customHeight="1">
      <c r="A190" s="22"/>
      <c r="B190" s="22"/>
      <c r="C190" s="24" t="s">
        <v>105</v>
      </c>
      <c r="D190" s="25">
        <f t="shared" si="16"/>
        <v>652900</v>
      </c>
      <c r="E190" s="25">
        <f>SUM(E192)</f>
        <v>163450</v>
      </c>
      <c r="F190" s="25">
        <f>SUM(F192)</f>
        <v>163150</v>
      </c>
      <c r="G190" s="25">
        <f>SUM(G192)</f>
        <v>163150</v>
      </c>
      <c r="H190" s="25">
        <f>SUM(H192)</f>
        <v>163150</v>
      </c>
      <c r="O190" s="139"/>
      <c r="P190" s="139"/>
      <c r="Q190" s="139"/>
    </row>
    <row r="191" spans="1:17" s="20" customFormat="1" ht="19.5" customHeight="1" thickBot="1">
      <c r="A191" s="116"/>
      <c r="B191" s="116"/>
      <c r="C191" s="62" t="s">
        <v>31</v>
      </c>
      <c r="D191" s="67">
        <f t="shared" si="16"/>
        <v>652900</v>
      </c>
      <c r="E191" s="63">
        <f>E192</f>
        <v>163450</v>
      </c>
      <c r="F191" s="63">
        <f>F192</f>
        <v>163150</v>
      </c>
      <c r="G191" s="63">
        <f>G192</f>
        <v>163150</v>
      </c>
      <c r="H191" s="63">
        <f>H192</f>
        <v>163150</v>
      </c>
      <c r="O191" s="149"/>
      <c r="P191" s="149"/>
      <c r="Q191" s="149"/>
    </row>
    <row r="192" spans="1:17" s="12" customFormat="1" ht="17.25" customHeight="1" thickTop="1">
      <c r="A192" s="68">
        <v>852</v>
      </c>
      <c r="B192" s="68"/>
      <c r="C192" s="68" t="s">
        <v>124</v>
      </c>
      <c r="D192" s="73">
        <f t="shared" si="16"/>
        <v>652900</v>
      </c>
      <c r="E192" s="73">
        <f>SUM(E193)</f>
        <v>163450</v>
      </c>
      <c r="F192" s="73">
        <f>SUM(F193)</f>
        <v>163150</v>
      </c>
      <c r="G192" s="73">
        <f>SUM(G193)</f>
        <v>163150</v>
      </c>
      <c r="H192" s="73">
        <f>SUM(H193)</f>
        <v>163150</v>
      </c>
      <c r="O192" s="138"/>
      <c r="P192" s="138"/>
      <c r="Q192" s="138"/>
    </row>
    <row r="193" spans="1:8" s="108" customFormat="1" ht="19.5" customHeight="1">
      <c r="A193" s="115"/>
      <c r="B193" s="31">
        <v>85202</v>
      </c>
      <c r="C193" s="31" t="s">
        <v>10</v>
      </c>
      <c r="D193" s="37">
        <f t="shared" si="16"/>
        <v>652900</v>
      </c>
      <c r="E193" s="37">
        <v>163450</v>
      </c>
      <c r="F193" s="37">
        <v>163150</v>
      </c>
      <c r="G193" s="37">
        <v>163150</v>
      </c>
      <c r="H193" s="37">
        <v>163150</v>
      </c>
    </row>
    <row r="194" spans="1:17" s="18" customFormat="1" ht="19.5" customHeight="1">
      <c r="A194" s="22"/>
      <c r="B194" s="22"/>
      <c r="C194" s="26" t="s">
        <v>106</v>
      </c>
      <c r="D194" s="25">
        <f t="shared" si="16"/>
        <v>745800</v>
      </c>
      <c r="E194" s="25">
        <f>E195</f>
        <v>186400</v>
      </c>
      <c r="F194" s="25">
        <f aca="true" t="shared" si="17" ref="F194:H195">F195</f>
        <v>186400</v>
      </c>
      <c r="G194" s="25">
        <f t="shared" si="17"/>
        <v>186400</v>
      </c>
      <c r="H194" s="25">
        <f t="shared" si="17"/>
        <v>186600</v>
      </c>
      <c r="O194" s="139"/>
      <c r="P194" s="139"/>
      <c r="Q194" s="139"/>
    </row>
    <row r="195" spans="1:17" s="20" customFormat="1" ht="19.5" customHeight="1" thickBot="1">
      <c r="A195" s="116"/>
      <c r="B195" s="116"/>
      <c r="C195" s="62" t="s">
        <v>31</v>
      </c>
      <c r="D195" s="67">
        <f t="shared" si="16"/>
        <v>745800</v>
      </c>
      <c r="E195" s="63">
        <f>E196</f>
        <v>186400</v>
      </c>
      <c r="F195" s="63">
        <f t="shared" si="17"/>
        <v>186400</v>
      </c>
      <c r="G195" s="63">
        <f t="shared" si="17"/>
        <v>186400</v>
      </c>
      <c r="H195" s="63">
        <f t="shared" si="17"/>
        <v>186600</v>
      </c>
      <c r="O195" s="149"/>
      <c r="P195" s="149"/>
      <c r="Q195" s="149"/>
    </row>
    <row r="196" spans="1:17" s="12" customFormat="1" ht="19.5" customHeight="1" thickTop="1">
      <c r="A196" s="68">
        <v>852</v>
      </c>
      <c r="B196" s="68"/>
      <c r="C196" s="68" t="s">
        <v>124</v>
      </c>
      <c r="D196" s="73">
        <f t="shared" si="16"/>
        <v>745800</v>
      </c>
      <c r="E196" s="73">
        <f>SUM(E197)</f>
        <v>186400</v>
      </c>
      <c r="F196" s="73">
        <f>SUM(F197)</f>
        <v>186400</v>
      </c>
      <c r="G196" s="73">
        <f>SUM(G197)</f>
        <v>186400</v>
      </c>
      <c r="H196" s="73">
        <f>SUM(H197)</f>
        <v>186600</v>
      </c>
      <c r="O196" s="138"/>
      <c r="P196" s="138"/>
      <c r="Q196" s="138"/>
    </row>
    <row r="197" spans="1:17" s="110" customFormat="1" ht="19.5" customHeight="1">
      <c r="A197" s="31"/>
      <c r="B197" s="31">
        <v>85202</v>
      </c>
      <c r="C197" s="31" t="s">
        <v>10</v>
      </c>
      <c r="D197" s="37">
        <f t="shared" si="16"/>
        <v>745800</v>
      </c>
      <c r="E197" s="37">
        <v>186400</v>
      </c>
      <c r="F197" s="37">
        <v>186400</v>
      </c>
      <c r="G197" s="37">
        <v>186400</v>
      </c>
      <c r="H197" s="37">
        <v>186600</v>
      </c>
      <c r="I197" s="109"/>
      <c r="J197" s="108"/>
      <c r="K197" s="108"/>
      <c r="L197" s="108"/>
      <c r="M197" s="108"/>
      <c r="N197" s="108"/>
      <c r="O197" s="108"/>
      <c r="P197" s="108"/>
      <c r="Q197" s="108"/>
    </row>
    <row r="198" spans="1:17" s="18" customFormat="1" ht="18.75" customHeight="1">
      <c r="A198" s="22"/>
      <c r="B198" s="22"/>
      <c r="C198" s="24" t="s">
        <v>107</v>
      </c>
      <c r="D198" s="25">
        <f>SUM(E198:H198)</f>
        <v>412170</v>
      </c>
      <c r="E198" s="25">
        <f>E199</f>
        <v>103000</v>
      </c>
      <c r="F198" s="25">
        <f aca="true" t="shared" si="18" ref="F198:H199">F199</f>
        <v>103000</v>
      </c>
      <c r="G198" s="25">
        <f t="shared" si="18"/>
        <v>103000</v>
      </c>
      <c r="H198" s="25">
        <f t="shared" si="18"/>
        <v>103170</v>
      </c>
      <c r="O198" s="139"/>
      <c r="P198" s="139"/>
      <c r="Q198" s="139"/>
    </row>
    <row r="199" spans="1:8" s="20" customFormat="1" ht="17.25" customHeight="1" thickBot="1">
      <c r="A199" s="116"/>
      <c r="B199" s="116"/>
      <c r="C199" s="62" t="s">
        <v>31</v>
      </c>
      <c r="D199" s="59">
        <f>SUM(E199:H199)</f>
        <v>412170</v>
      </c>
      <c r="E199" s="63">
        <f>E200</f>
        <v>103000</v>
      </c>
      <c r="F199" s="63">
        <f t="shared" si="18"/>
        <v>103000</v>
      </c>
      <c r="G199" s="63">
        <f t="shared" si="18"/>
        <v>103000</v>
      </c>
      <c r="H199" s="63">
        <f t="shared" si="18"/>
        <v>103170</v>
      </c>
    </row>
    <row r="200" spans="1:8" s="12" customFormat="1" ht="19.5" customHeight="1" thickTop="1">
      <c r="A200" s="68">
        <v>852</v>
      </c>
      <c r="B200" s="68"/>
      <c r="C200" s="68" t="s">
        <v>124</v>
      </c>
      <c r="D200" s="73">
        <f>SUM(E200:H200)</f>
        <v>412170</v>
      </c>
      <c r="E200" s="73">
        <f>SUM(E201)</f>
        <v>103000</v>
      </c>
      <c r="F200" s="73">
        <f>SUM(F201)</f>
        <v>103000</v>
      </c>
      <c r="G200" s="73">
        <f>SUM(G201)</f>
        <v>103000</v>
      </c>
      <c r="H200" s="73">
        <f>SUM(H201)</f>
        <v>103170</v>
      </c>
    </row>
    <row r="201" spans="1:8" ht="19.5" customHeight="1">
      <c r="A201" s="126"/>
      <c r="B201" s="31">
        <v>85202</v>
      </c>
      <c r="C201" s="31" t="s">
        <v>10</v>
      </c>
      <c r="D201" s="37">
        <f>SUM(E201:H201)</f>
        <v>412170</v>
      </c>
      <c r="E201" s="37">
        <v>103000</v>
      </c>
      <c r="F201" s="37">
        <v>103000</v>
      </c>
      <c r="G201" s="37">
        <v>103000</v>
      </c>
      <c r="H201" s="37">
        <v>103170</v>
      </c>
    </row>
    <row r="202" spans="1:8" s="18" customFormat="1" ht="28.5" customHeight="1">
      <c r="A202" s="22"/>
      <c r="B202" s="22"/>
      <c r="C202" s="26" t="s">
        <v>108</v>
      </c>
      <c r="D202" s="25">
        <f t="shared" si="16"/>
        <v>434500</v>
      </c>
      <c r="E202" s="25">
        <f>E203</f>
        <v>108700</v>
      </c>
      <c r="F202" s="25">
        <f aca="true" t="shared" si="19" ref="F202:H203">F203</f>
        <v>108600</v>
      </c>
      <c r="G202" s="25">
        <f t="shared" si="19"/>
        <v>108600</v>
      </c>
      <c r="H202" s="25">
        <f t="shared" si="19"/>
        <v>108600</v>
      </c>
    </row>
    <row r="203" spans="1:8" s="20" customFormat="1" ht="20.25" customHeight="1" thickBot="1">
      <c r="A203" s="116"/>
      <c r="B203" s="116"/>
      <c r="C203" s="62" t="s">
        <v>31</v>
      </c>
      <c r="D203" s="67">
        <f t="shared" si="16"/>
        <v>434500</v>
      </c>
      <c r="E203" s="63">
        <f>E204</f>
        <v>108700</v>
      </c>
      <c r="F203" s="63">
        <f t="shared" si="19"/>
        <v>108600</v>
      </c>
      <c r="G203" s="63">
        <f t="shared" si="19"/>
        <v>108600</v>
      </c>
      <c r="H203" s="63">
        <f t="shared" si="19"/>
        <v>108600</v>
      </c>
    </row>
    <row r="204" spans="1:8" s="12" customFormat="1" ht="19.5" customHeight="1" thickTop="1">
      <c r="A204" s="68">
        <v>852</v>
      </c>
      <c r="B204" s="68"/>
      <c r="C204" s="68" t="s">
        <v>124</v>
      </c>
      <c r="D204" s="73">
        <f t="shared" si="16"/>
        <v>434500</v>
      </c>
      <c r="E204" s="73">
        <f>SUM(E205)</f>
        <v>108700</v>
      </c>
      <c r="F204" s="73">
        <f>SUM(F205)</f>
        <v>108600</v>
      </c>
      <c r="G204" s="73">
        <f>SUM(G205)</f>
        <v>108600</v>
      </c>
      <c r="H204" s="73">
        <f>SUM(H205)</f>
        <v>108600</v>
      </c>
    </row>
    <row r="205" spans="1:8" ht="19.5" customHeight="1">
      <c r="A205" s="115"/>
      <c r="B205" s="31">
        <v>85202</v>
      </c>
      <c r="C205" s="31" t="s">
        <v>10</v>
      </c>
      <c r="D205" s="37">
        <f t="shared" si="16"/>
        <v>434500</v>
      </c>
      <c r="E205" s="37">
        <v>108700</v>
      </c>
      <c r="F205" s="37">
        <v>108600</v>
      </c>
      <c r="G205" s="37">
        <v>108600</v>
      </c>
      <c r="H205" s="37">
        <v>108600</v>
      </c>
    </row>
    <row r="206" spans="1:8" s="18" customFormat="1" ht="19.5" customHeight="1">
      <c r="A206" s="22"/>
      <c r="B206" s="22"/>
      <c r="C206" s="24" t="s">
        <v>109</v>
      </c>
      <c r="D206" s="25">
        <f t="shared" si="16"/>
        <v>58400</v>
      </c>
      <c r="E206" s="25">
        <f>SUM(E208)</f>
        <v>13000</v>
      </c>
      <c r="F206" s="25">
        <f>SUM(F208)</f>
        <v>14600</v>
      </c>
      <c r="G206" s="25">
        <f>SUM(G208)</f>
        <v>15000</v>
      </c>
      <c r="H206" s="25">
        <f>SUM(H208)</f>
        <v>15800</v>
      </c>
    </row>
    <row r="207" spans="1:8" s="20" customFormat="1" ht="19.5" customHeight="1" thickBot="1">
      <c r="A207" s="116"/>
      <c r="B207" s="116"/>
      <c r="C207" s="62" t="s">
        <v>29</v>
      </c>
      <c r="D207" s="67">
        <f t="shared" si="16"/>
        <v>58400</v>
      </c>
      <c r="E207" s="63">
        <f>E208</f>
        <v>13000</v>
      </c>
      <c r="F207" s="63">
        <f>F208</f>
        <v>14600</v>
      </c>
      <c r="G207" s="63">
        <f>G208</f>
        <v>15000</v>
      </c>
      <c r="H207" s="63">
        <f>H208</f>
        <v>15800</v>
      </c>
    </row>
    <row r="208" spans="1:8" s="12" customFormat="1" ht="19.5" customHeight="1" thickTop="1">
      <c r="A208" s="68">
        <v>852</v>
      </c>
      <c r="B208" s="68"/>
      <c r="C208" s="68" t="s">
        <v>124</v>
      </c>
      <c r="D208" s="73">
        <f t="shared" si="16"/>
        <v>58400</v>
      </c>
      <c r="E208" s="73">
        <f>SUM(E209)</f>
        <v>13000</v>
      </c>
      <c r="F208" s="73">
        <f>SUM(F209)</f>
        <v>14600</v>
      </c>
      <c r="G208" s="73">
        <f>SUM(G209)</f>
        <v>15000</v>
      </c>
      <c r="H208" s="73">
        <f>SUM(H209)</f>
        <v>15800</v>
      </c>
    </row>
    <row r="209" spans="1:8" ht="19.5" customHeight="1">
      <c r="A209" s="126"/>
      <c r="B209" s="34">
        <v>85203</v>
      </c>
      <c r="C209" s="34" t="s">
        <v>46</v>
      </c>
      <c r="D209" s="32">
        <f t="shared" si="16"/>
        <v>58400</v>
      </c>
      <c r="E209" s="32">
        <v>13000</v>
      </c>
      <c r="F209" s="32">
        <v>14600</v>
      </c>
      <c r="G209" s="32">
        <v>15000</v>
      </c>
      <c r="H209" s="32">
        <v>15800</v>
      </c>
    </row>
    <row r="210" spans="1:8" s="18" customFormat="1" ht="18.75" customHeight="1">
      <c r="A210" s="22"/>
      <c r="B210" s="23"/>
      <c r="C210" s="24" t="s">
        <v>110</v>
      </c>
      <c r="D210" s="25">
        <f aca="true" t="shared" si="20" ref="D210:D215">SUM(E210:H210)</f>
        <v>472700</v>
      </c>
      <c r="E210" s="25">
        <f>SUM(E212+E214)</f>
        <v>126175</v>
      </c>
      <c r="F210" s="25">
        <f>SUM(F212+F214)</f>
        <v>138175</v>
      </c>
      <c r="G210" s="25">
        <f>SUM(G212+G214)</f>
        <v>80175</v>
      </c>
      <c r="H210" s="25">
        <f>SUM(H212+H214)</f>
        <v>128175</v>
      </c>
    </row>
    <row r="211" spans="1:8" s="20" customFormat="1" ht="19.5" customHeight="1" thickBot="1">
      <c r="A211" s="116"/>
      <c r="B211" s="116"/>
      <c r="C211" s="62" t="s">
        <v>29</v>
      </c>
      <c r="D211" s="67">
        <f t="shared" si="20"/>
        <v>472700</v>
      </c>
      <c r="E211" s="63">
        <f>E212+E214</f>
        <v>126175</v>
      </c>
      <c r="F211" s="63">
        <f>F212+F214</f>
        <v>138175</v>
      </c>
      <c r="G211" s="63">
        <f>G212+G214</f>
        <v>80175</v>
      </c>
      <c r="H211" s="63">
        <f>H212+H214</f>
        <v>128175</v>
      </c>
    </row>
    <row r="212" spans="1:8" s="12" customFormat="1" ht="19.5" customHeight="1" thickTop="1">
      <c r="A212" s="68">
        <v>700</v>
      </c>
      <c r="B212" s="68"/>
      <c r="C212" s="74" t="s">
        <v>38</v>
      </c>
      <c r="D212" s="73">
        <f t="shared" si="20"/>
        <v>28000</v>
      </c>
      <c r="E212" s="73">
        <f>SUM(E213)</f>
        <v>7000</v>
      </c>
      <c r="F212" s="73">
        <f>SUM(F213)</f>
        <v>7000</v>
      </c>
      <c r="G212" s="73">
        <f>SUM(G213)</f>
        <v>7000</v>
      </c>
      <c r="H212" s="73">
        <f>SUM(H213)</f>
        <v>7000</v>
      </c>
    </row>
    <row r="213" spans="1:8" s="108" customFormat="1" ht="19.5" customHeight="1">
      <c r="A213" s="31"/>
      <c r="B213" s="31">
        <v>70005</v>
      </c>
      <c r="C213" s="31" t="s">
        <v>33</v>
      </c>
      <c r="D213" s="37">
        <f t="shared" si="20"/>
        <v>28000</v>
      </c>
      <c r="E213" s="37">
        <v>7000</v>
      </c>
      <c r="F213" s="37">
        <v>7000</v>
      </c>
      <c r="G213" s="37">
        <v>7000</v>
      </c>
      <c r="H213" s="37">
        <v>7000</v>
      </c>
    </row>
    <row r="214" spans="1:8" s="12" customFormat="1" ht="17.25" customHeight="1">
      <c r="A214" s="68">
        <v>853</v>
      </c>
      <c r="B214" s="68"/>
      <c r="C214" s="72" t="s">
        <v>127</v>
      </c>
      <c r="D214" s="73">
        <f t="shared" si="20"/>
        <v>444700</v>
      </c>
      <c r="E214" s="73">
        <f>SUM(E215)</f>
        <v>119175</v>
      </c>
      <c r="F214" s="73">
        <f>SUM(F215)</f>
        <v>131175</v>
      </c>
      <c r="G214" s="73">
        <f>SUM(G215)</f>
        <v>73175</v>
      </c>
      <c r="H214" s="73">
        <f>SUM(H215)</f>
        <v>121175</v>
      </c>
    </row>
    <row r="215" spans="1:14" s="110" customFormat="1" ht="19.5" customHeight="1">
      <c r="A215" s="126"/>
      <c r="B215" s="34">
        <v>85305</v>
      </c>
      <c r="C215" s="40" t="s">
        <v>9</v>
      </c>
      <c r="D215" s="39">
        <f t="shared" si="20"/>
        <v>444700</v>
      </c>
      <c r="E215" s="39">
        <v>119175</v>
      </c>
      <c r="F215" s="39">
        <v>131175</v>
      </c>
      <c r="G215" s="39">
        <v>73175</v>
      </c>
      <c r="H215" s="39">
        <v>121175</v>
      </c>
      <c r="I215" s="109"/>
      <c r="J215" s="108"/>
      <c r="K215" s="108"/>
      <c r="L215" s="108"/>
      <c r="M215" s="108"/>
      <c r="N215" s="108"/>
    </row>
    <row r="216" spans="1:8" s="18" customFormat="1" ht="18.75" customHeight="1">
      <c r="A216" s="22"/>
      <c r="B216" s="22"/>
      <c r="C216" s="24" t="s">
        <v>111</v>
      </c>
      <c r="D216" s="25">
        <f t="shared" si="16"/>
        <v>1431200</v>
      </c>
      <c r="E216" s="25">
        <f>SUM(E218+E224)</f>
        <v>356550</v>
      </c>
      <c r="F216" s="25">
        <f>SUM(F218+F224)</f>
        <v>356550</v>
      </c>
      <c r="G216" s="25">
        <f>SUM(G218+G224)</f>
        <v>356550</v>
      </c>
      <c r="H216" s="25">
        <f>SUM(H218+H224)</f>
        <v>361550</v>
      </c>
    </row>
    <row r="217" spans="1:8" s="20" customFormat="1" ht="19.5" customHeight="1" thickBot="1">
      <c r="A217" s="116"/>
      <c r="B217" s="116"/>
      <c r="C217" s="62" t="s">
        <v>29</v>
      </c>
      <c r="D217" s="67">
        <f t="shared" si="16"/>
        <v>1413200</v>
      </c>
      <c r="E217" s="63">
        <f>E218</f>
        <v>352050</v>
      </c>
      <c r="F217" s="63">
        <f>F218</f>
        <v>352050</v>
      </c>
      <c r="G217" s="63">
        <f>G218</f>
        <v>352050</v>
      </c>
      <c r="H217" s="63">
        <f>H218</f>
        <v>357050</v>
      </c>
    </row>
    <row r="218" spans="1:8" s="12" customFormat="1" ht="19.5" customHeight="1" thickTop="1">
      <c r="A218" s="68">
        <v>852</v>
      </c>
      <c r="B218" s="68"/>
      <c r="C218" s="68" t="s">
        <v>124</v>
      </c>
      <c r="D218" s="73">
        <f t="shared" si="16"/>
        <v>1413200</v>
      </c>
      <c r="E218" s="73">
        <f>SUM(E219:E221)</f>
        <v>352050</v>
      </c>
      <c r="F218" s="73">
        <f>SUM(F219:F221)</f>
        <v>352050</v>
      </c>
      <c r="G218" s="73">
        <f>SUM(G219:G221)</f>
        <v>352050</v>
      </c>
      <c r="H218" s="73">
        <f>SUM(H219:H221)</f>
        <v>357050</v>
      </c>
    </row>
    <row r="219" spans="1:8" ht="19.5" customHeight="1">
      <c r="A219" s="126"/>
      <c r="B219" s="31">
        <v>85214</v>
      </c>
      <c r="C219" s="35" t="s">
        <v>89</v>
      </c>
      <c r="D219" s="37">
        <f t="shared" si="16"/>
        <v>7000</v>
      </c>
      <c r="E219" s="37">
        <v>500</v>
      </c>
      <c r="F219" s="37">
        <v>500</v>
      </c>
      <c r="G219" s="37">
        <v>500</v>
      </c>
      <c r="H219" s="37">
        <v>5500</v>
      </c>
    </row>
    <row r="220" spans="1:8" ht="19.5" customHeight="1">
      <c r="A220" s="115"/>
      <c r="B220" s="34">
        <v>85219</v>
      </c>
      <c r="C220" s="34" t="s">
        <v>47</v>
      </c>
      <c r="D220" s="32">
        <f t="shared" si="16"/>
        <v>6200</v>
      </c>
      <c r="E220" s="32">
        <v>1550</v>
      </c>
      <c r="F220" s="32">
        <v>1550</v>
      </c>
      <c r="G220" s="32">
        <v>1550</v>
      </c>
      <c r="H220" s="32">
        <v>1550</v>
      </c>
    </row>
    <row r="221" spans="1:8" ht="19.5" customHeight="1">
      <c r="A221" s="115"/>
      <c r="B221" s="115">
        <v>85228</v>
      </c>
      <c r="C221" s="115" t="s">
        <v>48</v>
      </c>
      <c r="D221" s="163">
        <f t="shared" si="16"/>
        <v>1400000</v>
      </c>
      <c r="E221" s="163">
        <v>350000</v>
      </c>
      <c r="F221" s="163">
        <v>350000</v>
      </c>
      <c r="G221" s="163">
        <v>350000</v>
      </c>
      <c r="H221" s="163">
        <v>350000</v>
      </c>
    </row>
    <row r="222" spans="1:8" ht="19.5" customHeight="1">
      <c r="A222" s="159"/>
      <c r="B222" s="159"/>
      <c r="C222" s="159"/>
      <c r="D222" s="165"/>
      <c r="E222" s="165"/>
      <c r="F222" s="165"/>
      <c r="G222" s="165"/>
      <c r="H222" s="165"/>
    </row>
    <row r="223" spans="1:8" ht="19.5" customHeight="1">
      <c r="A223" s="161"/>
      <c r="B223" s="161"/>
      <c r="C223" s="161"/>
      <c r="D223" s="158"/>
      <c r="E223" s="158"/>
      <c r="F223" s="158"/>
      <c r="G223" s="158"/>
      <c r="H223" s="158"/>
    </row>
    <row r="224" spans="1:8" ht="21" customHeight="1" thickBot="1">
      <c r="A224" s="116"/>
      <c r="B224" s="116"/>
      <c r="C224" s="62" t="s">
        <v>31</v>
      </c>
      <c r="D224" s="67">
        <f t="shared" si="16"/>
        <v>18000</v>
      </c>
      <c r="E224" s="63">
        <f>E225</f>
        <v>4500</v>
      </c>
      <c r="F224" s="63">
        <f>F225</f>
        <v>4500</v>
      </c>
      <c r="G224" s="63">
        <f>G225</f>
        <v>4500</v>
      </c>
      <c r="H224" s="63">
        <f>H225</f>
        <v>4500</v>
      </c>
    </row>
    <row r="225" spans="1:8" ht="19.5" customHeight="1" thickTop="1">
      <c r="A225" s="68">
        <v>852</v>
      </c>
      <c r="B225" s="68"/>
      <c r="C225" s="74" t="s">
        <v>124</v>
      </c>
      <c r="D225" s="73">
        <f t="shared" si="16"/>
        <v>18000</v>
      </c>
      <c r="E225" s="73">
        <f>SUM(E226)</f>
        <v>4500</v>
      </c>
      <c r="F225" s="73">
        <f>SUM(F226)</f>
        <v>4500</v>
      </c>
      <c r="G225" s="73">
        <f>SUM(G226)</f>
        <v>4500</v>
      </c>
      <c r="H225" s="73">
        <f>SUM(H226)</f>
        <v>4500</v>
      </c>
    </row>
    <row r="226" spans="1:8" ht="19.5" customHeight="1">
      <c r="A226" s="126"/>
      <c r="B226" s="31">
        <v>85204</v>
      </c>
      <c r="C226" s="31" t="s">
        <v>52</v>
      </c>
      <c r="D226" s="37">
        <f t="shared" si="16"/>
        <v>18000</v>
      </c>
      <c r="E226" s="37">
        <v>4500</v>
      </c>
      <c r="F226" s="37">
        <v>4500</v>
      </c>
      <c r="G226" s="37">
        <v>4500</v>
      </c>
      <c r="H226" s="37">
        <v>4500</v>
      </c>
    </row>
    <row r="227" spans="1:8" s="18" customFormat="1" ht="13.5" customHeight="1">
      <c r="A227" s="22"/>
      <c r="B227" s="22"/>
      <c r="C227" s="26" t="s">
        <v>112</v>
      </c>
      <c r="D227" s="27">
        <f aca="true" t="shared" si="21" ref="D227:D250">SUM(E227:H227)</f>
        <v>3800</v>
      </c>
      <c r="E227" s="25">
        <f>E229+E231</f>
        <v>950</v>
      </c>
      <c r="F227" s="25">
        <f>F229+F231</f>
        <v>950</v>
      </c>
      <c r="G227" s="25">
        <f>G229+G231</f>
        <v>950</v>
      </c>
      <c r="H227" s="25">
        <f>H229+H231</f>
        <v>950</v>
      </c>
    </row>
    <row r="228" spans="1:8" s="20" customFormat="1" ht="19.5" customHeight="1" thickBot="1">
      <c r="A228" s="116"/>
      <c r="B228" s="116"/>
      <c r="C228" s="62" t="s">
        <v>31</v>
      </c>
      <c r="D228" s="67">
        <f t="shared" si="21"/>
        <v>3800</v>
      </c>
      <c r="E228" s="63">
        <f>E229+E231</f>
        <v>950</v>
      </c>
      <c r="F228" s="63">
        <f>F229+F231</f>
        <v>950</v>
      </c>
      <c r="G228" s="63">
        <f>G229+G231</f>
        <v>950</v>
      </c>
      <c r="H228" s="63">
        <f>H229+H231</f>
        <v>950</v>
      </c>
    </row>
    <row r="229" spans="1:8" s="12" customFormat="1" ht="19.5" customHeight="1" thickTop="1">
      <c r="A229" s="68">
        <v>700</v>
      </c>
      <c r="B229" s="68"/>
      <c r="C229" s="74" t="s">
        <v>61</v>
      </c>
      <c r="D229" s="73">
        <f t="shared" si="21"/>
        <v>2500</v>
      </c>
      <c r="E229" s="73">
        <f>E230</f>
        <v>625</v>
      </c>
      <c r="F229" s="73">
        <f>F230</f>
        <v>625</v>
      </c>
      <c r="G229" s="73">
        <f>G230</f>
        <v>625</v>
      </c>
      <c r="H229" s="73">
        <f>H230</f>
        <v>625</v>
      </c>
    </row>
    <row r="230" spans="1:8" ht="19.5" customHeight="1">
      <c r="A230" s="31"/>
      <c r="B230" s="31">
        <v>70005</v>
      </c>
      <c r="C230" s="31" t="s">
        <v>33</v>
      </c>
      <c r="D230" s="37">
        <f t="shared" si="21"/>
        <v>2500</v>
      </c>
      <c r="E230" s="37">
        <v>625</v>
      </c>
      <c r="F230" s="37">
        <v>625</v>
      </c>
      <c r="G230" s="37">
        <v>625</v>
      </c>
      <c r="H230" s="37">
        <v>625</v>
      </c>
    </row>
    <row r="231" spans="1:15" s="12" customFormat="1" ht="19.5" customHeight="1">
      <c r="A231" s="68">
        <v>853</v>
      </c>
      <c r="B231" s="68"/>
      <c r="C231" s="68" t="s">
        <v>127</v>
      </c>
      <c r="D231" s="73">
        <f t="shared" si="21"/>
        <v>1300</v>
      </c>
      <c r="E231" s="73">
        <f>E232</f>
        <v>325</v>
      </c>
      <c r="F231" s="73">
        <f>F232</f>
        <v>325</v>
      </c>
      <c r="G231" s="73">
        <f>G232</f>
        <v>325</v>
      </c>
      <c r="H231" s="73">
        <f>H232</f>
        <v>325</v>
      </c>
      <c r="J231" s="138"/>
      <c r="K231" s="138"/>
      <c r="L231" s="138"/>
      <c r="M231" s="138"/>
      <c r="N231" s="138"/>
      <c r="O231" s="138"/>
    </row>
    <row r="232" spans="1:14" ht="19.5" customHeight="1">
      <c r="A232" s="126"/>
      <c r="B232" s="31">
        <v>85333</v>
      </c>
      <c r="C232" s="31" t="s">
        <v>53</v>
      </c>
      <c r="D232" s="37">
        <f t="shared" si="21"/>
        <v>1300</v>
      </c>
      <c r="E232" s="37">
        <v>325</v>
      </c>
      <c r="F232" s="37">
        <v>325</v>
      </c>
      <c r="G232" s="37">
        <v>325</v>
      </c>
      <c r="H232" s="37">
        <v>325</v>
      </c>
      <c r="I232" s="109"/>
      <c r="J232" s="108"/>
      <c r="K232" s="108"/>
      <c r="L232" s="108"/>
      <c r="M232" s="108"/>
      <c r="N232" s="108"/>
    </row>
    <row r="233" spans="1:19" s="18" customFormat="1" ht="20.25" customHeight="1">
      <c r="A233" s="22"/>
      <c r="B233" s="22"/>
      <c r="C233" s="24" t="s">
        <v>136</v>
      </c>
      <c r="D233" s="25">
        <f t="shared" si="21"/>
        <v>660</v>
      </c>
      <c r="E233" s="25">
        <f>E235</f>
        <v>165</v>
      </c>
      <c r="F233" s="25">
        <f>F235</f>
        <v>165</v>
      </c>
      <c r="G233" s="25">
        <f>G235</f>
        <v>165</v>
      </c>
      <c r="H233" s="25">
        <f>H235</f>
        <v>165</v>
      </c>
      <c r="O233" s="139"/>
      <c r="P233" s="108"/>
      <c r="Q233" s="108"/>
      <c r="R233" s="139"/>
      <c r="S233" s="139"/>
    </row>
    <row r="234" spans="1:19" s="20" customFormat="1" ht="21" customHeight="1" thickBot="1">
      <c r="A234" s="116"/>
      <c r="B234" s="116"/>
      <c r="C234" s="62" t="s">
        <v>31</v>
      </c>
      <c r="D234" s="67">
        <f t="shared" si="21"/>
        <v>660</v>
      </c>
      <c r="E234" s="63">
        <f aca="true" t="shared" si="22" ref="E234:H235">E235</f>
        <v>165</v>
      </c>
      <c r="F234" s="63">
        <f t="shared" si="22"/>
        <v>165</v>
      </c>
      <c r="G234" s="63">
        <f t="shared" si="22"/>
        <v>165</v>
      </c>
      <c r="H234" s="63">
        <f t="shared" si="22"/>
        <v>165</v>
      </c>
      <c r="O234" s="149"/>
      <c r="P234" s="139"/>
      <c r="Q234" s="139"/>
      <c r="R234" s="149"/>
      <c r="S234" s="149"/>
    </row>
    <row r="235" spans="1:19" s="12" customFormat="1" ht="19.5" customHeight="1" thickTop="1">
      <c r="A235" s="68">
        <v>710</v>
      </c>
      <c r="B235" s="68"/>
      <c r="C235" s="68" t="s">
        <v>55</v>
      </c>
      <c r="D235" s="73">
        <f t="shared" si="21"/>
        <v>660</v>
      </c>
      <c r="E235" s="73">
        <f t="shared" si="22"/>
        <v>165</v>
      </c>
      <c r="F235" s="73">
        <f t="shared" si="22"/>
        <v>165</v>
      </c>
      <c r="G235" s="73">
        <f t="shared" si="22"/>
        <v>165</v>
      </c>
      <c r="H235" s="73">
        <f t="shared" si="22"/>
        <v>165</v>
      </c>
      <c r="O235" s="138"/>
      <c r="P235" s="149"/>
      <c r="Q235" s="149"/>
      <c r="R235" s="138"/>
      <c r="S235" s="138"/>
    </row>
    <row r="236" spans="1:19" s="110" customFormat="1" ht="19.5" customHeight="1">
      <c r="A236" s="126"/>
      <c r="B236" s="34">
        <v>71015</v>
      </c>
      <c r="C236" s="34" t="s">
        <v>56</v>
      </c>
      <c r="D236" s="32">
        <f t="shared" si="21"/>
        <v>660</v>
      </c>
      <c r="E236" s="32">
        <v>165</v>
      </c>
      <c r="F236" s="32">
        <v>165</v>
      </c>
      <c r="G236" s="32">
        <v>165</v>
      </c>
      <c r="H236" s="32">
        <v>165</v>
      </c>
      <c r="I236" s="109"/>
      <c r="J236" s="108"/>
      <c r="K236" s="108"/>
      <c r="L236" s="108"/>
      <c r="M236" s="108"/>
      <c r="N236" s="108"/>
      <c r="O236" s="108"/>
      <c r="P236" s="138"/>
      <c r="Q236" s="138"/>
      <c r="R236" s="108"/>
      <c r="S236" s="108"/>
    </row>
    <row r="237" spans="1:19" s="18" customFormat="1" ht="19.5" customHeight="1">
      <c r="A237" s="22"/>
      <c r="B237" s="22"/>
      <c r="C237" s="24" t="s">
        <v>137</v>
      </c>
      <c r="D237" s="25">
        <f t="shared" si="21"/>
        <v>7000</v>
      </c>
      <c r="E237" s="25">
        <f>E239</f>
        <v>1500</v>
      </c>
      <c r="F237" s="25">
        <f>F239</f>
        <v>2000</v>
      </c>
      <c r="G237" s="25">
        <f>G239</f>
        <v>1800</v>
      </c>
      <c r="H237" s="25">
        <f>H239</f>
        <v>1700</v>
      </c>
      <c r="O237" s="139"/>
      <c r="P237" s="108"/>
      <c r="Q237" s="108"/>
      <c r="R237" s="139"/>
      <c r="S237" s="139"/>
    </row>
    <row r="238" spans="1:19" s="20" customFormat="1" ht="16.5" customHeight="1" thickBot="1">
      <c r="A238" s="116"/>
      <c r="B238" s="116"/>
      <c r="C238" s="62" t="s">
        <v>31</v>
      </c>
      <c r="D238" s="67">
        <f t="shared" si="21"/>
        <v>7000</v>
      </c>
      <c r="E238" s="63">
        <f aca="true" t="shared" si="23" ref="E238:H239">E239</f>
        <v>1500</v>
      </c>
      <c r="F238" s="63">
        <f t="shared" si="23"/>
        <v>2000</v>
      </c>
      <c r="G238" s="63">
        <f t="shared" si="23"/>
        <v>1800</v>
      </c>
      <c r="H238" s="63">
        <f t="shared" si="23"/>
        <v>1700</v>
      </c>
      <c r="O238" s="149"/>
      <c r="P238" s="139"/>
      <c r="Q238" s="139"/>
      <c r="R238" s="149"/>
      <c r="S238" s="149"/>
    </row>
    <row r="239" spans="1:8" s="12" customFormat="1" ht="19.5" customHeight="1" thickTop="1">
      <c r="A239" s="68">
        <v>754</v>
      </c>
      <c r="B239" s="68"/>
      <c r="C239" s="68" t="s">
        <v>45</v>
      </c>
      <c r="D239" s="73">
        <f t="shared" si="21"/>
        <v>7000</v>
      </c>
      <c r="E239" s="73">
        <f t="shared" si="23"/>
        <v>1500</v>
      </c>
      <c r="F239" s="73">
        <f t="shared" si="23"/>
        <v>2000</v>
      </c>
      <c r="G239" s="73">
        <f t="shared" si="23"/>
        <v>1800</v>
      </c>
      <c r="H239" s="73">
        <f t="shared" si="23"/>
        <v>1700</v>
      </c>
    </row>
    <row r="240" spans="1:15" s="110" customFormat="1" ht="19.5" customHeight="1">
      <c r="A240" s="126"/>
      <c r="B240" s="34">
        <v>75411</v>
      </c>
      <c r="C240" s="34" t="s">
        <v>24</v>
      </c>
      <c r="D240" s="32">
        <f t="shared" si="21"/>
        <v>7000</v>
      </c>
      <c r="E240" s="32">
        <v>1500</v>
      </c>
      <c r="F240" s="32">
        <v>2000</v>
      </c>
      <c r="G240" s="32">
        <v>1800</v>
      </c>
      <c r="H240" s="32">
        <v>1700</v>
      </c>
      <c r="I240" s="109"/>
      <c r="J240" s="108"/>
      <c r="K240" s="108"/>
      <c r="L240" s="108"/>
      <c r="M240" s="108"/>
      <c r="N240" s="108"/>
      <c r="O240" s="108"/>
    </row>
    <row r="241" spans="1:8" s="18" customFormat="1" ht="19.5" customHeight="1">
      <c r="A241" s="22"/>
      <c r="B241" s="22"/>
      <c r="C241" s="24" t="s">
        <v>138</v>
      </c>
      <c r="D241" s="25">
        <f t="shared" si="21"/>
        <v>7342450</v>
      </c>
      <c r="E241" s="25">
        <f>E242+E251</f>
        <v>2211781</v>
      </c>
      <c r="F241" s="25">
        <f>F242+F251</f>
        <v>2111481</v>
      </c>
      <c r="G241" s="25">
        <f>G242+G251</f>
        <v>911481</v>
      </c>
      <c r="H241" s="25">
        <f>H242+H251</f>
        <v>2107707</v>
      </c>
    </row>
    <row r="242" spans="1:9" s="20" customFormat="1" ht="19.5" customHeight="1" thickBot="1">
      <c r="A242" s="83"/>
      <c r="B242" s="83"/>
      <c r="C242" s="84" t="s">
        <v>29</v>
      </c>
      <c r="D242" s="67">
        <f t="shared" si="21"/>
        <v>6323840</v>
      </c>
      <c r="E242" s="85">
        <f>E243+E248</f>
        <v>1957125</v>
      </c>
      <c r="F242" s="85">
        <f>F243+F248</f>
        <v>1856825</v>
      </c>
      <c r="G242" s="85">
        <f>G243+G248</f>
        <v>656825</v>
      </c>
      <c r="H242" s="85">
        <f>H243+H248</f>
        <v>1853065</v>
      </c>
      <c r="I242" s="54"/>
    </row>
    <row r="243" spans="1:8" s="12" customFormat="1" ht="19.5" customHeight="1" thickTop="1">
      <c r="A243" s="68">
        <v>801</v>
      </c>
      <c r="B243" s="68"/>
      <c r="C243" s="68" t="s">
        <v>6</v>
      </c>
      <c r="D243" s="73">
        <f t="shared" si="21"/>
        <v>6317100</v>
      </c>
      <c r="E243" s="73">
        <f>SUM(E244:E247)</f>
        <v>1955440</v>
      </c>
      <c r="F243" s="73">
        <f>SUM(F244:F247)</f>
        <v>1855140</v>
      </c>
      <c r="G243" s="73">
        <f>SUM(G244:G247)</f>
        <v>655140</v>
      </c>
      <c r="H243" s="73">
        <f>SUM(H244:H247)</f>
        <v>1851380</v>
      </c>
    </row>
    <row r="244" spans="1:10" ht="19.5" customHeight="1">
      <c r="A244" s="126"/>
      <c r="B244" s="31">
        <v>80101</v>
      </c>
      <c r="C244" s="21" t="s">
        <v>7</v>
      </c>
      <c r="D244" s="37">
        <f t="shared" si="21"/>
        <v>64000</v>
      </c>
      <c r="E244" s="37">
        <v>16000</v>
      </c>
      <c r="F244" s="37">
        <v>16000</v>
      </c>
      <c r="G244" s="37">
        <v>16000</v>
      </c>
      <c r="H244" s="37">
        <v>16000</v>
      </c>
      <c r="I244" s="53"/>
      <c r="J244" s="11"/>
    </row>
    <row r="245" spans="1:10" ht="19.5" customHeight="1">
      <c r="A245" s="115"/>
      <c r="B245" s="31">
        <v>80104</v>
      </c>
      <c r="C245" s="48" t="s">
        <v>91</v>
      </c>
      <c r="D245" s="37">
        <f t="shared" si="21"/>
        <v>6216000</v>
      </c>
      <c r="E245" s="37">
        <f>22565+1907600</f>
        <v>1930165</v>
      </c>
      <c r="F245" s="37">
        <f>22565+1807300</f>
        <v>1829865</v>
      </c>
      <c r="G245" s="37">
        <f>22565+607300</f>
        <v>629865</v>
      </c>
      <c r="H245" s="37">
        <f>22565+1803540</f>
        <v>1826105</v>
      </c>
      <c r="I245" s="53"/>
      <c r="J245" s="11"/>
    </row>
    <row r="246" spans="1:10" ht="19.5" customHeight="1">
      <c r="A246" s="115"/>
      <c r="B246" s="126">
        <v>80105</v>
      </c>
      <c r="C246" s="157" t="s">
        <v>66</v>
      </c>
      <c r="D246" s="37">
        <f>SUM(E246:H246)</f>
        <v>1100</v>
      </c>
      <c r="E246" s="37">
        <v>275</v>
      </c>
      <c r="F246" s="37">
        <v>275</v>
      </c>
      <c r="G246" s="37">
        <v>275</v>
      </c>
      <c r="H246" s="37">
        <v>275</v>
      </c>
      <c r="I246" s="53"/>
      <c r="J246" s="11"/>
    </row>
    <row r="247" spans="1:10" ht="19.5" customHeight="1">
      <c r="A247" s="115"/>
      <c r="B247" s="126">
        <v>80110</v>
      </c>
      <c r="C247" s="51" t="s">
        <v>34</v>
      </c>
      <c r="D247" s="37">
        <f t="shared" si="21"/>
        <v>36000</v>
      </c>
      <c r="E247" s="37">
        <v>9000</v>
      </c>
      <c r="F247" s="37">
        <v>9000</v>
      </c>
      <c r="G247" s="37">
        <v>9000</v>
      </c>
      <c r="H247" s="37">
        <v>9000</v>
      </c>
      <c r="I247" s="53"/>
      <c r="J247" s="11"/>
    </row>
    <row r="248" spans="1:8" s="12" customFormat="1" ht="19.5" customHeight="1">
      <c r="A248" s="75">
        <v>854</v>
      </c>
      <c r="B248" s="75"/>
      <c r="C248" s="75" t="s">
        <v>64</v>
      </c>
      <c r="D248" s="73">
        <f t="shared" si="21"/>
        <v>6740</v>
      </c>
      <c r="E248" s="73">
        <f>SUM(E249:E250)</f>
        <v>1685</v>
      </c>
      <c r="F248" s="73">
        <f>SUM(F249:F250)</f>
        <v>1685</v>
      </c>
      <c r="G248" s="73">
        <f>SUM(G249:G250)</f>
        <v>1685</v>
      </c>
      <c r="H248" s="73">
        <f>SUM(H249:H250)</f>
        <v>1685</v>
      </c>
    </row>
    <row r="249" spans="1:10" ht="19.5" customHeight="1">
      <c r="A249" s="115"/>
      <c r="B249" s="31">
        <v>85401</v>
      </c>
      <c r="C249" s="52" t="s">
        <v>65</v>
      </c>
      <c r="D249" s="98">
        <f t="shared" si="21"/>
        <v>4100</v>
      </c>
      <c r="E249" s="37">
        <v>1025</v>
      </c>
      <c r="F249" s="37">
        <v>1025</v>
      </c>
      <c r="G249" s="37">
        <v>1025</v>
      </c>
      <c r="H249" s="37">
        <v>1025</v>
      </c>
      <c r="I249" s="53"/>
      <c r="J249" s="11"/>
    </row>
    <row r="250" spans="1:10" s="108" customFormat="1" ht="19.5" customHeight="1">
      <c r="A250" s="34"/>
      <c r="B250" s="31">
        <v>85495</v>
      </c>
      <c r="C250" s="49" t="s">
        <v>3</v>
      </c>
      <c r="D250" s="104">
        <f t="shared" si="21"/>
        <v>2640</v>
      </c>
      <c r="E250" s="37">
        <v>660</v>
      </c>
      <c r="F250" s="37">
        <v>660</v>
      </c>
      <c r="G250" s="37">
        <v>660</v>
      </c>
      <c r="H250" s="37">
        <v>660</v>
      </c>
      <c r="I250" s="53"/>
      <c r="J250" s="158"/>
    </row>
    <row r="251" spans="1:10" ht="21.75" customHeight="1" thickBot="1">
      <c r="A251" s="34"/>
      <c r="B251" s="34"/>
      <c r="C251" s="84" t="s">
        <v>31</v>
      </c>
      <c r="D251" s="67">
        <f>SUM(E251:H251)</f>
        <v>1018610</v>
      </c>
      <c r="E251" s="67">
        <f>E252+E262</f>
        <v>254656</v>
      </c>
      <c r="F251" s="67">
        <f>F252+F262</f>
        <v>254656</v>
      </c>
      <c r="G251" s="67">
        <f>G252+G262</f>
        <v>254656</v>
      </c>
      <c r="H251" s="67">
        <f>H252+H262</f>
        <v>254642</v>
      </c>
      <c r="I251" s="53"/>
      <c r="J251" s="11"/>
    </row>
    <row r="252" spans="1:8" s="12" customFormat="1" ht="19.5" customHeight="1" thickTop="1">
      <c r="A252" s="75">
        <v>801</v>
      </c>
      <c r="B252" s="75"/>
      <c r="C252" s="75" t="s">
        <v>6</v>
      </c>
      <c r="D252" s="73">
        <f>SUM(E252:H252)</f>
        <v>77950</v>
      </c>
      <c r="E252" s="73">
        <f>SUM(E253:E261)</f>
        <v>19492</v>
      </c>
      <c r="F252" s="73">
        <f>SUM(F253:F261)</f>
        <v>19492</v>
      </c>
      <c r="G252" s="73">
        <f>SUM(G253:G261)</f>
        <v>19492</v>
      </c>
      <c r="H252" s="73">
        <f>SUM(H253:H261)</f>
        <v>19474</v>
      </c>
    </row>
    <row r="253" spans="1:10" ht="19.5" customHeight="1">
      <c r="A253" s="115"/>
      <c r="B253" s="31">
        <v>80102</v>
      </c>
      <c r="C253" s="49" t="s">
        <v>67</v>
      </c>
      <c r="D253" s="98">
        <f aca="true" t="shared" si="24" ref="D253:D261">SUM(E253:H253)</f>
        <v>1800</v>
      </c>
      <c r="E253" s="37">
        <v>450</v>
      </c>
      <c r="F253" s="37">
        <v>450</v>
      </c>
      <c r="G253" s="37">
        <v>450</v>
      </c>
      <c r="H253" s="37">
        <v>450</v>
      </c>
      <c r="I253" s="53"/>
      <c r="J253" s="11"/>
    </row>
    <row r="254" spans="1:10" ht="19.5" customHeight="1">
      <c r="A254" s="115"/>
      <c r="B254" s="31">
        <v>80111</v>
      </c>
      <c r="C254" s="49" t="s">
        <v>68</v>
      </c>
      <c r="D254" s="98">
        <f t="shared" si="24"/>
        <v>2500</v>
      </c>
      <c r="E254" s="37">
        <v>625</v>
      </c>
      <c r="F254" s="37">
        <v>625</v>
      </c>
      <c r="G254" s="37">
        <v>625</v>
      </c>
      <c r="H254" s="37">
        <v>625</v>
      </c>
      <c r="I254" s="53"/>
      <c r="J254" s="11"/>
    </row>
    <row r="255" spans="1:9" ht="19.5" customHeight="1">
      <c r="A255" s="115"/>
      <c r="B255" s="31">
        <v>80120</v>
      </c>
      <c r="C255" s="49" t="s">
        <v>16</v>
      </c>
      <c r="D255" s="98">
        <f t="shared" si="24"/>
        <v>21000</v>
      </c>
      <c r="E255" s="37">
        <v>5250</v>
      </c>
      <c r="F255" s="37">
        <v>5250</v>
      </c>
      <c r="G255" s="37">
        <v>5250</v>
      </c>
      <c r="H255" s="37">
        <v>5250</v>
      </c>
      <c r="I255" s="53"/>
    </row>
    <row r="256" spans="1:9" ht="19.5" customHeight="1">
      <c r="A256" s="115"/>
      <c r="B256" s="31">
        <v>80121</v>
      </c>
      <c r="C256" s="49" t="s">
        <v>69</v>
      </c>
      <c r="D256" s="98">
        <f t="shared" si="24"/>
        <v>550</v>
      </c>
      <c r="E256" s="37">
        <v>137</v>
      </c>
      <c r="F256" s="37">
        <v>137</v>
      </c>
      <c r="G256" s="37">
        <v>137</v>
      </c>
      <c r="H256" s="37">
        <v>139</v>
      </c>
      <c r="I256" s="53"/>
    </row>
    <row r="257" spans="1:17" ht="19.5" customHeight="1">
      <c r="A257" s="115"/>
      <c r="B257" s="31">
        <v>80123</v>
      </c>
      <c r="C257" s="49" t="s">
        <v>100</v>
      </c>
      <c r="D257" s="98">
        <f t="shared" si="24"/>
        <v>1100</v>
      </c>
      <c r="E257" s="37">
        <v>275</v>
      </c>
      <c r="F257" s="37">
        <v>275</v>
      </c>
      <c r="G257" s="37">
        <v>275</v>
      </c>
      <c r="H257" s="37">
        <v>275</v>
      </c>
      <c r="I257" s="53"/>
      <c r="J257" s="108"/>
      <c r="K257" s="108"/>
      <c r="L257" s="108"/>
      <c r="M257" s="108"/>
      <c r="N257" s="108"/>
      <c r="O257" s="108"/>
      <c r="P257" s="108"/>
      <c r="Q257" s="108"/>
    </row>
    <row r="258" spans="1:17" s="110" customFormat="1" ht="19.5" customHeight="1">
      <c r="A258" s="115"/>
      <c r="B258" s="31">
        <v>80130</v>
      </c>
      <c r="C258" s="49" t="s">
        <v>92</v>
      </c>
      <c r="D258" s="98">
        <f t="shared" si="24"/>
        <v>39500</v>
      </c>
      <c r="E258" s="37">
        <v>9875</v>
      </c>
      <c r="F258" s="37">
        <v>9875</v>
      </c>
      <c r="G258" s="37">
        <v>9875</v>
      </c>
      <c r="H258" s="37">
        <v>9875</v>
      </c>
      <c r="I258" s="53"/>
      <c r="J258" s="108"/>
      <c r="K258" s="108"/>
      <c r="L258" s="108"/>
      <c r="M258" s="108"/>
      <c r="N258" s="108"/>
      <c r="O258" s="108"/>
      <c r="P258" s="108"/>
      <c r="Q258" s="108"/>
    </row>
    <row r="259" spans="1:9" s="108" customFormat="1" ht="19.5" customHeight="1">
      <c r="A259" s="115"/>
      <c r="B259" s="34">
        <v>80132</v>
      </c>
      <c r="C259" s="52" t="s">
        <v>20</v>
      </c>
      <c r="D259" s="98">
        <f>SUM(E259:H259)</f>
        <v>2200</v>
      </c>
      <c r="E259" s="32">
        <v>555</v>
      </c>
      <c r="F259" s="32">
        <v>555</v>
      </c>
      <c r="G259" s="32">
        <v>555</v>
      </c>
      <c r="H259" s="32">
        <v>535</v>
      </c>
      <c r="I259" s="53"/>
    </row>
    <row r="260" spans="1:17" ht="19.5" customHeight="1">
      <c r="A260" s="115"/>
      <c r="B260" s="34">
        <v>80134</v>
      </c>
      <c r="C260" s="52" t="s">
        <v>35</v>
      </c>
      <c r="D260" s="98">
        <f t="shared" si="24"/>
        <v>800</v>
      </c>
      <c r="E260" s="32">
        <v>200</v>
      </c>
      <c r="F260" s="32">
        <v>200</v>
      </c>
      <c r="G260" s="32">
        <v>200</v>
      </c>
      <c r="H260" s="32">
        <v>200</v>
      </c>
      <c r="I260" s="53"/>
      <c r="J260" s="108"/>
      <c r="K260" s="108"/>
      <c r="L260" s="108"/>
      <c r="M260" s="108"/>
      <c r="N260" s="108"/>
      <c r="O260" s="108"/>
      <c r="P260" s="108"/>
      <c r="Q260" s="108"/>
    </row>
    <row r="261" spans="1:17" s="110" customFormat="1" ht="25.5">
      <c r="A261" s="34"/>
      <c r="B261" s="31">
        <v>80140</v>
      </c>
      <c r="C261" s="50" t="s">
        <v>70</v>
      </c>
      <c r="D261" s="98">
        <f t="shared" si="24"/>
        <v>8500</v>
      </c>
      <c r="E261" s="37">
        <v>2125</v>
      </c>
      <c r="F261" s="37">
        <v>2125</v>
      </c>
      <c r="G261" s="37">
        <v>2125</v>
      </c>
      <c r="H261" s="37">
        <v>2125</v>
      </c>
      <c r="I261" s="53"/>
      <c r="J261" s="108"/>
      <c r="K261" s="108"/>
      <c r="L261" s="108"/>
      <c r="M261" s="108"/>
      <c r="N261" s="108"/>
      <c r="O261" s="108"/>
      <c r="P261" s="108"/>
      <c r="Q261" s="108"/>
    </row>
    <row r="262" spans="1:17" s="12" customFormat="1" ht="19.5" customHeight="1">
      <c r="A262" s="68">
        <v>854</v>
      </c>
      <c r="B262" s="68"/>
      <c r="C262" s="68" t="s">
        <v>64</v>
      </c>
      <c r="D262" s="73">
        <f aca="true" t="shared" si="25" ref="D262:D269">SUM(E262:H262)</f>
        <v>940660</v>
      </c>
      <c r="E262" s="73">
        <f>SUM(E263:E269)</f>
        <v>235164</v>
      </c>
      <c r="F262" s="73">
        <f>SUM(F263:F269)</f>
        <v>235164</v>
      </c>
      <c r="G262" s="73">
        <f>SUM(G263:G269)</f>
        <v>235164</v>
      </c>
      <c r="H262" s="73">
        <f>SUM(H263:H269)</f>
        <v>235168</v>
      </c>
      <c r="I262" s="151"/>
      <c r="J262" s="138"/>
      <c r="K262" s="138"/>
      <c r="L262" s="138"/>
      <c r="M262" s="138"/>
      <c r="N262" s="138"/>
      <c r="O262" s="138"/>
      <c r="P262" s="138"/>
      <c r="Q262" s="138"/>
    </row>
    <row r="263" spans="1:18" s="110" customFormat="1" ht="19.5" customHeight="1">
      <c r="A263" s="126"/>
      <c r="B263" s="31">
        <v>85403</v>
      </c>
      <c r="C263" s="49" t="s">
        <v>71</v>
      </c>
      <c r="D263" s="98">
        <f t="shared" si="25"/>
        <v>298550</v>
      </c>
      <c r="E263" s="37">
        <v>74637</v>
      </c>
      <c r="F263" s="37">
        <v>74637</v>
      </c>
      <c r="G263" s="37">
        <v>74637</v>
      </c>
      <c r="H263" s="37">
        <v>74639</v>
      </c>
      <c r="I263" s="53"/>
      <c r="J263" s="108"/>
      <c r="K263" s="108"/>
      <c r="L263" s="108"/>
      <c r="M263" s="108"/>
      <c r="N263" s="108"/>
      <c r="O263" s="108"/>
      <c r="P263" s="108"/>
      <c r="Q263" s="108"/>
      <c r="R263" s="108"/>
    </row>
    <row r="264" spans="1:9" ht="25.5">
      <c r="A264" s="115"/>
      <c r="B264" s="34">
        <v>85406</v>
      </c>
      <c r="C264" s="152" t="s">
        <v>132</v>
      </c>
      <c r="D264" s="98">
        <f t="shared" si="25"/>
        <v>2620</v>
      </c>
      <c r="E264" s="32">
        <v>655</v>
      </c>
      <c r="F264" s="32">
        <v>655</v>
      </c>
      <c r="G264" s="32">
        <v>655</v>
      </c>
      <c r="H264" s="32">
        <v>655</v>
      </c>
      <c r="I264" s="53"/>
    </row>
    <row r="265" spans="1:9" ht="19.5" customHeight="1">
      <c r="A265" s="115"/>
      <c r="B265" s="31">
        <v>85407</v>
      </c>
      <c r="C265" s="49" t="s">
        <v>17</v>
      </c>
      <c r="D265" s="98">
        <f t="shared" si="25"/>
        <v>1560</v>
      </c>
      <c r="E265" s="37">
        <v>390</v>
      </c>
      <c r="F265" s="37">
        <v>390</v>
      </c>
      <c r="G265" s="37">
        <v>390</v>
      </c>
      <c r="H265" s="37">
        <v>390</v>
      </c>
      <c r="I265" s="53"/>
    </row>
    <row r="266" spans="1:9" ht="19.5" customHeight="1">
      <c r="A266" s="115"/>
      <c r="B266" s="31">
        <v>85410</v>
      </c>
      <c r="C266" s="49" t="s">
        <v>72</v>
      </c>
      <c r="D266" s="98">
        <f t="shared" si="25"/>
        <v>486300</v>
      </c>
      <c r="E266" s="37">
        <v>121575</v>
      </c>
      <c r="F266" s="37">
        <v>121575</v>
      </c>
      <c r="G266" s="37">
        <v>121575</v>
      </c>
      <c r="H266" s="37">
        <v>121575</v>
      </c>
      <c r="I266" s="53"/>
    </row>
    <row r="267" spans="1:9" ht="19.5" customHeight="1">
      <c r="A267" s="22"/>
      <c r="B267" s="126">
        <v>85417</v>
      </c>
      <c r="C267" s="51" t="s">
        <v>18</v>
      </c>
      <c r="D267" s="104">
        <f t="shared" si="25"/>
        <v>150640</v>
      </c>
      <c r="E267" s="99">
        <v>37660</v>
      </c>
      <c r="F267" s="99">
        <v>37660</v>
      </c>
      <c r="G267" s="99">
        <v>37660</v>
      </c>
      <c r="H267" s="99">
        <v>37660</v>
      </c>
      <c r="I267" s="53"/>
    </row>
    <row r="268" spans="1:9" ht="19.5" customHeight="1">
      <c r="A268" s="22"/>
      <c r="B268" s="126">
        <v>85421</v>
      </c>
      <c r="C268" s="51" t="s">
        <v>131</v>
      </c>
      <c r="D268" s="104">
        <f>SUM(E268:H268)</f>
        <v>500</v>
      </c>
      <c r="E268" s="99">
        <v>125</v>
      </c>
      <c r="F268" s="99">
        <v>125</v>
      </c>
      <c r="G268" s="99">
        <v>125</v>
      </c>
      <c r="H268" s="99">
        <v>125</v>
      </c>
      <c r="I268" s="53"/>
    </row>
    <row r="269" spans="1:9" s="110" customFormat="1" ht="19.5" customHeight="1">
      <c r="A269" s="34"/>
      <c r="B269" s="31">
        <v>85495</v>
      </c>
      <c r="C269" s="21" t="s">
        <v>3</v>
      </c>
      <c r="D269" s="104">
        <f t="shared" si="25"/>
        <v>490</v>
      </c>
      <c r="E269" s="37">
        <v>122</v>
      </c>
      <c r="F269" s="37">
        <v>122</v>
      </c>
      <c r="G269" s="37">
        <v>122</v>
      </c>
      <c r="H269" s="37">
        <v>124</v>
      </c>
      <c r="I269" s="153"/>
    </row>
    <row r="272" ht="12.75">
      <c r="G272" s="172" t="s">
        <v>144</v>
      </c>
    </row>
    <row r="273" ht="12.75">
      <c r="G273" s="172" t="s">
        <v>145</v>
      </c>
    </row>
    <row r="274" ht="12.75">
      <c r="G274" s="172"/>
    </row>
    <row r="275" ht="12.75">
      <c r="G275" s="172" t="s">
        <v>146</v>
      </c>
    </row>
  </sheetData>
  <printOptions horizontalCentered="1"/>
  <pageMargins left="0.4724409448818898" right="0.4724409448818898" top="0.5118110236220472" bottom="0.6692913385826772" header="0.5118110236220472" footer="0.5118110236220472"/>
  <pageSetup firstPageNumber="242" useFirstPageNumber="1"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2004-02-19T16:27:35Z</cp:lastPrinted>
  <dcterms:created xsi:type="dcterms:W3CDTF">1999-03-09T12:15:41Z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