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750" tabRatio="601" activeTab="0"/>
  </bookViews>
  <sheets>
    <sheet name="Dochody" sheetId="1" r:id="rId1"/>
    <sheet name="Wydatki" sheetId="2" r:id="rId2"/>
    <sheet name="Jednostki" sheetId="3" r:id="rId3"/>
    <sheet name="Szkoły" sheetId="4" r:id="rId4"/>
    <sheet name="harm doch" sheetId="5" r:id="rId5"/>
    <sheet name="harm wyd" sheetId="6" r:id="rId6"/>
  </sheets>
  <definedNames>
    <definedName name="_xlnm.Print_Titles" localSheetId="0">'Dochody'!$9:$9</definedName>
    <definedName name="_xlnm.Print_Titles" localSheetId="4">'harm doch'!$9:$9</definedName>
    <definedName name="_xlnm.Print_Titles" localSheetId="5">'harm wyd'!$8:$8</definedName>
    <definedName name="_xlnm.Print_Titles" localSheetId="2">'Jednostki'!$10:$10</definedName>
    <definedName name="_xlnm.Print_Titles" localSheetId="3">'Szkoły'!$2:$9</definedName>
    <definedName name="_xlnm.Print_Titles" localSheetId="1">'Wydatki'!$9:$9</definedName>
  </definedNames>
  <calcPr fullCalcOnLoad="1"/>
</workbook>
</file>

<file path=xl/sharedStrings.xml><?xml version="1.0" encoding="utf-8"?>
<sst xmlns="http://schemas.openxmlformats.org/spreadsheetml/2006/main" count="1480" uniqueCount="664">
  <si>
    <t>rozdz. 85406 - Poradnie psychologiczno-pedagogiczne, 
w tym poradnie specjalistyczne</t>
  </si>
  <si>
    <t>Zespół Szkół nr 5 (XXIV Liceum Ogólnokształcące)</t>
  </si>
  <si>
    <t>Europejskie Liceum Ogólnokształcące dla Dorosłych</t>
  </si>
  <si>
    <t>Społeczne Liceum Ogólnokształcące Stowarzyszenia "Szansa"</t>
  </si>
  <si>
    <t>rozdz. 80121 Licea ogólnokształcące specjalne</t>
  </si>
  <si>
    <t xml:space="preserve">Zespół Szkół nr 3 </t>
  </si>
  <si>
    <t>rozdz. 80123 - Licea profilowane</t>
  </si>
  <si>
    <t>Zespół Szkół Energetycznych (IV Liceum Profilowane)</t>
  </si>
  <si>
    <t>Zespół Szkół Ekonomicznych (V Liceum Profilowane)</t>
  </si>
  <si>
    <t>Zespół Szkół nr 5 (VII Liceum Profilowane)</t>
  </si>
  <si>
    <t>Zespół Szkół Samochodowych (VIII Liceum Profilowane)</t>
  </si>
  <si>
    <t>Zespół Szkół Samochodowych nr 2 (IX Liceum Profilowane)</t>
  </si>
  <si>
    <t>Zespół Szkół Włókienniczych (XIX Liceum Profilowane)</t>
  </si>
  <si>
    <t>Zespół Szkół Rzemiosła i Przedsiębiorczości</t>
  </si>
  <si>
    <t>rozdz. 80130 - Szkoły zawodowe</t>
  </si>
  <si>
    <t>Państwowe Szkoły Budownictwa i Geodezji</t>
  </si>
  <si>
    <t>Zespół Szkół Budowlanych</t>
  </si>
  <si>
    <t>Zespół Szkół Chemicznych</t>
  </si>
  <si>
    <t>Zespół Szkół Ekonomicznych</t>
  </si>
  <si>
    <t>Zespół Szkół Elektronicznych</t>
  </si>
  <si>
    <t>Zespół Szkół Energetycznych</t>
  </si>
  <si>
    <t xml:space="preserve">Zespół Szkół Transportowo-Komunikacyjnych </t>
  </si>
  <si>
    <t>Zespół Szkół Odzieżowo-Włókienniczych</t>
  </si>
  <si>
    <t>Zespół Szkół Mechanicznych</t>
  </si>
  <si>
    <t>Zespół Szkół Przemysłu Spożywczego</t>
  </si>
  <si>
    <t>Zespół Szkół Samochodowych</t>
  </si>
  <si>
    <t>Zespół Szkół Samochodowych nr 2</t>
  </si>
  <si>
    <t>Zespół Szkół Włókienniczych</t>
  </si>
  <si>
    <t>Zespół Szkół nr 1</t>
  </si>
  <si>
    <t>Zespół Szkół  nr 3</t>
  </si>
  <si>
    <t>Zespół Szkół nr 5</t>
  </si>
  <si>
    <t>Zespół Szkół  nr 6</t>
  </si>
  <si>
    <t>przedszkola przy szkołach podstawowych</t>
  </si>
  <si>
    <t>przedszkola</t>
  </si>
  <si>
    <t>Przedszkole nr 2</t>
  </si>
  <si>
    <t>Przedszkole nr 3</t>
  </si>
  <si>
    <t>Przedszkole nr 4</t>
  </si>
  <si>
    <t>Przedszkole nr 5</t>
  </si>
  <si>
    <t>Przedszkole nr 6</t>
  </si>
  <si>
    <t>Przedszkole nr 7</t>
  </si>
  <si>
    <t>Przedszkole nr 9</t>
  </si>
  <si>
    <t>Przedszkole nr 10</t>
  </si>
  <si>
    <t>Przedszkole nr 12</t>
  </si>
  <si>
    <t>Przedszkole nr 13</t>
  </si>
  <si>
    <t>Przedszkole nr 14</t>
  </si>
  <si>
    <t>Przedszkole nr 15</t>
  </si>
  <si>
    <t>Przedszkole nr 16</t>
  </si>
  <si>
    <t>Przedszkole nr 18</t>
  </si>
  <si>
    <t>Przedszkole nr 19</t>
  </si>
  <si>
    <t>Przedszkole nr 22</t>
  </si>
  <si>
    <t>Przedszkole nr 25</t>
  </si>
  <si>
    <t>Przedszkole nr 26</t>
  </si>
  <si>
    <t>Przedszkole nr 28</t>
  </si>
  <si>
    <t>Przedszkole nr 31</t>
  </si>
  <si>
    <t>Przedszkole nr 32</t>
  </si>
  <si>
    <t>Przedszkole nr 33</t>
  </si>
  <si>
    <t>Przedszkole nr 34</t>
  </si>
  <si>
    <t>Przedszkole nr 35</t>
  </si>
  <si>
    <t>Przedszkole nr 36</t>
  </si>
  <si>
    <t>Przedszkole nr 37</t>
  </si>
  <si>
    <t>Przedszkole nr 39</t>
  </si>
  <si>
    <t>Przedszkole nr 40</t>
  </si>
  <si>
    <t>Przedszkole nr 42</t>
  </si>
  <si>
    <t>Przedszkole nr 43</t>
  </si>
  <si>
    <t>Przedszkole nr 44</t>
  </si>
  <si>
    <t>Przedszkole nr 45</t>
  </si>
  <si>
    <t>Przedszkole nr 46</t>
  </si>
  <si>
    <t>Przedszkole nr 47</t>
  </si>
  <si>
    <t>Przedszkole nr 48</t>
  </si>
  <si>
    <t>Przedszkole nr 49</t>
  </si>
  <si>
    <t>Przedszkole nr 50</t>
  </si>
  <si>
    <t>Przedszkole nr 52</t>
  </si>
  <si>
    <t>Przedszkole nr 53</t>
  </si>
  <si>
    <t>Przedszkole nr 54</t>
  </si>
  <si>
    <t>Przedszkole nr 56</t>
  </si>
  <si>
    <t>Przedszkole nr 57</t>
  </si>
  <si>
    <t>Przedszkole nr 58</t>
  </si>
  <si>
    <t>Przedszkole nr 59</t>
  </si>
  <si>
    <t>Przedszkole nr 63</t>
  </si>
  <si>
    <t>Przedszkole nr 64</t>
  </si>
  <si>
    <t>Przedszkole nr 65</t>
  </si>
  <si>
    <t>Przedszkole nr 66</t>
  </si>
  <si>
    <t>Przedszkole nr 67</t>
  </si>
  <si>
    <t>Przedszkole nr 69</t>
  </si>
  <si>
    <t>Przedszkole nr 70</t>
  </si>
  <si>
    <t>Przedszkole nr 72</t>
  </si>
  <si>
    <t>Przedszkole nr 73</t>
  </si>
  <si>
    <t>Przedszkole nr 74</t>
  </si>
  <si>
    <t>Przedszkole nr 75</t>
  </si>
  <si>
    <t>Przedszkole nr 76</t>
  </si>
  <si>
    <t>Przedszkole nr 77</t>
  </si>
  <si>
    <t>Przedszkole nr 78</t>
  </si>
  <si>
    <t>Przedszkole nr 79</t>
  </si>
  <si>
    <t>Przedszkole nr 81</t>
  </si>
  <si>
    <t>Przedszkole nr 83</t>
  </si>
  <si>
    <t>2. Pogotowie Opiekuńcze</t>
  </si>
  <si>
    <t>3. Miejski Ośrodek Pomocy Rodzinie</t>
  </si>
  <si>
    <t>4. Szkoły i placówki oświatowe</t>
  </si>
  <si>
    <t>1.4 Wydział Spraw Administracyjnych</t>
  </si>
  <si>
    <t>Dochody własne powiatu</t>
  </si>
  <si>
    <t>1.5 Wydział Spraw Społecznych</t>
  </si>
  <si>
    <t>1.6 Wydział Strategii i Rozwoju</t>
  </si>
  <si>
    <t>1.2 Wydział Spraw Administracyjnych</t>
  </si>
  <si>
    <t xml:space="preserve">Społeczne Gimnazjum im. H. Ch. Andersena; Towarzystwo Oświatowe 
im. S. Batorego, ul. Przyjaźni 20, 20-314 Lublin </t>
  </si>
  <si>
    <t xml:space="preserve">Prywatne Gimnazjum im. I.J. Paderewskiego; CRH "Akademos" Sp. z o.o., 
ul. Symfoniczna 1, 20-853 Lublin </t>
  </si>
  <si>
    <t>Prywatne Liceum Ogólnokształcące im. J. Czapskiego; Andrzej Niewczas, 
ul. Medalionów 18/93, 20-468 Lublin</t>
  </si>
  <si>
    <t>Zespół Szkół Rzemiosła i Przedsiębiorczości; Izba Rzemiosła 
i Przedsiębiorczości, ul. Rynek 2, 20-111 Lublin</t>
  </si>
  <si>
    <t>Technikum ZDZ; Zakład Doskonalenia Zawodowego, ul. Królewska 15, 
20-950 Lublin</t>
  </si>
  <si>
    <t>Policealne Studium Zawodowe ZDZ; Zakład Doskonalenia Zawodowego, 
ul. Królewska 15, 20-950 Lublin</t>
  </si>
  <si>
    <t>Policealne Studium Informatyki i Przedsiębiorczości; CRH "Akademos" 
Sp. z o.o., ul. Symfoniczna 1, 20-853 Lublin</t>
  </si>
  <si>
    <t>Policealne Studium Reklamy; Marzena Kasietczuk, ul. Nowy Świat 23C/1, 
20-418 Lublin</t>
  </si>
  <si>
    <t>Pierwsza Policealna Szkoła Reklamy i Zarządzania; Ewa Kiernicka, 
ul. Rudlickiego 15/17, 20-318 Lublin</t>
  </si>
  <si>
    <t>Policealne Studium Mediacji i Służb Wspomagania Rodziny; Władysław Socha, ul. Paryska 6/9, 20-854 Lublin; Jerzy Łabęcki, ul. Paryska 4/34, 
20-854 Lublin</t>
  </si>
  <si>
    <t>Policealna Szkoła dla Dorosłych "Kursor" w Lublinie; Piotr Wasak, 
ul. Kolorowa 4/16, 20-802 Lublin</t>
  </si>
  <si>
    <t>Policealne Studium Zarządzania, Administracji i Handlu; Danuta Rowińska, 
ul. Zana 8/104, 20-601 Lublin</t>
  </si>
  <si>
    <t>Bursa Sercanek; Zgromadzenie Zakonne Córek Najczystszego Serca Najświętszej Marii Panny, Plac Ojca Honorata Koźmińskiego 6, 
26-420 Nowe Miasto n/Pilicą</t>
  </si>
  <si>
    <t>rozdz. 80130 - Szkoły zawodowe  (dotacja celowa )</t>
  </si>
  <si>
    <t>Lubelskie Centrum Edukacji Zawodowej</t>
  </si>
  <si>
    <t>Centrum Kształcenia ustawicznego nr 1</t>
  </si>
  <si>
    <t>rozdz. 80132 - Szkoły artystyczne</t>
  </si>
  <si>
    <t>Szkoła Muzyczna I i II stopnia im. T. Szeligowskiego</t>
  </si>
  <si>
    <t xml:space="preserve">rozdz. 80134 - Szkoły zawodowe specjalne </t>
  </si>
  <si>
    <t>Specjalny Ośrodek Szkolno-Wychowawczy nr 1</t>
  </si>
  <si>
    <t xml:space="preserve">Zespół Szkół nr 3  </t>
  </si>
  <si>
    <t>rozdz. 80140 - Centra kształcenia ustawicznego i praktycznego oraz ośrodki dokształcania zawodowego</t>
  </si>
  <si>
    <t>Zespół Szkół  Włókienniczych</t>
  </si>
  <si>
    <t>Zespół Szkół  Ekonomicznych</t>
  </si>
  <si>
    <t>Dział 854 - Edukacyjna opieka wychowawcza</t>
  </si>
  <si>
    <t>rozdz. 85401 Świetlice szkolne</t>
  </si>
  <si>
    <t>Zespół Szkół nr 4</t>
  </si>
  <si>
    <t>rozdz. 85403 - Specjalne ośrodki szkolno-wychowawcze</t>
  </si>
  <si>
    <t>Specjalny Ośrodek Wychowawczy</t>
  </si>
  <si>
    <t>Zespół Poradni nr 1</t>
  </si>
  <si>
    <t>Zespół Poradni nr 2</t>
  </si>
  <si>
    <t>Zespół Poradni nr 3</t>
  </si>
  <si>
    <t>Poradnia Psychologiczno-Pedagogiczna nr 1</t>
  </si>
  <si>
    <t>Poradnia Psychologiczno-Pedagogiczna nr 2</t>
  </si>
  <si>
    <t>Poradnia Psychologiczno-Pedagogiczna nr 3</t>
  </si>
  <si>
    <t>rozdz. 85407- Placówki wychowania pozaszkolnego</t>
  </si>
  <si>
    <t>Młodzieżowy Dom Kultury</t>
  </si>
  <si>
    <t>Młodzieżowy Dom Kultury nr 2</t>
  </si>
  <si>
    <t>rozdz. 85410 -  Internaty i bursy szkolne</t>
  </si>
  <si>
    <t>Bursa Szkolna nr 1</t>
  </si>
  <si>
    <t>Bursa Szkolna nr 2</t>
  </si>
  <si>
    <t>Bursa Szkolna nr 3</t>
  </si>
  <si>
    <t>Bursa Szkolna nr 5</t>
  </si>
  <si>
    <t>Zespół Szkół Transportowo-Komunikacyjnych</t>
  </si>
  <si>
    <t>Zespół Szkół nr 3</t>
  </si>
  <si>
    <t>Zespół Szkół Ogólnokształcących nr 1</t>
  </si>
  <si>
    <t>Szkolne Schronisko Młodzieżowe</t>
  </si>
  <si>
    <t>Młodzieżowy Ośrodek Socjoterapii</t>
  </si>
  <si>
    <t xml:space="preserve">Młodzieżowy Dom Kultury </t>
  </si>
  <si>
    <t>rozdz. 85495 -Pozostała działalność (Stołówki szkolne)</t>
  </si>
  <si>
    <t xml:space="preserve">Zespół Szkół Ogólnokształcących nr 6 </t>
  </si>
  <si>
    <t>`</t>
  </si>
  <si>
    <t>rozdz. 85495 - Pozostała działalność</t>
  </si>
  <si>
    <t xml:space="preserve">Zespół Szkół Budowlanych </t>
  </si>
  <si>
    <t xml:space="preserve">Zespół Szkół Elektronicznych </t>
  </si>
  <si>
    <t>rozdz. 85497 - Gospodarstwa pomocnicze</t>
  </si>
  <si>
    <t>926 - Kultura fizyczna i sport</t>
  </si>
  <si>
    <t>rozdz. 92605 - Zadania w zakresie kultury fizycznej i sportu</t>
  </si>
  <si>
    <t xml:space="preserve">Zespół Szkół nr 1 </t>
  </si>
  <si>
    <t>Zespół Szkół nr 6</t>
  </si>
  <si>
    <t xml:space="preserve">Zespół Szkół Chemicznych </t>
  </si>
  <si>
    <t xml:space="preserve">Zespół Szkół Ekonomicznych </t>
  </si>
  <si>
    <t>Zespół Szkół Przemysłu-Spożywczego</t>
  </si>
  <si>
    <t>Dział 851 - Ochrona zdrowia</t>
  </si>
  <si>
    <t>rozdz. 85149 - Programy polityki zdrowotnej</t>
  </si>
  <si>
    <t>programy zdrowotne</t>
  </si>
  <si>
    <t>rozdz. 85153 - Zwalczanie narkomanii</t>
  </si>
  <si>
    <t>zadania realizowane w ramach Gminnego Programu Przeciwdziałania Narkomanii, z tego:</t>
  </si>
  <si>
    <t>Koordynacja działań w zakresie zapobiegania narkomanii</t>
  </si>
  <si>
    <t>Skoła Podstawowa nr 42</t>
  </si>
  <si>
    <t>Działania w zakresie profilaktyki</t>
  </si>
  <si>
    <t>Wspomaganie działalności instytucji, stowarzyszeń i osób fizycznych, służącej rozwiązywaniu problemów z zakresu narkomanii</t>
  </si>
  <si>
    <t>rozdz. 85154 - Przeciwdziałanie alkoholizmowi</t>
  </si>
  <si>
    <t>zadania realizowane w ramach Gminnego Programu Profilaktyki i Rozwiązywania Problemów Alkoholowych, z tego:</t>
  </si>
  <si>
    <t>Udzielanie rodzinom, w których występują problemy alkoholowe pomocy psychospołecznej i prawnej, a w szczególności ochrony przed przemocą w rodzinie</t>
  </si>
  <si>
    <t>Prowadzenie profilaktycznej działalności informacyjno-edukacyjnej, w szczególności dla dzieci i młodzieży</t>
  </si>
  <si>
    <t xml:space="preserve">Gimnazjum nr 1 </t>
  </si>
  <si>
    <t>Działania zmierzające do ograniczenia dostępności alkoholu</t>
  </si>
  <si>
    <t>Wspomaganie działalności instytucji, stowarzyszeń i osób fizycznych, służącej rozwiązywaniu problemów alkoholowych</t>
  </si>
  <si>
    <t>Zespół Szkół Transportowo - Komunikacyjnych</t>
  </si>
  <si>
    <t>rozdz. 85156 - Składki na ubezpieczenia zdrowotne oraz świadczenia dla osób nie objętych obowiązkiem ubezpieczenia</t>
  </si>
  <si>
    <t>rozdz. 85195 - Pozostała działalność</t>
  </si>
  <si>
    <t>realizacja zadań wynikających z uchwalonej przez Radę Miasta strategii na rzecz osób niepełnosprawnych, z tego:</t>
  </si>
  <si>
    <t>Rehabilitacja osób niepełnosprawnych zwiększająca ich samodzielność fizyczną i psychiczną</t>
  </si>
  <si>
    <t>Ośrodek Szkolno-Wychowawczy dla Dzieci i Młodzieży Słabowidzącej</t>
  </si>
  <si>
    <t>Prowadzenie innowacyjnych zajęć edukacyjnych dla dzieci i młodzieży niepełnosprawnej</t>
  </si>
  <si>
    <t>Integracja osób niepełnosprawnych ze społecznością Lublina</t>
  </si>
  <si>
    <t>pozostałe działania wynikające ze strategii działań na rzecz osób niepełnosprawnych</t>
  </si>
  <si>
    <t>Wydatki na zadania ustawowo zlecone gminie</t>
  </si>
  <si>
    <t>realizacja projektu "Podajmy sobie ręce"</t>
  </si>
  <si>
    <t>wydatki na zadania realizowane na podstawie porozumień i umów</t>
  </si>
  <si>
    <t>Dział 801 - Oświata  i wychowanie</t>
  </si>
  <si>
    <t>rozdz. 80195 - Pozostała działalność</t>
  </si>
  <si>
    <t>organizacja kursu języka polskiego i kursu adaptacyjnego dla repatriantów</t>
  </si>
  <si>
    <t>Centrum Kształcenia Ustawicznego nr 2</t>
  </si>
  <si>
    <r>
      <t xml:space="preserve">Specjalny Ośrodek Szkolno-Wychowawczy nr 1 </t>
    </r>
    <r>
      <rPr>
        <i/>
        <sz val="10"/>
        <rFont val="Arial CE"/>
        <family val="2"/>
      </rPr>
      <t>Warsztaty Szkolne</t>
    </r>
  </si>
  <si>
    <t>Wynagrodzenia 
osobowe</t>
  </si>
  <si>
    <t>Wydatki
rzeczowe</t>
  </si>
  <si>
    <t>w złotych</t>
  </si>
  <si>
    <t>Rozdz.</t>
  </si>
  <si>
    <t>z tego:</t>
  </si>
  <si>
    <t>Wydatki</t>
  </si>
  <si>
    <t>Wydatki ogółem</t>
  </si>
  <si>
    <t>Wydatki na zadania własne</t>
  </si>
  <si>
    <t>Wydatki na zadania zlecone</t>
  </si>
  <si>
    <t>Zmiany</t>
  </si>
  <si>
    <t>Wydatki budżetu miasta na 2004 rok</t>
  </si>
  <si>
    <t xml:space="preserve"> </t>
  </si>
  <si>
    <t xml:space="preserve">Treść   </t>
  </si>
  <si>
    <t>Dział</t>
  </si>
  <si>
    <t xml:space="preserve">Rozdz.      </t>
  </si>
  <si>
    <t>%                        12:9</t>
  </si>
  <si>
    <t>Dochody budżetu miasta ogółem</t>
  </si>
  <si>
    <t>Dochody własne</t>
  </si>
  <si>
    <t xml:space="preserve">Subwencje </t>
  </si>
  <si>
    <t>Dotacje celowe i inne środki na zadania własne</t>
  </si>
  <si>
    <t>Dotacje celowe na zadania realizowane w drodze porozumień i umów</t>
  </si>
  <si>
    <t xml:space="preserve">Dotacje celowe z budżetu państwa na zadania zlecone z zakresu administracji rządowej </t>
  </si>
  <si>
    <t xml:space="preserve">Dotacje celowe z budżetu państwa na zadania z zakresu administracji rządowej </t>
  </si>
  <si>
    <t>Zwiększenia</t>
  </si>
  <si>
    <t>Dochody budżetu miasta na 2004 rok</t>
  </si>
  <si>
    <t>Zmniejszenia</t>
  </si>
  <si>
    <t>Różne rozliczenia</t>
  </si>
  <si>
    <t>Oświata i wychowanie</t>
  </si>
  <si>
    <t>Pomoc społeczna</t>
  </si>
  <si>
    <t>Pozostała działalność</t>
  </si>
  <si>
    <t>Plan 
po zmianach</t>
  </si>
  <si>
    <t>Gospodarka komunalna i ochrona środowiska</t>
  </si>
  <si>
    <t>Transport i łączność</t>
  </si>
  <si>
    <t>Drogi publiczne w miastach na prawach powiatu</t>
  </si>
  <si>
    <t>inwestycje</t>
  </si>
  <si>
    <t>Plan
 po zmianach</t>
  </si>
  <si>
    <t xml:space="preserve">Wydatki na zadania realizowane na podstawie porozumień 
i umów </t>
  </si>
  <si>
    <t xml:space="preserve">Gospodarka komunalna i ochrona środowiska </t>
  </si>
  <si>
    <t>Drogi publiczne gminne</t>
  </si>
  <si>
    <t>wydatki rzeczowe</t>
  </si>
  <si>
    <t>Gimnazja</t>
  </si>
  <si>
    <t>Szkoły podstawowe</t>
  </si>
  <si>
    <t>wynagrodzenia osobowe</t>
  </si>
  <si>
    <t xml:space="preserve">Przedszkola </t>
  </si>
  <si>
    <t xml:space="preserve">Szkoły zawodowe </t>
  </si>
  <si>
    <t>Edukacyjna opieka wychowawcza</t>
  </si>
  <si>
    <t>Specjalne ośrodki szkolno - wychowawcze</t>
  </si>
  <si>
    <t>Internaty i bursy szkolne</t>
  </si>
  <si>
    <t>pochodne od wynagrodzeń</t>
  </si>
  <si>
    <t>Dochody gminy ogółem, z tego:</t>
  </si>
  <si>
    <t>Dochody od osób prawnych, od osób fizycznych i od innych jednostek nieposiadających osobowości prawnej oraz wydatki związane z ich poborem</t>
  </si>
  <si>
    <t>Oświetlenie ulic, placów i dróg</t>
  </si>
  <si>
    <t>oświetlenie dróg</t>
  </si>
  <si>
    <t>Szkoły zawodowe</t>
  </si>
  <si>
    <t>Kultura fizyczna i sport</t>
  </si>
  <si>
    <t>Działalność usługowa</t>
  </si>
  <si>
    <t>Cmentarze</t>
  </si>
  <si>
    <t xml:space="preserve">Wpływy z podatku rolnego, podatku leśnego, podatku od czynności cywilnoprawnych, podatku od spadków i darowizn oraz podatków i opłat lokalnych </t>
  </si>
  <si>
    <t>podatek od nieruchomości</t>
  </si>
  <si>
    <t>Gospodarka gruntami i nieruchomościami</t>
  </si>
  <si>
    <t>Świetlice szkolne</t>
  </si>
  <si>
    <t>Poradnie psychologiczno-pedagogiczne, w tym poradnie specjalistyczne</t>
  </si>
  <si>
    <t>Placówki wychowania pozaszkolnego</t>
  </si>
  <si>
    <t>utrzymanie stołówek szkolnych, w tym:</t>
  </si>
  <si>
    <t>Różne rozliczenia finansowe</t>
  </si>
  <si>
    <t>odsetki od środków na rachunkach bankowych</t>
  </si>
  <si>
    <t>Centra kształcenia ustawicznego i praktycznego oraz ośrodki dokształcania zawodowego</t>
  </si>
  <si>
    <t>przedszkola, w tym:</t>
  </si>
  <si>
    <t>Szkoły podstawowe specjalne</t>
  </si>
  <si>
    <t>Wpływy z podatku rolnego, podatku leśnego, podatku od czynności cywilnoprawnych, podatku od spadków i darowizn oraz podatków i opłat lokalnych</t>
  </si>
  <si>
    <t>dotacja rekompensująca dochody utracone z tytułu zwolnień ustawowych</t>
  </si>
  <si>
    <t>wpłata Pergranso Sp. z o.o. z tytułu realizacji zobowiązań wynikających z umowy</t>
  </si>
  <si>
    <t>opłaty z tytułu wydawania tablic rejestracyjnych, praw jazdy, czasowych pozwoleń i innych</t>
  </si>
  <si>
    <t xml:space="preserve">Gospodarka mieszkaniowa </t>
  </si>
  <si>
    <t>dochody z tytułu zarządzania nieruchomościami Skarbu Państwa</t>
  </si>
  <si>
    <t>dotacja dla MOSiR "Bystrzyca"</t>
  </si>
  <si>
    <t>Kultura i ochrona dziedzictwa narodowego</t>
  </si>
  <si>
    <t>Teatry dramatyczne i lalkowe</t>
  </si>
  <si>
    <t>dotacja dla Teatru H. Ch. Andersena</t>
  </si>
  <si>
    <t>dotacje dla niepublicznych szkół podstawowych</t>
  </si>
  <si>
    <t>Licea ogólnokształcące</t>
  </si>
  <si>
    <t>Licea profilowane</t>
  </si>
  <si>
    <t>dotacje dla publicznych i niepublicznych liceów</t>
  </si>
  <si>
    <t>dotacje dla niepublicznych burs i internatów</t>
  </si>
  <si>
    <t xml:space="preserve">dotacje dla publicznych i niepublicznych szkół zawodowych </t>
  </si>
  <si>
    <t>Centra kultury i sztuki</t>
  </si>
  <si>
    <t>Ochrona i konserwacja zabytków</t>
  </si>
  <si>
    <t>przedłużenie ul. Krańcowej do ul. Kunickiego wraz z mostem na rzece Czerniejówce</t>
  </si>
  <si>
    <t>ścieżki rowerowe</t>
  </si>
  <si>
    <t>ul. Bursaki (połączenie z al. Smorawińskiego)</t>
  </si>
  <si>
    <t>iluminacja Archikatedry Lubelskiej</t>
  </si>
  <si>
    <t>konserwacja i obsługa urzadzeń oświetlenia</t>
  </si>
  <si>
    <t>utrzymanie cmentarzy komunalnych i urządzeń cmentarnych</t>
  </si>
  <si>
    <t>przedszkola przy szkołach podstawowych, w tym:</t>
  </si>
  <si>
    <t>Przedszkola specjalne</t>
  </si>
  <si>
    <t>Gimnazja specjalne</t>
  </si>
  <si>
    <t>Licea ogólnokształcące specjalne</t>
  </si>
  <si>
    <t>Szkoły artystyczne</t>
  </si>
  <si>
    <t>Szkoły zawodowe specjalne</t>
  </si>
  <si>
    <t>Wpływy z innych opłat stanowiących dochody jednostek samorządu terytorialnego 
na podstawie ustaw</t>
  </si>
  <si>
    <t>Licea profilowane specjalne</t>
  </si>
  <si>
    <t>§</t>
  </si>
  <si>
    <t>0310</t>
  </si>
  <si>
    <t>Podatek od nieruchomości</t>
  </si>
  <si>
    <t>0920</t>
  </si>
  <si>
    <t xml:space="preserve">Pozostałe odsetki </t>
  </si>
  <si>
    <t>0970</t>
  </si>
  <si>
    <t>Wpływy z różnych dochodów</t>
  </si>
  <si>
    <t>Dotacje otrzymane z funduszy celowych na realizację zadań bieżących jednostek sektora finansów publicznych</t>
  </si>
  <si>
    <t>Dochody jednostek samorządu terytorialnego związane z realizacją zadań z zakresu administracji rządowej oraz innych zadań zleconych ustawami</t>
  </si>
  <si>
    <t>0420</t>
  </si>
  <si>
    <t>Wpływy z opłaty komunikacyjnej</t>
  </si>
  <si>
    <t>Prezydenta Miasta Lublin</t>
  </si>
  <si>
    <t>inwestycje, w tym:</t>
  </si>
  <si>
    <t>przebudowa ul. Poniatowskiego i ul. Sowińskiego 
(od ul. ks. Popiełuszki do ul. Filaretów)</t>
  </si>
  <si>
    <t>Wydatki inwestycyjne jednostek budżetowych</t>
  </si>
  <si>
    <t>Zakup usług pozostałych</t>
  </si>
  <si>
    <t>Wynagrodzenia osobowe pracowników</t>
  </si>
  <si>
    <t>Składki na ubezpieczenia społeczne</t>
  </si>
  <si>
    <t>Składki na Fundusz Pracy</t>
  </si>
  <si>
    <t xml:space="preserve">Dotacja podmiotowa z budżetu dla niepublicznej jednostki systemu oświaty </t>
  </si>
  <si>
    <t>Dotacje podmiotowe z budżetu dla publicznej jednostki systemu oświaty prowadzonej przez osobę prawną inną niż jednostka samorządu terytorialnego oraz przez osobę fizyczną</t>
  </si>
  <si>
    <t>Zakup środków żywności</t>
  </si>
  <si>
    <t>Dotacja podmiotowa z budżetu dla instytucji kultury</t>
  </si>
  <si>
    <t>adaptacja klasztoru powizytkowskiego na wielofunkcyjne Centrum Kultury</t>
  </si>
  <si>
    <t>Dotacja przedmiotowa z budżetu dla zakładu budżetowego</t>
  </si>
  <si>
    <t>budowa wielofunkcyjnej hali sportowo-widowiskowej 
i lodowiska treningowego przy ul. Kazimierza Wielkiego</t>
  </si>
  <si>
    <t>Dotacje celowe z budżetu na finansowanie lub dofinansowanie kosztów realizacji inwestycji i zakupów inwestycyjnych zakładów budżetowych</t>
  </si>
  <si>
    <t xml:space="preserve">Podział planowanych dochodów i wydatków budżetu miasta </t>
  </si>
  <si>
    <t>na 2004 rok według jednostek organizacyjnych realizujących budżet</t>
  </si>
  <si>
    <t>Dz.</t>
  </si>
  <si>
    <t xml:space="preserve">Treść                                                                                                </t>
  </si>
  <si>
    <t>Dochody</t>
  </si>
  <si>
    <t>OGÓŁEM</t>
  </si>
  <si>
    <t>1. Urząd Miasta</t>
  </si>
  <si>
    <t>1.1 Wydział Finansowy</t>
  </si>
  <si>
    <t xml:space="preserve"> Dochody gminy, w tym:</t>
  </si>
  <si>
    <t>Dochody od osób prawnych, od osób fizycznych i od innych jednostek 
nieposiadających osobowości prawnej oraz wydatki związane z ich poborem</t>
  </si>
  <si>
    <t>Pozostałe odsetki</t>
  </si>
  <si>
    <t>Zakup energii</t>
  </si>
  <si>
    <t xml:space="preserve">Wydatki na zadania własne </t>
  </si>
  <si>
    <t>Wpływy z innych opłat stanowiących dochody jednostek samorządu terytorialnego na podstawie ustaw</t>
  </si>
  <si>
    <t>3. Szkoły i placówki oświatowe</t>
  </si>
  <si>
    <t>wpłata Pergranso Sp. z o.o. z tytułu realizacji zobowiązań wynikających 
z umowy</t>
  </si>
  <si>
    <t>Dochody powiatu, w tym:</t>
  </si>
  <si>
    <t>1.2 Wydział Gospodarki Komunalnej</t>
  </si>
  <si>
    <t>1.3 Wydział Oświaty i Wychowania</t>
  </si>
  <si>
    <t>1.4 Wydział Spraw Społecznych</t>
  </si>
  <si>
    <t>1.5 Wydział Strategii i Rozwoju</t>
  </si>
  <si>
    <t>Harmonogram realizacji dochodów budżetu miasta w 2004 roku</t>
  </si>
  <si>
    <t xml:space="preserve">Treść      
(nazwa działu, rozdziału)                                                                                       </t>
  </si>
  <si>
    <t>Plan na 
2004 rok
z późn. zm.</t>
  </si>
  <si>
    <t>I kwartał</t>
  </si>
  <si>
    <t>II kwartał</t>
  </si>
  <si>
    <t>III kwartał</t>
  </si>
  <si>
    <t>IV kwartał</t>
  </si>
  <si>
    <t>Dochody ogółem</t>
  </si>
  <si>
    <t>Specjalne ośrodki szkolno-wychowawcze</t>
  </si>
  <si>
    <t>Harmonogram realizacji wydatków budżetu miasta w 2004 roku</t>
  </si>
  <si>
    <t>w tym:</t>
  </si>
  <si>
    <t xml:space="preserve">1.3 Wydział Oświaty i Wychowania </t>
  </si>
  <si>
    <t xml:space="preserve">Pozostała działalność </t>
  </si>
  <si>
    <t>Subwencje</t>
  </si>
  <si>
    <t>2. Miejski Ośrodek Pomocy Rodzinie</t>
  </si>
  <si>
    <t>Placówki opiekuńczo - wychowawcze</t>
  </si>
  <si>
    <t>dotacje dla niepublicznych placówek opiekuńczo-wychowawczych</t>
  </si>
  <si>
    <t>Dotacja podmiotowa z budżetu dla jednostek niezaliczanych do sektora finansów publicznych</t>
  </si>
  <si>
    <t>Ośrodki pomocy społecznej</t>
  </si>
  <si>
    <t>Placówki opiekuńczo-wychowawcze</t>
  </si>
  <si>
    <t>dotacja celowa z budżetu państwa na utrzymanie placówek opiekuńczo-wychowawczych</t>
  </si>
  <si>
    <t>Dotacje celowe otrzymane z budżetu państwa na realizację bieżących zadań własnych powiatu</t>
  </si>
  <si>
    <t>środki w dyspozycji</t>
  </si>
  <si>
    <t>Społeczna Terapeutyczna Szkoła Podstawowa im. H. Ch. Andersena; Towarzystwo Oświatowe im. S. Batorego, ul. Przyjaźni 20, 20-314 Lublin</t>
  </si>
  <si>
    <t xml:space="preserve">Pierwsza Społeczna Szkoła Podstawowa; Społeczne Stowarzyszenie Edukacyjne, ul. Herbowa 18 A, 20-551 Lublin </t>
  </si>
  <si>
    <t xml:space="preserve">Katolicka Szkoła Podstawowa im. św. Jadwigi Królowej; Parafia Rzymsko-Katolicka św. Jadwigi Królowej, ul. Koncertowa 15, 20-866 Lublin </t>
  </si>
  <si>
    <t>Społeczna Szkoła Podstawowa im. S. F. Klonowica; Stowarzyszenie Oświatowo - Wychowawcze im. S. F. Klonowica, ul. Kurantowa 5, 20-836 Lublin</t>
  </si>
  <si>
    <t xml:space="preserve">Społeczne Gimnazjum im. S. F. Klonowica;  Stowarzyszenie Oświatowo-Wychowawcze im. S. F. Klonowica, ul. Kurantowa 5, 20-836 Lublin </t>
  </si>
  <si>
    <t>Pallotyńskie Gimnazjum im. Stefana Batorego; Stowarzyszenie Apostolstwa Katolickiego Pallotyni, al. Warszawska 31, 20-803 Lublin</t>
  </si>
  <si>
    <t xml:space="preserve">Lubelskie Społeczne Gimnazjum im. Jana III Sobieskiego; Lubelskie Stowarzyszenie Oświatowo-Wychowawcze, Al. Racławickie 17, 20-059 Lublin </t>
  </si>
  <si>
    <t>Zespół Szkół im. św. Stanisława Kostki; Archidiecezja Lubelska, ul. Prymasa Stefana Wyszyńskiego 2, 20-950 Lublin</t>
  </si>
  <si>
    <t>Prywatne Katolickie Liceum Ogólnokształcące im. ks. K. Gostyńskiego; Michał Bobrzyński, ul. Dulęby 22/2, 20-326 Lublin</t>
  </si>
  <si>
    <t>Pallotyńskie Liceum Ogólnokształcące im. S. Batorego; Stowarzyszenie Apostolstwa Katolickiego Księża Pallotyni, al. Warszawska 31, 20-803 Lublin</t>
  </si>
  <si>
    <t>Katolickie Liceum Ogólnokształcące im. św. Teresy; Katolickie Stowarzyszenie Oświatowe im. św. Teresy, ul. Krochmalna 47, 20-401 Lublin</t>
  </si>
  <si>
    <t>Prywatne Liceum Ogólnokształcące im. S. Wyspiańskiego; Sztuka i Rzemiosło Sp. z o.o., ul. Szczecińska 8, 20-721 Lublin</t>
  </si>
  <si>
    <t>Prywatne Liceum Ogólnokształcące im. I.J. Paderewskiego; CRH "Akademos" Sp. z o.o., ul. Symfoniczna 1, 20-853 Lublin</t>
  </si>
  <si>
    <t>Społeczne Liceum Ogólnokształcące im. Jana III Sobieskiego; Lubelskie Stowarzyszenie Oświatowo-Wychowawcze, Al. Racławickie 17, 20-059 Lublin</t>
  </si>
  <si>
    <t>Społeczne Liceum Ogólnokształcące im. H. Ch. Andersena; Towarzystwo Oświatowe im. Stefana Batorego, ul. Przyjaźni 20, 20-314 Lublin</t>
  </si>
  <si>
    <t>Prywatne Liceum Ogólnokształcące im. Królowej Jadwigi; Grzegorz Szymczak, ul. Wokulskiego 7, 20-716 Lublin</t>
  </si>
  <si>
    <t>Europejskie Liceum Ogólnokształcące dla Dorosłych; Akademicki Instytut Naukowy Sp. z o.o., Plac Zygmunta Starego 4/1, 05-825 Grodzisk Mazowiecki</t>
  </si>
  <si>
    <t>Społeczne Liceum Ogólnokształcące im. A. Asnyka Stowarzyszenia "Szansa"; Stowarzyszenie "Szansa", ul. Archidiakońska 6, 20-112 Lublin</t>
  </si>
  <si>
    <t>Zespół Szkół im. św. St. Kostki; Archidiecezja Lubelska, ul. Prymasa Stefana Wyszyńskiego 2, 20-950 Lublin</t>
  </si>
  <si>
    <t>Zespół Szkół Rzemiosła i Przedsiębiorczości; Izba Rzemiosła i Przedsiębiorczości, ul. Rynek 2, 20-111 Lublin</t>
  </si>
  <si>
    <t>Technikum Uzupełniające dla Dorosłych ZDZ w Lublinie; Zakład Doskonalenia Zawodowego, ul. Królewska 15, 20-950 Lublin</t>
  </si>
  <si>
    <t>Zasadnicza Szkoła Wielozawodowa ZDZ w Lublinie; Zakład Doskonalenia Zawodowego, ul. Królewska 15, 20-950 Lublin</t>
  </si>
  <si>
    <t>Prywatne Policealne Studium Zawodowe im. W. Pola; Ośrodek Usług Edukacyjnych Sp. z o.o., ul. Kunickiego 95, 20-459 Lublin</t>
  </si>
  <si>
    <t>Prywatne Policealne Studium Zawodowe - Zaoczne im. A. Szubartowskiego; Irena Szubartowska, ul. Kustronia 4/44, 20-241 Lublin</t>
  </si>
  <si>
    <t>Niepubliczne Medyczne Studium Zawodowe Techniki Dentystycznej; Dariusz Błaszczak, ul. Kurpiowska 32, 20-730 Lublin</t>
  </si>
  <si>
    <t>Ośrodek Kształcenia Policealnego "O`Chikara" Policealna Szkoła Detektywów i Pracowników Ochrony; Michał Kwiatkowski, ul. Wieniawska 6/13, 20-071 Lublin; Dariusz Kowalski, ul. Koncertowa 5/36, 20-843 Lublin</t>
  </si>
  <si>
    <t xml:space="preserve">Policealna Szkoła Rozwoju Zawodowego; Karolina Sikorska, ul. Początkowa 3, 20-805 Lublin; Jarosław Socha, ul. Paryska 6/9, 20-854 Lublin </t>
  </si>
  <si>
    <t>Policealne Studium Rekreacji, Sportu i Turystyki; Jerzy Łabęcki, ul. Paryska 4/34, 20-854 Lublin; Artur Oleksiewicz, ul. Kosmowskiej 1C/30, 20-815 Lublin</t>
  </si>
  <si>
    <t>Niepubliczne Policealne Studium Zawodowe Stowarzyszenia "Szansa"; Stowarzyszenie "Szansa", ul. Archidiakońska 6, 20-112 Lublin</t>
  </si>
  <si>
    <t>Lubelska Szkoła Gospodarcza Studium Policealne; Dariusz Drewnowski, Rafałówka 66, 16-060 Zabłudów</t>
  </si>
  <si>
    <t>Zasadnicza Szkoła Zawodowa Przyzakładowa ZDZ im. Parczyńskiego; Zakład Doskonalenia Zawodowego, ul. Królewska 15, 20-950 Lublin</t>
  </si>
  <si>
    <t>Prywatna Żeńska Bursa Sióstr Urszulanek UR; Zgromadzenie Sióstr Urszulanek Unii Rzymskiej, ul. Narutowicza 10, 20-004 Lublin</t>
  </si>
  <si>
    <t>Wydatki rzeczowe</t>
  </si>
  <si>
    <t>Wydatki majątkowe</t>
  </si>
  <si>
    <t xml:space="preserve">       Nazwa</t>
  </si>
  <si>
    <t>§ 4010</t>
  </si>
  <si>
    <t>§ 4110</t>
  </si>
  <si>
    <t>§ 4120</t>
  </si>
  <si>
    <t>§ 3020</t>
  </si>
  <si>
    <t>§ 3110</t>
  </si>
  <si>
    <t>§ 3240</t>
  </si>
  <si>
    <t>§ 4130</t>
  </si>
  <si>
    <t>§ 4140</t>
  </si>
  <si>
    <t>§ 4220</t>
  </si>
  <si>
    <t>§ 4240</t>
  </si>
  <si>
    <t>§ 4260</t>
  </si>
  <si>
    <t>§ 4270</t>
  </si>
  <si>
    <t>§ 4280</t>
  </si>
  <si>
    <t>§ 4300</t>
  </si>
  <si>
    <t xml:space="preserve">  § 4410</t>
  </si>
  <si>
    <t>§ 4420</t>
  </si>
  <si>
    <t>§ 4430</t>
  </si>
  <si>
    <t>§ 4440</t>
  </si>
  <si>
    <t>§ 4480</t>
  </si>
  <si>
    <t>§ 4580</t>
  </si>
  <si>
    <t>§ 4590</t>
  </si>
  <si>
    <t>§ 4600</t>
  </si>
  <si>
    <t>§ 4610</t>
  </si>
  <si>
    <t>§ 4810</t>
  </si>
  <si>
    <t>§ 6050</t>
  </si>
  <si>
    <t>§ 6060</t>
  </si>
  <si>
    <t xml:space="preserve">           paragrafu</t>
  </si>
  <si>
    <t>Wynagrodzenia</t>
  </si>
  <si>
    <t>Składki na</t>
  </si>
  <si>
    <t>Składki</t>
  </si>
  <si>
    <t xml:space="preserve">Nagrody </t>
  </si>
  <si>
    <t>Świadcz.</t>
  </si>
  <si>
    <t>Stypendia</t>
  </si>
  <si>
    <t xml:space="preserve">Składki </t>
  </si>
  <si>
    <t>Wpłaty na</t>
  </si>
  <si>
    <t>Zakup</t>
  </si>
  <si>
    <t xml:space="preserve">Zakup </t>
  </si>
  <si>
    <t>Podróże</t>
  </si>
  <si>
    <t>Różne</t>
  </si>
  <si>
    <t>Odpisy</t>
  </si>
  <si>
    <t xml:space="preserve">Podatek </t>
  </si>
  <si>
    <t xml:space="preserve">Pozostałe </t>
  </si>
  <si>
    <t>Kary i</t>
  </si>
  <si>
    <t xml:space="preserve">Koszty </t>
  </si>
  <si>
    <t>Wydatki na</t>
  </si>
  <si>
    <t>osobowe</t>
  </si>
  <si>
    <t>ubezpiecz.</t>
  </si>
  <si>
    <t xml:space="preserve">na </t>
  </si>
  <si>
    <t>i wydatki</t>
  </si>
  <si>
    <t>społeczne</t>
  </si>
  <si>
    <t>oraz</t>
  </si>
  <si>
    <t>na</t>
  </si>
  <si>
    <t>Państwowy</t>
  </si>
  <si>
    <t>środków</t>
  </si>
  <si>
    <t>pomocy</t>
  </si>
  <si>
    <t>energii</t>
  </si>
  <si>
    <t>usług remontowych</t>
  </si>
  <si>
    <t xml:space="preserve">usług </t>
  </si>
  <si>
    <t>usług</t>
  </si>
  <si>
    <t>służbowe</t>
  </si>
  <si>
    <t>opłaty</t>
  </si>
  <si>
    <t>na zakł.</t>
  </si>
  <si>
    <t>od</t>
  </si>
  <si>
    <t>odsetki</t>
  </si>
  <si>
    <t>odszkodow.</t>
  </si>
  <si>
    <t>postępowania</t>
  </si>
  <si>
    <t>Rezerwy</t>
  </si>
  <si>
    <t>inwestycyjne</t>
  </si>
  <si>
    <t>zakupy</t>
  </si>
  <si>
    <t>pracowników</t>
  </si>
  <si>
    <t>Fundusz</t>
  </si>
  <si>
    <t>inne formy</t>
  </si>
  <si>
    <t>ubezpieczenie</t>
  </si>
  <si>
    <t>i</t>
  </si>
  <si>
    <t>żywności</t>
  </si>
  <si>
    <t>naukowych,</t>
  </si>
  <si>
    <t>w tym</t>
  </si>
  <si>
    <t>zdrowotnych</t>
  </si>
  <si>
    <t>pozostałych</t>
  </si>
  <si>
    <t>krajowe</t>
  </si>
  <si>
    <t>zagran.</t>
  </si>
  <si>
    <t>i składki</t>
  </si>
  <si>
    <t>fundusz</t>
  </si>
  <si>
    <t>nieruchomości</t>
  </si>
  <si>
    <t>wypłacane na</t>
  </si>
  <si>
    <t xml:space="preserve">sądowego </t>
  </si>
  <si>
    <t>jednostek</t>
  </si>
  <si>
    <t>Razem</t>
  </si>
  <si>
    <t>Pracy</t>
  </si>
  <si>
    <t>nie zalicz.</t>
  </si>
  <si>
    <t>pomocy dla</t>
  </si>
  <si>
    <t>zdrowotne</t>
  </si>
  <si>
    <t>Rehabilitacji</t>
  </si>
  <si>
    <t>dydaktycznych</t>
  </si>
  <si>
    <t>remonty</t>
  </si>
  <si>
    <t>świadczeń</t>
  </si>
  <si>
    <t>rzecz osób</t>
  </si>
  <si>
    <t>rzecz osób pr.i</t>
  </si>
  <si>
    <t>budżetowych</t>
  </si>
  <si>
    <t xml:space="preserve">       szkoły</t>
  </si>
  <si>
    <t>do wynagr.</t>
  </si>
  <si>
    <t>uczniów</t>
  </si>
  <si>
    <t>Osób Niepłn.</t>
  </si>
  <si>
    <t>i książek</t>
  </si>
  <si>
    <t>socjalnych</t>
  </si>
  <si>
    <t>fizycznych</t>
  </si>
  <si>
    <t>i in. jedn. organ.</t>
  </si>
  <si>
    <t>prokuratorsk.</t>
  </si>
  <si>
    <t>(modernizacje szkół)</t>
  </si>
  <si>
    <t>(termomodernizacje ob. szk)</t>
  </si>
  <si>
    <t xml:space="preserve">  OGÓŁEM</t>
  </si>
  <si>
    <t>Dział 801 - Oświata  i Wychowanie</t>
  </si>
  <si>
    <t>rozdz. 80101 - Szkoły podstawowe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</si>
  <si>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</si>
  <si>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</si>
  <si>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</si>
  <si>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</si>
  <si>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</si>
  <si>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</si>
  <si>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9</t>
  </si>
  <si>
    <t>Szkoła Podstawowa nr 10</t>
  </si>
  <si>
    <t>ZSO nr 2 (Szkoła Podstawowa nr 11)</t>
  </si>
  <si>
    <t>Szkoła Podstawowa nr 12</t>
  </si>
  <si>
    <t>Szkoła Podstawowa nr 14</t>
  </si>
  <si>
    <t>Szkoła Podstawowa nr 15</t>
  </si>
  <si>
    <t>Szkoła Podstawowa nr 16</t>
  </si>
  <si>
    <t>ZSO nr 6 (Szkoła Podstawowa nr 17)</t>
  </si>
  <si>
    <t>Szkoła Podstawowa nr 18</t>
  </si>
  <si>
    <t>Szkoła Podstawowa nr 20</t>
  </si>
  <si>
    <t>Szkoła Podstawowa nr 21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</si>
  <si>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</si>
  <si>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</si>
  <si>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</si>
  <si>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</si>
  <si>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</si>
  <si>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</si>
  <si>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</si>
  <si>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</si>
  <si>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</si>
  <si>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33</t>
  </si>
  <si>
    <t>Szkoła Podstawowa nr 34</t>
  </si>
  <si>
    <t>Szkoła Podstawowa nr 35</t>
  </si>
  <si>
    <t>Szkoła Podstawowa nr 36</t>
  </si>
  <si>
    <t>Szkoła Podstawowa nr 37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</si>
  <si>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</si>
  <si>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</si>
  <si>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</si>
  <si>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</si>
  <si>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</si>
  <si>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Szkoła Podstawowa nr 46</t>
  </si>
  <si>
    <t>Szkoła Podstawowa nr 47</t>
  </si>
  <si>
    <t>Szkoła Podstawowa nr 48</t>
  </si>
  <si>
    <t>Zespół Szkół nr 4 (Szkoła Podstawowa nr 49)</t>
  </si>
  <si>
    <t>Szkoła Podstawowa nr 50</t>
  </si>
  <si>
    <t>Szkoła Podstawowa nr 51</t>
  </si>
  <si>
    <t>Szkoła Podstawowa nr 52</t>
  </si>
  <si>
    <t>Pogotowie Opiekuńcze</t>
  </si>
  <si>
    <t>Środki w dyspozycji WOIW</t>
  </si>
  <si>
    <t xml:space="preserve">Zespół Szkół Ogólnokształcących nr 1 </t>
  </si>
  <si>
    <t>Zespół Szkół Ogólnokształcących nr 2</t>
  </si>
  <si>
    <t>Zespół Szkół Ogólnokształcących nr 4</t>
  </si>
  <si>
    <t>Zespół Szkół Ogólnokształcących nr 5</t>
  </si>
  <si>
    <t>Zespół Szkół Ogólnokształcących nr 6</t>
  </si>
  <si>
    <t>rozdz. 80102 - Szkoły podstawowe specjalne</t>
  </si>
  <si>
    <t>Zespół Szkół nr 4 (Szkoła Podstawowa Specjalna nr 26)</t>
  </si>
  <si>
    <t>Specjalny Ośrodek Szkolno-Wychowawczy nr 2</t>
  </si>
  <si>
    <t>Ośrodek Szkolno - Wychowawczy dla Dzieci i Młodzieży Słabo Widzącej</t>
  </si>
  <si>
    <t>Ośrodek Szkolno - Wychowawczy dla Dzieci i Młodzieży Niesłyszącej i Słabo Słyszącej</t>
  </si>
  <si>
    <t xml:space="preserve">rozdz. 80104 - Przedszkola </t>
  </si>
  <si>
    <t>rozdz. 80105 - Przedszkola specjalne</t>
  </si>
  <si>
    <t>Przedszkole Specjalne nr 11</t>
  </si>
  <si>
    <t>Gimnazjum nr 1</t>
  </si>
  <si>
    <t>Gimnazjum nr 2</t>
  </si>
  <si>
    <t>Gimnazjum nr 3</t>
  </si>
  <si>
    <t>Gimnazjum nr 5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</si>
  <si>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</si>
  <si>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</si>
  <si>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</si>
  <si>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</si>
  <si>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</si>
  <si>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</si>
  <si>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</si>
  <si>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</si>
  <si>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</si>
  <si>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</si>
  <si>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</si>
  <si>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</si>
  <si>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</si>
  <si>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rozdz. 80111 - Gimnazja specjalne</t>
  </si>
  <si>
    <t>rozdz. 80113 - Dowożenie uczniów do szkół</t>
  </si>
  <si>
    <t xml:space="preserve">Zespół Szkół Ogólnokształcących nr 4 </t>
  </si>
  <si>
    <t>rozdz. 80120 Licea ogólnokształcące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</si>
  <si>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</si>
  <si>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</si>
  <si>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</si>
  <si>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</si>
  <si>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</si>
  <si>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</si>
  <si>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</si>
  <si>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VIII Liceum Ogólnokształcące</t>
  </si>
  <si>
    <t>IX Liceum Ogólnokształcące</t>
  </si>
  <si>
    <t>Przedszkola</t>
  </si>
  <si>
    <t>Pochodne 
od wynagrodzeń</t>
  </si>
  <si>
    <t>(nazwa działu, rozdziału, źródła dochodów, paragrafu)</t>
  </si>
  <si>
    <t>Załącznik nr 1</t>
  </si>
  <si>
    <t>Plan 
według uchwały 
nr 339/XV/2004 
Rady Miasta Lublin 
z 29.01.2004 r.
z późn. zm.</t>
  </si>
  <si>
    <t>Dochody powiatu ogółem, z tego:</t>
  </si>
  <si>
    <t>Dochody gminy, w tym:</t>
  </si>
  <si>
    <t>Instytucje kultury fizycznej</t>
  </si>
  <si>
    <t>Treść                                                                                                                               (nazwa działu, rozdziału, zadania, paragrafu)</t>
  </si>
  <si>
    <t>Załącznik nr 2</t>
  </si>
  <si>
    <t>Plan według uchwały
nr 339/XV/2004
Rady Miasta Lublin
z 29.01.2004 r.
z późn. zm.</t>
  </si>
  <si>
    <t xml:space="preserve">dotacje dla gimnazjów publicznych i niepublicznych </t>
  </si>
  <si>
    <t>dotacje dla publicznych liceów profilowanych</t>
  </si>
  <si>
    <t>dokumentacja przyszłościowa</t>
  </si>
  <si>
    <t>rewaloryzacja zabytków, z tego m.in.:</t>
  </si>
  <si>
    <t>Załącznik nr 3</t>
  </si>
  <si>
    <t>Policealne Studium Zawodowe dla Dorosłych Centrum Usług Szkoleniowych "Lider"; Centrum Usług Szkoleniowych "Lider" Sp. z o.o., ul. Radziwiłłowska 5, 
20-080 Lublin</t>
  </si>
  <si>
    <t xml:space="preserve">Niepubliczne Policealne Studium Medyczne Towarzystwa Wiedzy Powszechnej; Towarzystwo Wiedzy Powszechnej Oddział Regionalny w Lublinie, 
Al. Zygmuntowskie 5, 20-101 Lublin </t>
  </si>
  <si>
    <t>Prywatna Policealna Szkoła Ochrony Pracy dla Dorosłych Centrum Ochrony Pracy i Biznesu "Consultrix"; Ewa Delmanowicz, ul. Kleniewskich 6/3, 
20-093 Lublin</t>
  </si>
  <si>
    <t>Policealne Studium Rachunkowości Stowarzyszenia Księgowych w Polsce; Stowarzyszenie Księgowych w Polsce Oddział Okręgowy, al. Piłsudskiego 1A, 
20-011 Lublin</t>
  </si>
  <si>
    <t>Policealne Studium Zawodowe "Cogito"; Robert Stawecki, ul. Lwowska 18/5, 
20-128 Lublin</t>
  </si>
  <si>
    <t>Prywatne Policealne Studium Zawodowe "Eureka"; Iwona Pręciuk, 
ul. Bazylianówka 99/22, 20-144 Lublin; Tomasz Koproń, ul. Skautów 7/7, 
20-055 Lublin</t>
  </si>
  <si>
    <t>Centrum Edukacji Dorosłych "Alfa" Studium Policealne; Marcin Kwiatkowski, 
ul. Hallera 35/2, 80-426 Gdańsk</t>
  </si>
  <si>
    <t xml:space="preserve">Zespół Szkół Ogólnokształcących nr 5 </t>
  </si>
  <si>
    <t>rozdz. 80110 - Gimnazja</t>
  </si>
  <si>
    <t xml:space="preserve">Zespół Szkół nr 6 </t>
  </si>
  <si>
    <t xml:space="preserve">Zespół Szkół nr 4 </t>
  </si>
  <si>
    <t xml:space="preserve">Ośrodek Szkolno-Wychowawczy dla Dzieci i Młodzieży Niesłyszącej i Słabo Słyszącej </t>
  </si>
  <si>
    <t xml:space="preserve">Specjalny Ośrodek Szkolno-Wychowawczy nr 2 </t>
  </si>
  <si>
    <t xml:space="preserve">Ośrodek Szkolno-Wychowawczy dla Dzieci i Młodzieży Słabo Widzącej </t>
  </si>
  <si>
    <t xml:space="preserve">Państwowe Szkoły Budownictwa i Geodezji  </t>
  </si>
  <si>
    <t xml:space="preserve">Zespół  Szkół  Ekonomicznych </t>
  </si>
  <si>
    <t xml:space="preserve">Zespół Szkół Ogólnokształcących nr 2 </t>
  </si>
  <si>
    <t xml:space="preserve">Zespół Szkół Włókienniczych </t>
  </si>
  <si>
    <t xml:space="preserve">Państwowe Szkoły Budownictwa i Geodezji </t>
  </si>
  <si>
    <t xml:space="preserve">Zespół Szkół Przemysłu Spożywczego </t>
  </si>
  <si>
    <t xml:space="preserve">Zespół Szkół Odzieżowo-Włókienniczych </t>
  </si>
  <si>
    <t xml:space="preserve">Zespół Szkół Mechanicznych </t>
  </si>
  <si>
    <t xml:space="preserve">Ośrodek Szkolno-Wychowawczy dla Dzieci i Młodzieży Niesłyszacej i Słabo Słyszącej </t>
  </si>
  <si>
    <t>Centrum Kształcenia Ustawicznego nr 1</t>
  </si>
  <si>
    <t>rozdz. 85401 - Świetlice szkolne</t>
  </si>
  <si>
    <t>Katolickie Gimnazjum im. św. Teresy; Katolickie Stowarzyszenie Oświatowe 
im. św. Teresy, ul. Krochmalna 47, 20-401 Lublin</t>
  </si>
  <si>
    <t>Prywatne Liceum Ogólnokształcące dla Dorosłych Zaoczne im. E. Orzeszkowej; Barbara Niedziałkowska-Kazaren, ul. Róży Wiatrów 5/63, 
20-468 Lublin</t>
  </si>
  <si>
    <t>rozdz. 80124 - Licea profilowane specjalne</t>
  </si>
  <si>
    <t>Załącznik nr 5</t>
  </si>
  <si>
    <t>Załącznik nr 4</t>
  </si>
  <si>
    <t>z dnia 29 listopada 2004 roku</t>
  </si>
  <si>
    <r>
      <t>z dnia</t>
    </r>
    <r>
      <rPr>
        <sz val="10"/>
        <color indexed="8"/>
        <rFont val="Arial CE"/>
        <family val="2"/>
      </rPr>
      <t xml:space="preserve"> 29 listopada 2004 roku</t>
    </r>
  </si>
  <si>
    <t>Prywatne Gimnazjum im. Królowej Jadwigi; Grzegorz Szymczak, 
ul. Wokulskiego 7, 20-716 Lublin</t>
  </si>
  <si>
    <t>Prywatne Liceum Ogólnokształcące dla Dorosłych Wieczorowe 
im. E. Orzeszkowej; Barbara Niedziałkowska-Kazaren, ul. Róży Wiatrów 5/63, 
20-468 Lublin</t>
  </si>
  <si>
    <t>do zarządzenia nr 469/2004</t>
  </si>
  <si>
    <t xml:space="preserve">Skarbnik Miasta Lublin </t>
  </si>
  <si>
    <t>Prezydent Miasta Lublin</t>
  </si>
  <si>
    <t xml:space="preserve">  mgr Irena Szumlak</t>
  </si>
  <si>
    <t xml:space="preserve">   Andrzej Pruszkowski</t>
  </si>
  <si>
    <t xml:space="preserve">                                 Skarbnik Miasta Lublin </t>
  </si>
  <si>
    <t xml:space="preserve">                                    mgr Irena Szumlak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</si>
</sst>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\ &quot;zł&quot;"/>
    <numFmt numFmtId="166" formatCode="_-* #,##0\ _z_ł_-;\-* #,##0\ _z_ł_-;_-* &quot;-&quot;??\ _z_ł_-;_-@_-"/>
    <numFmt numFmtId="167" formatCode="#,##0.00\ &quot;zł&quot;"/>
    <numFmt numFmtId="168" formatCode="#,##0.0"/>
    <numFmt numFmtId="169" formatCode="0.0"/>
    <numFmt numFmtId="170" formatCode="#,##0.0000"/>
    <numFmt numFmtId="171" formatCode="###0"/>
    <numFmt numFmtId="172" formatCode="h:m"/>
    <numFmt numFmtId="173" formatCode="#,##0.00\ &quot;zł&quot;;[Red]#,##0.00\ &quot;zł&quot;"/>
    <numFmt numFmtId="174" formatCode="#,##0.000"/>
    <numFmt numFmtId="175" formatCode="#,##0.00\ _z_ł"/>
    <numFmt numFmtId="176" formatCode="#,##0\ _z_ł"/>
    <numFmt numFmtId="177" formatCode="#,##0_ ;\-#,##0\ "/>
  </numFmts>
  <fonts count="28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9"/>
      <name val="Arial CE"/>
      <family val="2"/>
    </font>
    <font>
      <sz val="12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2"/>
    </font>
    <font>
      <sz val="10"/>
      <color indexed="8"/>
      <name val="MS Sans Serif"/>
      <family val="0"/>
    </font>
    <font>
      <sz val="10"/>
      <color indexed="8"/>
      <name val="Arial CE"/>
      <family val="2"/>
    </font>
    <font>
      <b/>
      <u val="single"/>
      <sz val="11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7"/>
      <name val="Arial CE"/>
      <family val="2"/>
    </font>
    <font>
      <b/>
      <sz val="10"/>
      <color indexed="9"/>
      <name val="Arial CE"/>
      <family val="0"/>
    </font>
    <font>
      <b/>
      <sz val="10"/>
      <color indexed="8"/>
      <name val="Arial CE"/>
      <family val="0"/>
    </font>
    <font>
      <b/>
      <i/>
      <sz val="10"/>
      <color indexed="9"/>
      <name val="Arial CE"/>
      <family val="2"/>
    </font>
    <font>
      <i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1"/>
      <color indexed="8"/>
      <name val="Arial CE"/>
      <family val="0"/>
    </font>
    <font>
      <sz val="11"/>
      <color indexed="8"/>
      <name val="Arial CE"/>
      <family val="2"/>
    </font>
    <font>
      <sz val="8"/>
      <color indexed="8"/>
      <name val="Arial CE"/>
      <family val="2"/>
    </font>
    <font>
      <i/>
      <sz val="12"/>
      <name val="Arial CE"/>
      <family val="2"/>
    </font>
  </fonts>
  <fills count="6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dashDotDot"/>
      <bottom style="dotted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dashDot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 style="thin"/>
      <top style="dotted"/>
      <bottom style="hair"/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 style="thin"/>
      <top style="dashDot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ashDotDot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medium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medium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dashDot"/>
    </border>
    <border>
      <left style="thin"/>
      <right style="thin"/>
      <top style="dashDot"/>
      <bottom style="thin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double"/>
      <right>
        <color indexed="63"/>
      </right>
      <top style="double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>
      <alignment/>
      <protection/>
    </xf>
    <xf numFmtId="0" fontId="0" fillId="0" borderId="0" applyBorder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2" xfId="0" applyFont="1" applyBorder="1" applyAlignment="1">
      <alignment/>
    </xf>
    <xf numFmtId="0" fontId="2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/>
    </xf>
    <xf numFmtId="3" fontId="0" fillId="0" borderId="0" xfId="0" applyNumberFormat="1" applyAlignment="1">
      <alignment/>
    </xf>
    <xf numFmtId="3" fontId="2" fillId="2" borderId="2" xfId="0" applyNumberFormat="1" applyFont="1" applyFill="1" applyBorder="1" applyAlignment="1">
      <alignment/>
    </xf>
    <xf numFmtId="3" fontId="3" fillId="0" borderId="6" xfId="0" applyNumberFormat="1" applyFont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4" fillId="3" borderId="2" xfId="0" applyFont="1" applyFill="1" applyBorder="1" applyAlignment="1">
      <alignment/>
    </xf>
    <xf numFmtId="3" fontId="6" fillId="0" borderId="5" xfId="0" applyNumberFormat="1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6" fillId="3" borderId="5" xfId="0" applyFont="1" applyFill="1" applyBorder="1" applyAlignment="1">
      <alignment wrapText="1"/>
    </xf>
    <xf numFmtId="3" fontId="6" fillId="3" borderId="5" xfId="0" applyNumberFormat="1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6" fillId="3" borderId="2" xfId="0" applyFont="1" applyFill="1" applyBorder="1" applyAlignment="1">
      <alignment wrapText="1"/>
    </xf>
    <xf numFmtId="3" fontId="6" fillId="3" borderId="2" xfId="0" applyNumberFormat="1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/>
    </xf>
    <xf numFmtId="0" fontId="0" fillId="3" borderId="0" xfId="0" applyFont="1" applyFill="1" applyAlignment="1">
      <alignment horizontal="right"/>
    </xf>
    <xf numFmtId="0" fontId="0" fillId="3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3" borderId="0" xfId="0" applyFont="1" applyFill="1" applyAlignment="1">
      <alignment horizontal="right"/>
    </xf>
    <xf numFmtId="0" fontId="1" fillId="3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7" xfId="0" applyFont="1" applyBorder="1" applyAlignment="1">
      <alignment horizontal="right"/>
    </xf>
    <xf numFmtId="0" fontId="0" fillId="0" borderId="7" xfId="0" applyFont="1" applyBorder="1" applyAlignment="1">
      <alignment/>
    </xf>
    <xf numFmtId="0" fontId="0" fillId="3" borderId="8" xfId="0" applyFont="1" applyFill="1" applyBorder="1" applyAlignment="1">
      <alignment horizontal="right"/>
    </xf>
    <xf numFmtId="0" fontId="0" fillId="3" borderId="8" xfId="0" applyFont="1" applyFill="1" applyBorder="1" applyAlignment="1">
      <alignment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2" fillId="3" borderId="4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3" borderId="13" xfId="0" applyFont="1" applyFill="1" applyBorder="1" applyAlignment="1">
      <alignment horizontal="center"/>
    </xf>
    <xf numFmtId="3" fontId="2" fillId="3" borderId="6" xfId="0" applyNumberFormat="1" applyFont="1" applyFill="1" applyBorder="1" applyAlignment="1">
      <alignment horizontal="right"/>
    </xf>
    <xf numFmtId="3" fontId="2" fillId="3" borderId="4" xfId="0" applyNumberFormat="1" applyFont="1" applyFill="1" applyBorder="1" applyAlignment="1">
      <alignment horizontal="right"/>
    </xf>
    <xf numFmtId="0" fontId="0" fillId="3" borderId="3" xfId="0" applyFont="1" applyFill="1" applyBorder="1" applyAlignment="1">
      <alignment horizontal="right"/>
    </xf>
    <xf numFmtId="0" fontId="0" fillId="3" borderId="3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0" fontId="6" fillId="3" borderId="3" xfId="0" applyFont="1" applyFill="1" applyBorder="1" applyAlignment="1">
      <alignment horizontal="right"/>
    </xf>
    <xf numFmtId="0" fontId="6" fillId="3" borderId="3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3" fontId="6" fillId="3" borderId="16" xfId="0" applyNumberFormat="1" applyFont="1" applyFill="1" applyBorder="1" applyAlignment="1">
      <alignment/>
    </xf>
    <xf numFmtId="3" fontId="6" fillId="3" borderId="16" xfId="0" applyNumberFormat="1" applyFont="1" applyFill="1" applyBorder="1" applyAlignment="1">
      <alignment horizontal="right"/>
    </xf>
    <xf numFmtId="0" fontId="2" fillId="3" borderId="17" xfId="0" applyFont="1" applyFill="1" applyBorder="1" applyAlignment="1">
      <alignment horizontal="left"/>
    </xf>
    <xf numFmtId="3" fontId="2" fillId="3" borderId="18" xfId="0" applyNumberFormat="1" applyFont="1" applyFill="1" applyBorder="1" applyAlignment="1">
      <alignment/>
    </xf>
    <xf numFmtId="3" fontId="2" fillId="3" borderId="18" xfId="0" applyNumberFormat="1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" fillId="3" borderId="19" xfId="0" applyFont="1" applyFill="1" applyBorder="1" applyAlignment="1">
      <alignment wrapText="1"/>
    </xf>
    <xf numFmtId="3" fontId="2" fillId="3" borderId="5" xfId="0" applyNumberFormat="1" applyFont="1" applyFill="1" applyBorder="1" applyAlignment="1">
      <alignment horizontal="right" wrapText="1"/>
    </xf>
    <xf numFmtId="3" fontId="2" fillId="3" borderId="2" xfId="0" applyNumberFormat="1" applyFont="1" applyFill="1" applyBorder="1" applyAlignment="1">
      <alignment/>
    </xf>
    <xf numFmtId="3" fontId="2" fillId="3" borderId="3" xfId="0" applyNumberFormat="1" applyFont="1" applyFill="1" applyBorder="1" applyAlignment="1">
      <alignment horizontal="right"/>
    </xf>
    <xf numFmtId="3" fontId="2" fillId="3" borderId="3" xfId="0" applyNumberFormat="1" applyFont="1" applyFill="1" applyBorder="1" applyAlignment="1">
      <alignment/>
    </xf>
    <xf numFmtId="0" fontId="2" fillId="0" borderId="19" xfId="0" applyFont="1" applyBorder="1" applyAlignment="1">
      <alignment wrapText="1"/>
    </xf>
    <xf numFmtId="3" fontId="2" fillId="3" borderId="5" xfId="0" applyNumberFormat="1" applyFont="1" applyFill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/>
    </xf>
    <xf numFmtId="10" fontId="2" fillId="3" borderId="16" xfId="0" applyNumberFormat="1" applyFont="1" applyFill="1" applyBorder="1" applyAlignment="1">
      <alignment horizontal="right"/>
    </xf>
    <xf numFmtId="0" fontId="2" fillId="3" borderId="19" xfId="0" applyFont="1" applyFill="1" applyBorder="1" applyAlignment="1">
      <alignment horizontal="left"/>
    </xf>
    <xf numFmtId="3" fontId="2" fillId="3" borderId="5" xfId="0" applyNumberFormat="1" applyFont="1" applyFill="1" applyBorder="1" applyAlignment="1">
      <alignment horizontal="right"/>
    </xf>
    <xf numFmtId="3" fontId="2" fillId="3" borderId="19" xfId="0" applyNumberFormat="1" applyFont="1" applyFill="1" applyBorder="1" applyAlignment="1">
      <alignment wrapText="1"/>
    </xf>
    <xf numFmtId="3" fontId="2" fillId="0" borderId="5" xfId="0" applyNumberFormat="1" applyFont="1" applyBorder="1" applyAlignment="1">
      <alignment wrapText="1"/>
    </xf>
    <xf numFmtId="3" fontId="2" fillId="0" borderId="3" xfId="0" applyNumberFormat="1" applyFont="1" applyBorder="1" applyAlignment="1">
      <alignment wrapText="1"/>
    </xf>
    <xf numFmtId="0" fontId="0" fillId="0" borderId="2" xfId="0" applyFont="1" applyBorder="1" applyAlignment="1">
      <alignment horizontal="right"/>
    </xf>
    <xf numFmtId="0" fontId="0" fillId="0" borderId="2" xfId="0" applyFont="1" applyBorder="1" applyAlignment="1">
      <alignment/>
    </xf>
    <xf numFmtId="0" fontId="2" fillId="0" borderId="20" xfId="0" applyFont="1" applyBorder="1" applyAlignment="1">
      <alignment wrapText="1"/>
    </xf>
    <xf numFmtId="3" fontId="2" fillId="0" borderId="2" xfId="0" applyNumberFormat="1" applyFont="1" applyBorder="1" applyAlignment="1">
      <alignment wrapText="1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4" xfId="0" applyFont="1" applyBorder="1" applyAlignment="1">
      <alignment/>
    </xf>
    <xf numFmtId="0" fontId="2" fillId="2" borderId="2" xfId="0" applyFont="1" applyFill="1" applyBorder="1" applyAlignment="1">
      <alignment horizontal="right"/>
    </xf>
    <xf numFmtId="3" fontId="2" fillId="2" borderId="2" xfId="0" applyNumberFormat="1" applyFont="1" applyFill="1" applyBorder="1" applyAlignment="1">
      <alignment horizontal="right"/>
    </xf>
    <xf numFmtId="3" fontId="2" fillId="3" borderId="21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right"/>
    </xf>
    <xf numFmtId="0" fontId="0" fillId="0" borderId="20" xfId="0" applyFont="1" applyBorder="1" applyAlignment="1">
      <alignment/>
    </xf>
    <xf numFmtId="0" fontId="2" fillId="2" borderId="20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3" fontId="0" fillId="3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0" fontId="0" fillId="3" borderId="22" xfId="0" applyFont="1" applyFill="1" applyBorder="1" applyAlignment="1" quotePrefix="1">
      <alignment horizontal="right"/>
    </xf>
    <xf numFmtId="0" fontId="4" fillId="0" borderId="0" xfId="0" applyFont="1" applyBorder="1" applyAlignment="1">
      <alignment horizontal="right"/>
    </xf>
    <xf numFmtId="0" fontId="0" fillId="0" borderId="23" xfId="0" applyFont="1" applyBorder="1" applyAlignment="1">
      <alignment wrapText="1"/>
    </xf>
    <xf numFmtId="0" fontId="2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24" xfId="0" applyFont="1" applyBorder="1" applyAlignment="1">
      <alignment/>
    </xf>
    <xf numFmtId="3" fontId="0" fillId="0" borderId="23" xfId="0" applyNumberFormat="1" applyFont="1" applyBorder="1" applyAlignment="1">
      <alignment/>
    </xf>
    <xf numFmtId="0" fontId="2" fillId="3" borderId="20" xfId="0" applyFont="1" applyFill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3" borderId="3" xfId="0" applyFont="1" applyFill="1" applyBorder="1" applyAlignment="1">
      <alignment/>
    </xf>
    <xf numFmtId="0" fontId="2" fillId="0" borderId="22" xfId="0" applyFont="1" applyBorder="1" applyAlignment="1">
      <alignment/>
    </xf>
    <xf numFmtId="0" fontId="0" fillId="3" borderId="3" xfId="0" applyFont="1" applyFill="1" applyBorder="1" applyAlignment="1" quotePrefix="1">
      <alignment horizontal="right"/>
    </xf>
    <xf numFmtId="0" fontId="0" fillId="0" borderId="26" xfId="0" applyFont="1" applyBorder="1" applyAlignment="1">
      <alignment/>
    </xf>
    <xf numFmtId="3" fontId="0" fillId="0" borderId="26" xfId="0" applyNumberFormat="1" applyFont="1" applyBorder="1" applyAlignment="1">
      <alignment/>
    </xf>
    <xf numFmtId="0" fontId="2" fillId="3" borderId="27" xfId="0" applyFont="1" applyFill="1" applyBorder="1" applyAlignment="1">
      <alignment wrapText="1"/>
    </xf>
    <xf numFmtId="3" fontId="2" fillId="3" borderId="28" xfId="0" applyNumberFormat="1" applyFont="1" applyFill="1" applyBorder="1" applyAlignment="1">
      <alignment horizontal="right" wrapText="1"/>
    </xf>
    <xf numFmtId="10" fontId="2" fillId="3" borderId="28" xfId="0" applyNumberFormat="1" applyFont="1" applyFill="1" applyBorder="1" applyAlignment="1">
      <alignment horizontal="right" wrapText="1"/>
    </xf>
    <xf numFmtId="3" fontId="0" fillId="0" borderId="29" xfId="0" applyNumberFormat="1" applyFont="1" applyBorder="1" applyAlignment="1">
      <alignment/>
    </xf>
    <xf numFmtId="0" fontId="2" fillId="2" borderId="20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3" fontId="2" fillId="2" borderId="20" xfId="0" applyNumberFormat="1" applyFont="1" applyFill="1" applyBorder="1" applyAlignment="1">
      <alignment wrapText="1"/>
    </xf>
    <xf numFmtId="3" fontId="2" fillId="3" borderId="30" xfId="0" applyNumberFormat="1" applyFont="1" applyFill="1" applyBorder="1" applyAlignment="1">
      <alignment wrapText="1"/>
    </xf>
    <xf numFmtId="3" fontId="2" fillId="2" borderId="31" xfId="0" applyNumberFormat="1" applyFont="1" applyFill="1" applyBorder="1" applyAlignment="1">
      <alignment wrapText="1"/>
    </xf>
    <xf numFmtId="3" fontId="2" fillId="3" borderId="21" xfId="0" applyNumberFormat="1" applyFont="1" applyFill="1" applyBorder="1" applyAlignment="1">
      <alignment wrapText="1"/>
    </xf>
    <xf numFmtId="0" fontId="2" fillId="5" borderId="30" xfId="0" applyFont="1" applyFill="1" applyBorder="1" applyAlignment="1">
      <alignment horizontal="left" wrapText="1"/>
    </xf>
    <xf numFmtId="0" fontId="0" fillId="3" borderId="2" xfId="0" applyFont="1" applyFill="1" applyBorder="1" applyAlignment="1">
      <alignment/>
    </xf>
    <xf numFmtId="0" fontId="2" fillId="2" borderId="20" xfId="0" applyFont="1" applyFill="1" applyBorder="1" applyAlignment="1">
      <alignment horizontal="right" wrapText="1"/>
    </xf>
    <xf numFmtId="0" fontId="0" fillId="3" borderId="14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 wrapText="1"/>
    </xf>
    <xf numFmtId="3" fontId="2" fillId="3" borderId="21" xfId="0" applyNumberFormat="1" applyFont="1" applyFill="1" applyBorder="1" applyAlignment="1">
      <alignment horizontal="right" wrapText="1"/>
    </xf>
    <xf numFmtId="0" fontId="2" fillId="2" borderId="21" xfId="0" applyFont="1" applyFill="1" applyBorder="1" applyAlignment="1">
      <alignment horizontal="right" wrapText="1"/>
    </xf>
    <xf numFmtId="3" fontId="2" fillId="2" borderId="14" xfId="0" applyNumberFormat="1" applyFont="1" applyFill="1" applyBorder="1" applyAlignment="1">
      <alignment horizontal="left" wrapText="1"/>
    </xf>
    <xf numFmtId="3" fontId="2" fillId="2" borderId="4" xfId="0" applyNumberFormat="1" applyFont="1" applyFill="1" applyBorder="1" applyAlignment="1">
      <alignment horizontal="right" wrapText="1"/>
    </xf>
    <xf numFmtId="3" fontId="2" fillId="2" borderId="20" xfId="0" applyNumberFormat="1" applyFont="1" applyFill="1" applyBorder="1" applyAlignment="1">
      <alignment horizontal="left" wrapText="1"/>
    </xf>
    <xf numFmtId="3" fontId="2" fillId="2" borderId="2" xfId="0" applyNumberFormat="1" applyFont="1" applyFill="1" applyBorder="1" applyAlignment="1">
      <alignment horizontal="right" wrapText="1"/>
    </xf>
    <xf numFmtId="3" fontId="2" fillId="5" borderId="30" xfId="0" applyNumberFormat="1" applyFont="1" applyFill="1" applyBorder="1" applyAlignment="1">
      <alignment horizontal="left" wrapText="1"/>
    </xf>
    <xf numFmtId="3" fontId="2" fillId="5" borderId="21" xfId="0" applyNumberFormat="1" applyFont="1" applyFill="1" applyBorder="1" applyAlignment="1">
      <alignment horizontal="right" wrapText="1"/>
    </xf>
    <xf numFmtId="3" fontId="2" fillId="2" borderId="14" xfId="0" applyNumberFormat="1" applyFont="1" applyFill="1" applyBorder="1" applyAlignment="1">
      <alignment horizontal="right" wrapText="1"/>
    </xf>
    <xf numFmtId="3" fontId="2" fillId="3" borderId="30" xfId="0" applyNumberFormat="1" applyFont="1" applyFill="1" applyBorder="1" applyAlignment="1">
      <alignment horizontal="right" wrapText="1"/>
    </xf>
    <xf numFmtId="3" fontId="2" fillId="2" borderId="20" xfId="0" applyNumberFormat="1" applyFont="1" applyFill="1" applyBorder="1" applyAlignment="1">
      <alignment horizontal="right" wrapText="1"/>
    </xf>
    <xf numFmtId="3" fontId="2" fillId="5" borderId="30" xfId="0" applyNumberFormat="1" applyFont="1" applyFill="1" applyBorder="1" applyAlignment="1">
      <alignment horizontal="right" wrapText="1"/>
    </xf>
    <xf numFmtId="0" fontId="2" fillId="3" borderId="21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3" fontId="0" fillId="3" borderId="23" xfId="0" applyNumberFormat="1" applyFont="1" applyFill="1" applyBorder="1" applyAlignment="1">
      <alignment horizontal="right" wrapText="1"/>
    </xf>
    <xf numFmtId="3" fontId="0" fillId="3" borderId="23" xfId="0" applyNumberFormat="1" applyFont="1" applyFill="1" applyBorder="1" applyAlignment="1">
      <alignment horizontal="right"/>
    </xf>
    <xf numFmtId="0" fontId="0" fillId="0" borderId="32" xfId="0" applyFont="1" applyBorder="1" applyAlignment="1">
      <alignment/>
    </xf>
    <xf numFmtId="0" fontId="0" fillId="3" borderId="9" xfId="0" applyFont="1" applyFill="1" applyBorder="1" applyAlignment="1">
      <alignment/>
    </xf>
    <xf numFmtId="0" fontId="2" fillId="3" borderId="33" xfId="0" applyFont="1" applyFill="1" applyBorder="1" applyAlignment="1">
      <alignment/>
    </xf>
    <xf numFmtId="0" fontId="6" fillId="3" borderId="14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2" fillId="4" borderId="20" xfId="0" applyFont="1" applyFill="1" applyBorder="1" applyAlignment="1">
      <alignment/>
    </xf>
    <xf numFmtId="0" fontId="2" fillId="3" borderId="30" xfId="0" applyFont="1" applyFill="1" applyBorder="1" applyAlignment="1">
      <alignment/>
    </xf>
    <xf numFmtId="3" fontId="2" fillId="3" borderId="14" xfId="0" applyNumberFormat="1" applyFont="1" applyFill="1" applyBorder="1" applyAlignment="1">
      <alignment/>
    </xf>
    <xf numFmtId="0" fontId="4" fillId="3" borderId="2" xfId="0" applyFont="1" applyFill="1" applyBorder="1" applyAlignment="1">
      <alignment horizontal="right"/>
    </xf>
    <xf numFmtId="0" fontId="4" fillId="3" borderId="2" xfId="0" applyFont="1" applyFill="1" applyBorder="1" applyAlignment="1" quotePrefix="1">
      <alignment horizontal="right"/>
    </xf>
    <xf numFmtId="49" fontId="4" fillId="3" borderId="20" xfId="0" applyNumberFormat="1" applyFont="1" applyFill="1" applyBorder="1" applyAlignment="1">
      <alignment horizontal="right"/>
    </xf>
    <xf numFmtId="0" fontId="4" fillId="3" borderId="20" xfId="0" applyFont="1" applyFill="1" applyBorder="1" applyAlignment="1">
      <alignment/>
    </xf>
    <xf numFmtId="3" fontId="4" fillId="3" borderId="2" xfId="0" applyNumberFormat="1" applyFont="1" applyFill="1" applyBorder="1" applyAlignment="1">
      <alignment horizontal="right" wrapText="1"/>
    </xf>
    <xf numFmtId="3" fontId="4" fillId="3" borderId="2" xfId="0" applyNumberFormat="1" applyFont="1" applyFill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3" borderId="3" xfId="0" applyFont="1" applyFill="1" applyBorder="1" applyAlignment="1">
      <alignment horizontal="right"/>
    </xf>
    <xf numFmtId="0" fontId="4" fillId="3" borderId="3" xfId="0" applyFont="1" applyFill="1" applyBorder="1" applyAlignment="1" quotePrefix="1">
      <alignment horizontal="right"/>
    </xf>
    <xf numFmtId="0" fontId="4" fillId="0" borderId="20" xfId="0" applyFont="1" applyBorder="1" applyAlignment="1">
      <alignment/>
    </xf>
    <xf numFmtId="0" fontId="4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3" borderId="23" xfId="0" applyFont="1" applyFill="1" applyBorder="1" applyAlignment="1">
      <alignment wrapText="1"/>
    </xf>
    <xf numFmtId="3" fontId="0" fillId="3" borderId="23" xfId="0" applyNumberFormat="1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0" fillId="3" borderId="34" xfId="0" applyFont="1" applyFill="1" applyBorder="1" applyAlignment="1">
      <alignment horizontal="left" wrapText="1"/>
    </xf>
    <xf numFmtId="3" fontId="0" fillId="3" borderId="34" xfId="0" applyNumberFormat="1" applyFont="1" applyFill="1" applyBorder="1" applyAlignment="1">
      <alignment horizontal="right" wrapText="1"/>
    </xf>
    <xf numFmtId="3" fontId="0" fillId="3" borderId="34" xfId="0" applyNumberFormat="1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left" wrapText="1"/>
    </xf>
    <xf numFmtId="0" fontId="0" fillId="5" borderId="34" xfId="0" applyFont="1" applyFill="1" applyBorder="1" applyAlignment="1">
      <alignment horizontal="left" wrapText="1"/>
    </xf>
    <xf numFmtId="3" fontId="0" fillId="5" borderId="34" xfId="0" applyNumberFormat="1" applyFont="1" applyFill="1" applyBorder="1" applyAlignment="1">
      <alignment horizontal="right" wrapText="1"/>
    </xf>
    <xf numFmtId="3" fontId="0" fillId="5" borderId="34" xfId="0" applyNumberFormat="1" applyFont="1" applyFill="1" applyBorder="1" applyAlignment="1">
      <alignment horizontal="left" wrapText="1"/>
    </xf>
    <xf numFmtId="3" fontId="0" fillId="5" borderId="23" xfId="0" applyNumberFormat="1" applyFont="1" applyFill="1" applyBorder="1" applyAlignment="1">
      <alignment horizontal="right" wrapText="1"/>
    </xf>
    <xf numFmtId="3" fontId="4" fillId="3" borderId="20" xfId="0" applyNumberFormat="1" applyFont="1" applyFill="1" applyBorder="1" applyAlignment="1">
      <alignment horizontal="right" wrapText="1"/>
    </xf>
    <xf numFmtId="3" fontId="4" fillId="3" borderId="20" xfId="0" applyNumberFormat="1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4" fillId="3" borderId="14" xfId="0" applyFont="1" applyFill="1" applyBorder="1" applyAlignment="1">
      <alignment/>
    </xf>
    <xf numFmtId="0" fontId="4" fillId="5" borderId="20" xfId="0" applyFont="1" applyFill="1" applyBorder="1" applyAlignment="1" quotePrefix="1">
      <alignment horizontal="right" wrapText="1"/>
    </xf>
    <xf numFmtId="0" fontId="4" fillId="5" borderId="20" xfId="0" applyFont="1" applyFill="1" applyBorder="1" applyAlignment="1">
      <alignment horizontal="left" wrapText="1"/>
    </xf>
    <xf numFmtId="0" fontId="4" fillId="0" borderId="3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 wrapText="1"/>
    </xf>
    <xf numFmtId="3" fontId="4" fillId="0" borderId="35" xfId="0" applyNumberFormat="1" applyFont="1" applyBorder="1" applyAlignment="1">
      <alignment wrapText="1"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 wrapText="1"/>
    </xf>
    <xf numFmtId="3" fontId="4" fillId="0" borderId="36" xfId="0" applyNumberFormat="1" applyFont="1" applyBorder="1" applyAlignment="1">
      <alignment/>
    </xf>
    <xf numFmtId="3" fontId="4" fillId="0" borderId="3" xfId="0" applyNumberFormat="1" applyFont="1" applyBorder="1" applyAlignment="1">
      <alignment wrapText="1"/>
    </xf>
    <xf numFmtId="3" fontId="4" fillId="0" borderId="37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8" xfId="0" applyFont="1" applyBorder="1" applyAlignment="1">
      <alignment/>
    </xf>
    <xf numFmtId="3" fontId="0" fillId="0" borderId="38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39" xfId="0" applyFont="1" applyBorder="1" applyAlignment="1">
      <alignment/>
    </xf>
    <xf numFmtId="3" fontId="4" fillId="0" borderId="40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4" fillId="0" borderId="35" xfId="0" applyFont="1" applyBorder="1" applyAlignment="1">
      <alignment wrapText="1"/>
    </xf>
    <xf numFmtId="0" fontId="0" fillId="0" borderId="41" xfId="0" applyFont="1" applyBorder="1" applyAlignment="1">
      <alignment wrapText="1"/>
    </xf>
    <xf numFmtId="3" fontId="0" fillId="0" borderId="41" xfId="0" applyNumberFormat="1" applyFont="1" applyBorder="1" applyAlignment="1">
      <alignment/>
    </xf>
    <xf numFmtId="0" fontId="0" fillId="0" borderId="42" xfId="0" applyFont="1" applyBorder="1" applyAlignment="1">
      <alignment wrapText="1"/>
    </xf>
    <xf numFmtId="3" fontId="0" fillId="0" borderId="42" xfId="0" applyNumberFormat="1" applyFont="1" applyBorder="1" applyAlignment="1">
      <alignment/>
    </xf>
    <xf numFmtId="3" fontId="0" fillId="0" borderId="23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2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3" fontId="3" fillId="0" borderId="6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3" fontId="15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16" fillId="0" borderId="3" xfId="0" applyFont="1" applyBorder="1" applyAlignment="1">
      <alignment horizontal="center"/>
    </xf>
    <xf numFmtId="3" fontId="16" fillId="0" borderId="3" xfId="0" applyNumberFormat="1" applyFont="1" applyBorder="1" applyAlignment="1">
      <alignment horizontal="center"/>
    </xf>
    <xf numFmtId="0" fontId="6" fillId="3" borderId="20" xfId="0" applyFont="1" applyFill="1" applyBorder="1" applyAlignment="1">
      <alignment/>
    </xf>
    <xf numFmtId="0" fontId="6" fillId="3" borderId="19" xfId="0" applyFont="1" applyFill="1" applyBorder="1" applyAlignment="1">
      <alignment horizontal="left"/>
    </xf>
    <xf numFmtId="0" fontId="2" fillId="2" borderId="21" xfId="0" applyFont="1" applyFill="1" applyBorder="1" applyAlignment="1" quotePrefix="1">
      <alignment horizontal="right"/>
    </xf>
    <xf numFmtId="0" fontId="2" fillId="2" borderId="21" xfId="0" applyFont="1" applyFill="1" applyBorder="1" applyAlignment="1">
      <alignment horizontal="right"/>
    </xf>
    <xf numFmtId="0" fontId="2" fillId="2" borderId="30" xfId="0" applyFont="1" applyFill="1" applyBorder="1" applyAlignment="1">
      <alignment wrapText="1"/>
    </xf>
    <xf numFmtId="0" fontId="2" fillId="3" borderId="3" xfId="0" applyFont="1" applyFill="1" applyBorder="1" applyAlignment="1">
      <alignment horizontal="right"/>
    </xf>
    <xf numFmtId="0" fontId="2" fillId="3" borderId="21" xfId="0" applyFont="1" applyFill="1" applyBorder="1" applyAlignment="1">
      <alignment horizontal="right"/>
    </xf>
    <xf numFmtId="0" fontId="2" fillId="3" borderId="21" xfId="0" applyFont="1" applyFill="1" applyBorder="1" applyAlignment="1">
      <alignment wrapText="1"/>
    </xf>
    <xf numFmtId="3" fontId="2" fillId="3" borderId="2" xfId="0" applyNumberFormat="1" applyFont="1" applyFill="1" applyBorder="1" applyAlignment="1">
      <alignment horizontal="right"/>
    </xf>
    <xf numFmtId="0" fontId="0" fillId="3" borderId="44" xfId="0" applyFont="1" applyFill="1" applyBorder="1" applyAlignment="1" quotePrefix="1">
      <alignment horizontal="right"/>
    </xf>
    <xf numFmtId="0" fontId="4" fillId="3" borderId="20" xfId="0" applyFont="1" applyFill="1" applyBorder="1" applyAlignment="1" quotePrefix="1">
      <alignment horizontal="right"/>
    </xf>
    <xf numFmtId="3" fontId="4" fillId="3" borderId="37" xfId="0" applyNumberFormat="1" applyFont="1" applyFill="1" applyBorder="1" applyAlignment="1">
      <alignment horizontal="right"/>
    </xf>
    <xf numFmtId="3" fontId="4" fillId="3" borderId="45" xfId="0" applyNumberFormat="1" applyFont="1" applyFill="1" applyBorder="1" applyAlignment="1">
      <alignment horizontal="right" wrapText="1"/>
    </xf>
    <xf numFmtId="3" fontId="4" fillId="3" borderId="37" xfId="0" applyNumberFormat="1" applyFont="1" applyFill="1" applyBorder="1" applyAlignment="1">
      <alignment horizontal="right" wrapText="1"/>
    </xf>
    <xf numFmtId="0" fontId="16" fillId="0" borderId="3" xfId="0" applyFont="1" applyBorder="1" applyAlignment="1">
      <alignment horizontal="right"/>
    </xf>
    <xf numFmtId="0" fontId="16" fillId="0" borderId="0" xfId="0" applyFont="1" applyAlignment="1">
      <alignment horizontal="center"/>
    </xf>
    <xf numFmtId="0" fontId="12" fillId="0" borderId="3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0" fontId="2" fillId="2" borderId="21" xfId="0" applyFont="1" applyFill="1" applyBorder="1" applyAlignment="1">
      <alignment/>
    </xf>
    <xf numFmtId="0" fontId="2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3" fontId="4" fillId="0" borderId="46" xfId="0" applyNumberFormat="1" applyFont="1" applyBorder="1" applyAlignment="1">
      <alignment wrapText="1"/>
    </xf>
    <xf numFmtId="0" fontId="12" fillId="0" borderId="2" xfId="0" applyFont="1" applyBorder="1" applyAlignment="1">
      <alignment/>
    </xf>
    <xf numFmtId="3" fontId="0" fillId="0" borderId="3" xfId="0" applyNumberFormat="1" applyFont="1" applyBorder="1" applyAlignment="1">
      <alignment wrapText="1"/>
    </xf>
    <xf numFmtId="3" fontId="4" fillId="0" borderId="46" xfId="0" applyNumberFormat="1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1" xfId="0" applyFont="1" applyBorder="1" applyAlignment="1">
      <alignment wrapText="1"/>
    </xf>
    <xf numFmtId="3" fontId="2" fillId="0" borderId="21" xfId="0" applyNumberFormat="1" applyFont="1" applyBorder="1" applyAlignment="1">
      <alignment wrapText="1"/>
    </xf>
    <xf numFmtId="3" fontId="4" fillId="0" borderId="47" xfId="0" applyNumberFormat="1" applyFont="1" applyBorder="1" applyAlignment="1">
      <alignment/>
    </xf>
    <xf numFmtId="3" fontId="0" fillId="0" borderId="39" xfId="0" applyNumberFormat="1" applyFont="1" applyBorder="1" applyAlignment="1">
      <alignment wrapText="1"/>
    </xf>
    <xf numFmtId="3" fontId="4" fillId="0" borderId="47" xfId="0" applyNumberFormat="1" applyFont="1" applyBorder="1" applyAlignment="1">
      <alignment/>
    </xf>
    <xf numFmtId="0" fontId="0" fillId="3" borderId="22" xfId="0" applyFont="1" applyFill="1" applyBorder="1" applyAlignment="1">
      <alignment/>
    </xf>
    <xf numFmtId="0" fontId="0" fillId="3" borderId="0" xfId="0" applyFont="1" applyFill="1" applyBorder="1" applyAlignment="1" quotePrefix="1">
      <alignment horizontal="right"/>
    </xf>
    <xf numFmtId="3" fontId="4" fillId="3" borderId="14" xfId="0" applyNumberFormat="1" applyFont="1" applyFill="1" applyBorder="1" applyAlignment="1">
      <alignment horizontal="right"/>
    </xf>
    <xf numFmtId="0" fontId="2" fillId="3" borderId="28" xfId="0" applyFont="1" applyFill="1" applyBorder="1" applyAlignment="1">
      <alignment wrapText="1"/>
    </xf>
    <xf numFmtId="0" fontId="4" fillId="3" borderId="2" xfId="0" applyFont="1" applyFill="1" applyBorder="1" applyAlignment="1">
      <alignment wrapText="1"/>
    </xf>
    <xf numFmtId="3" fontId="2" fillId="3" borderId="27" xfId="0" applyNumberFormat="1" applyFont="1" applyFill="1" applyBorder="1" applyAlignment="1">
      <alignment wrapText="1"/>
    </xf>
    <xf numFmtId="3" fontId="4" fillId="3" borderId="20" xfId="0" applyNumberFormat="1" applyFont="1" applyFill="1" applyBorder="1" applyAlignment="1">
      <alignment wrapText="1"/>
    </xf>
    <xf numFmtId="3" fontId="6" fillId="3" borderId="2" xfId="0" applyNumberFormat="1" applyFont="1" applyFill="1" applyBorder="1" applyAlignment="1">
      <alignment horizontal="right"/>
    </xf>
    <xf numFmtId="3" fontId="6" fillId="0" borderId="5" xfId="0" applyNumberFormat="1" applyFont="1" applyBorder="1" applyAlignment="1">
      <alignment horizontal="right"/>
    </xf>
    <xf numFmtId="3" fontId="2" fillId="2" borderId="21" xfId="0" applyNumberFormat="1" applyFont="1" applyFill="1" applyBorder="1" applyAlignment="1">
      <alignment horizontal="right" wrapText="1"/>
    </xf>
    <xf numFmtId="3" fontId="4" fillId="5" borderId="20" xfId="0" applyNumberFormat="1" applyFont="1" applyFill="1" applyBorder="1" applyAlignment="1">
      <alignment horizontal="right" wrapText="1"/>
    </xf>
    <xf numFmtId="3" fontId="4" fillId="5" borderId="2" xfId="0" applyNumberFormat="1" applyFont="1" applyFill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3" fontId="0" fillId="0" borderId="23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4" fillId="0" borderId="35" xfId="0" applyNumberFormat="1" applyFont="1" applyBorder="1" applyAlignment="1">
      <alignment horizontal="right" wrapText="1"/>
    </xf>
    <xf numFmtId="3" fontId="16" fillId="0" borderId="0" xfId="0" applyNumberFormat="1" applyFont="1" applyAlignment="1">
      <alignment horizontal="center"/>
    </xf>
    <xf numFmtId="3" fontId="2" fillId="0" borderId="41" xfId="0" applyNumberFormat="1" applyFont="1" applyBorder="1" applyAlignment="1">
      <alignment wrapText="1"/>
    </xf>
    <xf numFmtId="0" fontId="2" fillId="0" borderId="8" xfId="0" applyFont="1" applyBorder="1" applyAlignment="1">
      <alignment/>
    </xf>
    <xf numFmtId="0" fontId="3" fillId="0" borderId="4" xfId="0" applyFont="1" applyBorder="1" applyAlignment="1">
      <alignment horizontal="left"/>
    </xf>
    <xf numFmtId="3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3" fontId="3" fillId="0" borderId="48" xfId="0" applyNumberFormat="1" applyFont="1" applyBorder="1" applyAlignment="1">
      <alignment/>
    </xf>
    <xf numFmtId="3" fontId="3" fillId="0" borderId="48" xfId="0" applyNumberFormat="1" applyFont="1" applyBorder="1" applyAlignment="1">
      <alignment horizontal="center"/>
    </xf>
    <xf numFmtId="0" fontId="17" fillId="0" borderId="3" xfId="0" applyFont="1" applyBorder="1" applyAlignment="1">
      <alignment/>
    </xf>
    <xf numFmtId="3" fontId="17" fillId="0" borderId="3" xfId="0" applyNumberFormat="1" applyFont="1" applyBorder="1" applyAlignment="1">
      <alignment/>
    </xf>
    <xf numFmtId="3" fontId="16" fillId="0" borderId="3" xfId="0" applyNumberFormat="1" applyFont="1" applyBorder="1" applyAlignment="1">
      <alignment/>
    </xf>
    <xf numFmtId="0" fontId="17" fillId="0" borderId="0" xfId="0" applyFont="1" applyAlignment="1">
      <alignment/>
    </xf>
    <xf numFmtId="0" fontId="6" fillId="3" borderId="19" xfId="0" applyFont="1" applyFill="1" applyBorder="1" applyAlignment="1">
      <alignment wrapText="1"/>
    </xf>
    <xf numFmtId="3" fontId="6" fillId="3" borderId="5" xfId="0" applyNumberFormat="1" applyFont="1" applyFill="1" applyBorder="1" applyAlignment="1">
      <alignment horizontal="right" wrapText="1"/>
    </xf>
    <xf numFmtId="0" fontId="0" fillId="3" borderId="22" xfId="0" applyFont="1" applyFill="1" applyBorder="1" applyAlignment="1">
      <alignment wrapText="1"/>
    </xf>
    <xf numFmtId="3" fontId="0" fillId="3" borderId="22" xfId="0" applyNumberFormat="1" applyFont="1" applyFill="1" applyBorder="1" applyAlignment="1">
      <alignment horizontal="right" wrapText="1"/>
    </xf>
    <xf numFmtId="0" fontId="0" fillId="3" borderId="20" xfId="0" applyFont="1" applyFill="1" applyBorder="1" applyAlignment="1">
      <alignment wrapText="1"/>
    </xf>
    <xf numFmtId="3" fontId="0" fillId="3" borderId="2" xfId="0" applyNumberFormat="1" applyFont="1" applyFill="1" applyBorder="1" applyAlignment="1">
      <alignment horizontal="right" wrapText="1"/>
    </xf>
    <xf numFmtId="0" fontId="0" fillId="3" borderId="2" xfId="0" applyFont="1" applyFill="1" applyBorder="1" applyAlignment="1">
      <alignment wrapText="1"/>
    </xf>
    <xf numFmtId="3" fontId="0" fillId="0" borderId="0" xfId="0" applyNumberFormat="1" applyFont="1" applyAlignment="1">
      <alignment/>
    </xf>
    <xf numFmtId="0" fontId="0" fillId="0" borderId="49" xfId="0" applyFont="1" applyBorder="1" applyAlignment="1">
      <alignment horizontal="left"/>
    </xf>
    <xf numFmtId="3" fontId="3" fillId="0" borderId="49" xfId="0" applyNumberFormat="1" applyFont="1" applyBorder="1" applyAlignment="1">
      <alignment/>
    </xf>
    <xf numFmtId="3" fontId="3" fillId="0" borderId="49" xfId="0" applyNumberFormat="1" applyFont="1" applyBorder="1" applyAlignment="1">
      <alignment horizontal="center"/>
    </xf>
    <xf numFmtId="3" fontId="15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4" fillId="0" borderId="50" xfId="0" applyFont="1" applyBorder="1" applyAlignment="1">
      <alignment/>
    </xf>
    <xf numFmtId="0" fontId="0" fillId="3" borderId="2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4" fillId="0" borderId="3" xfId="0" applyFont="1" applyBorder="1" applyAlignment="1">
      <alignment wrapText="1"/>
    </xf>
    <xf numFmtId="3" fontId="2" fillId="0" borderId="23" xfId="0" applyNumberFormat="1" applyFont="1" applyBorder="1" applyAlignment="1">
      <alignment wrapText="1"/>
    </xf>
    <xf numFmtId="0" fontId="4" fillId="0" borderId="22" xfId="0" applyFont="1" applyBorder="1" applyAlignment="1">
      <alignment/>
    </xf>
    <xf numFmtId="1" fontId="2" fillId="2" borderId="2" xfId="0" applyNumberFormat="1" applyFont="1" applyFill="1" applyBorder="1" applyAlignment="1">
      <alignment/>
    </xf>
    <xf numFmtId="1" fontId="2" fillId="2" borderId="20" xfId="0" applyNumberFormat="1" applyFont="1" applyFill="1" applyBorder="1" applyAlignment="1">
      <alignment/>
    </xf>
    <xf numFmtId="3" fontId="2" fillId="2" borderId="20" xfId="0" applyNumberFormat="1" applyFont="1" applyFill="1" applyBorder="1" applyAlignment="1">
      <alignment/>
    </xf>
    <xf numFmtId="3" fontId="2" fillId="3" borderId="22" xfId="0" applyNumberFormat="1" applyFont="1" applyFill="1" applyBorder="1" applyAlignment="1">
      <alignment horizontal="right"/>
    </xf>
    <xf numFmtId="1" fontId="2" fillId="3" borderId="21" xfId="0" applyNumberFormat="1" applyFont="1" applyFill="1" applyBorder="1" applyAlignment="1">
      <alignment/>
    </xf>
    <xf numFmtId="1" fontId="2" fillId="3" borderId="30" xfId="0" applyNumberFormat="1" applyFont="1" applyFill="1" applyBorder="1" applyAlignment="1">
      <alignment/>
    </xf>
    <xf numFmtId="3" fontId="2" fillId="3" borderId="30" xfId="0" applyNumberFormat="1" applyFont="1" applyFill="1" applyBorder="1" applyAlignment="1">
      <alignment/>
    </xf>
    <xf numFmtId="3" fontId="0" fillId="0" borderId="3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/>
    </xf>
    <xf numFmtId="3" fontId="0" fillId="0" borderId="34" xfId="0" applyNumberFormat="1" applyFont="1" applyBorder="1" applyAlignment="1">
      <alignment wrapText="1"/>
    </xf>
    <xf numFmtId="3" fontId="4" fillId="0" borderId="3" xfId="0" applyNumberFormat="1" applyFont="1" applyBorder="1" applyAlignment="1">
      <alignment horizontal="right"/>
    </xf>
    <xf numFmtId="1" fontId="4" fillId="0" borderId="20" xfId="0" applyNumberFormat="1" applyFont="1" applyBorder="1" applyAlignment="1">
      <alignment/>
    </xf>
    <xf numFmtId="3" fontId="4" fillId="0" borderId="20" xfId="0" applyNumberFormat="1" applyFont="1" applyBorder="1" applyAlignment="1">
      <alignment wrapText="1"/>
    </xf>
    <xf numFmtId="1" fontId="4" fillId="0" borderId="3" xfId="0" applyNumberFormat="1" applyFont="1" applyBorder="1" applyAlignment="1">
      <alignment/>
    </xf>
    <xf numFmtId="0" fontId="0" fillId="0" borderId="25" xfId="0" applyFont="1" applyBorder="1" applyAlignment="1">
      <alignment wrapText="1"/>
    </xf>
    <xf numFmtId="0" fontId="4" fillId="0" borderId="21" xfId="0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36" xfId="0" applyFont="1" applyBorder="1" applyAlignment="1">
      <alignment wrapText="1"/>
    </xf>
    <xf numFmtId="0" fontId="4" fillId="0" borderId="46" xfId="0" applyFont="1" applyBorder="1" applyAlignment="1">
      <alignment wrapText="1"/>
    </xf>
    <xf numFmtId="0" fontId="4" fillId="0" borderId="51" xfId="0" applyFont="1" applyBorder="1" applyAlignment="1">
      <alignment wrapText="1"/>
    </xf>
    <xf numFmtId="0" fontId="2" fillId="0" borderId="22" xfId="0" applyFont="1" applyBorder="1" applyAlignment="1">
      <alignment horizontal="right"/>
    </xf>
    <xf numFmtId="0" fontId="4" fillId="0" borderId="52" xfId="0" applyFont="1" applyBorder="1" applyAlignment="1">
      <alignment wrapText="1"/>
    </xf>
    <xf numFmtId="3" fontId="4" fillId="0" borderId="52" xfId="0" applyNumberFormat="1" applyFont="1" applyBorder="1" applyAlignment="1">
      <alignment wrapText="1"/>
    </xf>
    <xf numFmtId="3" fontId="4" fillId="0" borderId="51" xfId="0" applyNumberFormat="1" applyFont="1" applyBorder="1" applyAlignment="1">
      <alignment wrapText="1"/>
    </xf>
    <xf numFmtId="0" fontId="4" fillId="0" borderId="53" xfId="0" applyFont="1" applyBorder="1" applyAlignment="1">
      <alignment wrapText="1"/>
    </xf>
    <xf numFmtId="3" fontId="4" fillId="0" borderId="53" xfId="0" applyNumberFormat="1" applyFont="1" applyBorder="1" applyAlignment="1">
      <alignment wrapText="1"/>
    </xf>
    <xf numFmtId="0" fontId="6" fillId="0" borderId="22" xfId="0" applyFont="1" applyBorder="1" applyAlignment="1">
      <alignment/>
    </xf>
    <xf numFmtId="3" fontId="0" fillId="0" borderId="23" xfId="0" applyNumberFormat="1" applyFont="1" applyBorder="1" applyAlignment="1">
      <alignment/>
    </xf>
    <xf numFmtId="3" fontId="4" fillId="0" borderId="53" xfId="0" applyNumberFormat="1" applyFont="1" applyBorder="1" applyAlignment="1">
      <alignment/>
    </xf>
    <xf numFmtId="3" fontId="6" fillId="0" borderId="53" xfId="0" applyNumberFormat="1" applyFont="1" applyBorder="1" applyAlignment="1">
      <alignment/>
    </xf>
    <xf numFmtId="0" fontId="4" fillId="0" borderId="44" xfId="0" applyFont="1" applyBorder="1" applyAlignment="1">
      <alignment wrapText="1"/>
    </xf>
    <xf numFmtId="3" fontId="4" fillId="0" borderId="44" xfId="0" applyNumberFormat="1" applyFont="1" applyBorder="1" applyAlignment="1">
      <alignment wrapText="1"/>
    </xf>
    <xf numFmtId="3" fontId="14" fillId="0" borderId="21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3" fontId="2" fillId="0" borderId="0" xfId="15" applyNumberFormat="1" applyFont="1" applyFill="1" applyBorder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3" fontId="0" fillId="0" borderId="14" xfId="0" applyNumberFormat="1" applyFill="1" applyBorder="1" applyAlignment="1">
      <alignment horizontal="center"/>
    </xf>
    <xf numFmtId="3" fontId="0" fillId="0" borderId="3" xfId="0" applyNumberForma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55" xfId="0" applyNumberForma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14" xfId="0" applyNumberFormat="1" applyFill="1" applyBorder="1" applyAlignment="1">
      <alignment horizontal="centerContinuous"/>
    </xf>
    <xf numFmtId="3" fontId="0" fillId="0" borderId="0" xfId="0" applyNumberFormat="1" applyFill="1" applyBorder="1" applyAlignment="1">
      <alignment horizontal="centerContinuous"/>
    </xf>
    <xf numFmtId="3" fontId="0" fillId="0" borderId="3" xfId="0" applyNumberFormat="1" applyFill="1" applyBorder="1" applyAlignment="1">
      <alignment horizontal="centerContinuous"/>
    </xf>
    <xf numFmtId="3" fontId="18" fillId="0" borderId="14" xfId="0" applyNumberFormat="1" applyFont="1" applyFill="1" applyBorder="1" applyAlignment="1">
      <alignment horizontal="center"/>
    </xf>
    <xf numFmtId="3" fontId="0" fillId="0" borderId="56" xfId="0" applyNumberForma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3" fontId="0" fillId="0" borderId="14" xfId="0" applyNumberFormat="1" applyFill="1" applyBorder="1" applyAlignment="1">
      <alignment horizontal="left"/>
    </xf>
    <xf numFmtId="3" fontId="0" fillId="0" borderId="24" xfId="0" applyNumberFormat="1" applyFill="1" applyBorder="1" applyAlignment="1">
      <alignment horizontal="centerContinuous"/>
    </xf>
    <xf numFmtId="3" fontId="9" fillId="0" borderId="3" xfId="0" applyNumberFormat="1" applyFont="1" applyFill="1" applyBorder="1" applyAlignment="1">
      <alignment horizontal="center"/>
    </xf>
    <xf numFmtId="3" fontId="0" fillId="0" borderId="55" xfId="0" applyNumberForma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center"/>
    </xf>
    <xf numFmtId="3" fontId="0" fillId="0" borderId="20" xfId="0" applyNumberFormat="1" applyFill="1" applyBorder="1" applyAlignment="1">
      <alignment horizontal="center"/>
    </xf>
    <xf numFmtId="3" fontId="5" fillId="0" borderId="20" xfId="0" applyNumberFormat="1" applyFon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18" fillId="0" borderId="20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3" fontId="18" fillId="0" borderId="2" xfId="0" applyNumberFormat="1" applyFont="1" applyFill="1" applyBorder="1" applyAlignment="1">
      <alignment horizontal="center" wrapText="1"/>
    </xf>
    <xf numFmtId="0" fontId="0" fillId="0" borderId="57" xfId="0" applyFill="1" applyBorder="1" applyAlignment="1">
      <alignment horizontal="center"/>
    </xf>
    <xf numFmtId="3" fontId="5" fillId="0" borderId="58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/>
    </xf>
    <xf numFmtId="3" fontId="19" fillId="0" borderId="21" xfId="0" applyNumberFormat="1" applyFont="1" applyFill="1" applyBorder="1" applyAlignment="1">
      <alignment vertical="center"/>
    </xf>
    <xf numFmtId="3" fontId="2" fillId="0" borderId="59" xfId="15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left" vertical="center"/>
    </xf>
    <xf numFmtId="3" fontId="20" fillId="0" borderId="62" xfId="0" applyNumberFormat="1" applyFont="1" applyFill="1" applyBorder="1" applyAlignment="1">
      <alignment horizontal="right" wrapText="1"/>
    </xf>
    <xf numFmtId="3" fontId="20" fillId="0" borderId="63" xfId="0" applyNumberFormat="1" applyFont="1" applyFill="1" applyBorder="1" applyAlignment="1">
      <alignment horizontal="right" wrapText="1"/>
    </xf>
    <xf numFmtId="4" fontId="0" fillId="0" borderId="0" xfId="0" applyNumberForma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3" fontId="21" fillId="0" borderId="60" xfId="0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 horizontal="center"/>
    </xf>
    <xf numFmtId="3" fontId="6" fillId="0" borderId="59" xfId="15" applyNumberFormat="1" applyFont="1" applyFill="1" applyBorder="1" applyAlignment="1">
      <alignment horizontal="right" vertical="center"/>
    </xf>
    <xf numFmtId="3" fontId="2" fillId="0" borderId="59" xfId="15" applyNumberFormat="1" applyFont="1" applyFill="1" applyBorder="1" applyAlignment="1">
      <alignment horizontal="right" vertical="center"/>
    </xf>
    <xf numFmtId="3" fontId="14" fillId="0" borderId="21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horizontal="center"/>
    </xf>
    <xf numFmtId="3" fontId="0" fillId="0" borderId="64" xfId="0" applyNumberFormat="1" applyFont="1" applyFill="1" applyBorder="1" applyAlignment="1">
      <alignment vertical="center" wrapText="1"/>
    </xf>
    <xf numFmtId="3" fontId="20" fillId="0" borderId="16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vertical="center"/>
    </xf>
    <xf numFmtId="3" fontId="20" fillId="0" borderId="62" xfId="15" applyNumberFormat="1" applyFont="1" applyFill="1" applyBorder="1" applyAlignment="1">
      <alignment horizontal="right" vertical="center"/>
    </xf>
    <xf numFmtId="3" fontId="14" fillId="0" borderId="30" xfId="0" applyNumberFormat="1" applyFont="1" applyFill="1" applyBorder="1" applyAlignment="1">
      <alignment vertical="center"/>
    </xf>
    <xf numFmtId="3" fontId="14" fillId="0" borderId="20" xfId="15" applyNumberFormat="1" applyFont="1" applyFill="1" applyBorder="1" applyAlignment="1">
      <alignment horizontal="right" vertical="center"/>
    </xf>
    <xf numFmtId="3" fontId="21" fillId="0" borderId="44" xfId="0" applyNumberFormat="1" applyFont="1" applyFill="1" applyBorder="1" applyAlignment="1">
      <alignment horizontal="right" vertical="center"/>
    </xf>
    <xf numFmtId="3" fontId="2" fillId="0" borderId="61" xfId="0" applyNumberFormat="1" applyFont="1" applyFill="1" applyBorder="1" applyAlignment="1">
      <alignment horizontal="left" vertical="center"/>
    </xf>
    <xf numFmtId="3" fontId="20" fillId="0" borderId="62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" fontId="0" fillId="0" borderId="65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3" fontId="0" fillId="0" borderId="64" xfId="0" applyNumberFormat="1" applyFont="1" applyFill="1" applyBorder="1" applyAlignment="1">
      <alignment vertical="center"/>
    </xf>
    <xf numFmtId="3" fontId="0" fillId="0" borderId="64" xfId="0" applyNumberFormat="1" applyFont="1" applyFill="1" applyBorder="1" applyAlignment="1">
      <alignment vertical="center"/>
    </xf>
    <xf numFmtId="3" fontId="14" fillId="0" borderId="21" xfId="15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/>
    </xf>
    <xf numFmtId="3" fontId="14" fillId="0" borderId="21" xfId="15" applyNumberFormat="1" applyFont="1" applyFill="1" applyBorder="1" applyAlignment="1">
      <alignment horizontal="right" vertical="center"/>
    </xf>
    <xf numFmtId="3" fontId="14" fillId="0" borderId="2" xfId="15" applyNumberFormat="1" applyFont="1" applyFill="1" applyBorder="1" applyAlignment="1">
      <alignment horizontal="right" vertical="center"/>
    </xf>
    <xf numFmtId="3" fontId="22" fillId="0" borderId="0" xfId="0" applyNumberFormat="1" applyFont="1" applyFill="1" applyBorder="1" applyAlignment="1">
      <alignment vertical="center"/>
    </xf>
    <xf numFmtId="3" fontId="14" fillId="0" borderId="22" xfId="15" applyNumberFormat="1" applyFont="1" applyFill="1" applyBorder="1" applyAlignment="1">
      <alignment horizontal="right" vertical="center"/>
    </xf>
    <xf numFmtId="3" fontId="20" fillId="0" borderId="66" xfId="15" applyNumberFormat="1" applyFont="1" applyFill="1" applyBorder="1" applyAlignment="1">
      <alignment horizontal="right" vertical="center"/>
    </xf>
    <xf numFmtId="3" fontId="14" fillId="0" borderId="2" xfId="15" applyNumberFormat="1" applyFont="1" applyFill="1" applyBorder="1" applyAlignment="1">
      <alignment vertical="center"/>
    </xf>
    <xf numFmtId="3" fontId="14" fillId="0" borderId="21" xfId="15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vertical="center" wrapText="1"/>
    </xf>
    <xf numFmtId="3" fontId="14" fillId="0" borderId="3" xfId="15" applyNumberFormat="1" applyFont="1" applyFill="1" applyBorder="1" applyAlignment="1">
      <alignment vertical="center"/>
    </xf>
    <xf numFmtId="3" fontId="21" fillId="0" borderId="22" xfId="0" applyNumberFormat="1" applyFont="1" applyFill="1" applyBorder="1" applyAlignment="1">
      <alignment/>
    </xf>
    <xf numFmtId="3" fontId="20" fillId="0" borderId="49" xfId="15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1" fillId="0" borderId="64" xfId="0" applyNumberFormat="1" applyFont="1" applyFill="1" applyBorder="1" applyAlignment="1">
      <alignment vertical="center"/>
    </xf>
    <xf numFmtId="3" fontId="2" fillId="0" borderId="67" xfId="0" applyNumberFormat="1" applyFont="1" applyFill="1" applyBorder="1" applyAlignment="1">
      <alignment horizontal="left" vertical="center" wrapText="1"/>
    </xf>
    <xf numFmtId="3" fontId="20" fillId="0" borderId="16" xfId="15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/>
    </xf>
    <xf numFmtId="0" fontId="0" fillId="0" borderId="64" xfId="0" applyFill="1" applyBorder="1" applyAlignment="1">
      <alignment vertical="center"/>
    </xf>
    <xf numFmtId="3" fontId="20" fillId="0" borderId="59" xfId="0" applyNumberFormat="1" applyFont="1" applyFill="1" applyBorder="1" applyAlignment="1">
      <alignment horizontal="right"/>
    </xf>
    <xf numFmtId="3" fontId="0" fillId="0" borderId="65" xfId="0" applyNumberFormat="1" applyFont="1" applyFill="1" applyBorder="1" applyAlignment="1">
      <alignment vertical="center" wrapText="1"/>
    </xf>
    <xf numFmtId="0" fontId="3" fillId="0" borderId="68" xfId="0" applyFont="1" applyFill="1" applyBorder="1" applyAlignment="1">
      <alignment horizontal="right" vertical="center"/>
    </xf>
    <xf numFmtId="3" fontId="2" fillId="0" borderId="69" xfId="0" applyNumberFormat="1" applyFont="1" applyFill="1" applyBorder="1" applyAlignment="1">
      <alignment horizontal="left" vertical="center"/>
    </xf>
    <xf numFmtId="3" fontId="14" fillId="0" borderId="21" xfId="15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14" fillId="0" borderId="2" xfId="15" applyNumberFormat="1" applyFont="1" applyFill="1" applyBorder="1" applyAlignment="1">
      <alignment horizontal="right" vertical="center" wrapText="1"/>
    </xf>
    <xf numFmtId="3" fontId="2" fillId="0" borderId="62" xfId="15" applyNumberFormat="1" applyFont="1" applyFill="1" applyBorder="1" applyAlignment="1">
      <alignment horizontal="right" vertical="center"/>
    </xf>
    <xf numFmtId="3" fontId="23" fillId="0" borderId="21" xfId="0" applyNumberFormat="1" applyFont="1" applyFill="1" applyBorder="1" applyAlignment="1">
      <alignment horizontal="right" vertical="center"/>
    </xf>
    <xf numFmtId="3" fontId="6" fillId="0" borderId="59" xfId="15" applyNumberFormat="1" applyFont="1" applyFill="1" applyBorder="1" applyAlignment="1">
      <alignment horizontal="right" vertical="center"/>
    </xf>
    <xf numFmtId="3" fontId="14" fillId="0" borderId="21" xfId="0" applyNumberFormat="1" applyFont="1" applyFill="1" applyBorder="1" applyAlignment="1">
      <alignment/>
    </xf>
    <xf numFmtId="3" fontId="20" fillId="0" borderId="16" xfId="0" applyNumberFormat="1" applyFont="1" applyFill="1" applyBorder="1" applyAlignment="1">
      <alignment horizontal="right" vertical="center"/>
    </xf>
    <xf numFmtId="3" fontId="14" fillId="0" borderId="2" xfId="0" applyNumberFormat="1" applyFont="1" applyFill="1" applyBorder="1" applyAlignment="1">
      <alignment horizontal="right" vertical="center"/>
    </xf>
    <xf numFmtId="3" fontId="20" fillId="0" borderId="62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vertical="center"/>
    </xf>
    <xf numFmtId="3" fontId="14" fillId="0" borderId="21" xfId="0" applyNumberFormat="1" applyFont="1" applyFill="1" applyBorder="1" applyAlignment="1">
      <alignment horizontal="right" vertical="center"/>
    </xf>
    <xf numFmtId="3" fontId="20" fillId="0" borderId="64" xfId="0" applyNumberFormat="1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" fontId="14" fillId="0" borderId="21" xfId="0" applyNumberFormat="1" applyFont="1" applyFill="1" applyBorder="1" applyAlignment="1">
      <alignment/>
    </xf>
    <xf numFmtId="0" fontId="0" fillId="0" borderId="21" xfId="0" applyFill="1" applyBorder="1" applyAlignment="1">
      <alignment vertical="center"/>
    </xf>
    <xf numFmtId="3" fontId="20" fillId="0" borderId="30" xfId="0" applyNumberFormat="1" applyFont="1" applyFill="1" applyBorder="1" applyAlignment="1">
      <alignment horizontal="right"/>
    </xf>
    <xf numFmtId="3" fontId="14" fillId="0" borderId="30" xfId="0" applyNumberFormat="1" applyFont="1" applyFill="1" applyBorder="1" applyAlignment="1">
      <alignment horizontal="right"/>
    </xf>
    <xf numFmtId="3" fontId="2" fillId="0" borderId="6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3" fontId="2" fillId="0" borderId="16" xfId="15" applyNumberFormat="1" applyFont="1" applyFill="1" applyBorder="1" applyAlignment="1">
      <alignment/>
    </xf>
    <xf numFmtId="3" fontId="0" fillId="0" borderId="2" xfId="0" applyNumberFormat="1" applyFill="1" applyBorder="1" applyAlignment="1">
      <alignment/>
    </xf>
    <xf numFmtId="0" fontId="3" fillId="0" borderId="68" xfId="0" applyFont="1" applyFill="1" applyBorder="1" applyAlignment="1">
      <alignment horizontal="center" vertical="center"/>
    </xf>
    <xf numFmtId="3" fontId="24" fillId="0" borderId="48" xfId="15" applyNumberFormat="1" applyFont="1" applyFill="1" applyBorder="1" applyAlignment="1">
      <alignment horizontal="right" vertical="center"/>
    </xf>
    <xf numFmtId="0" fontId="2" fillId="0" borderId="61" xfId="0" applyNumberFormat="1" applyFont="1" applyFill="1" applyBorder="1" applyAlignment="1">
      <alignment vertical="center" wrapText="1"/>
    </xf>
    <xf numFmtId="0" fontId="1" fillId="0" borderId="70" xfId="0" applyNumberFormat="1" applyFont="1" applyFill="1" applyBorder="1" applyAlignment="1">
      <alignment horizontal="left" vertical="center"/>
    </xf>
    <xf numFmtId="3" fontId="24" fillId="0" borderId="4" xfId="0" applyNumberFormat="1" applyFont="1" applyFill="1" applyBorder="1" applyAlignment="1">
      <alignment horizontal="right" vertical="center"/>
    </xf>
    <xf numFmtId="0" fontId="2" fillId="0" borderId="62" xfId="0" applyNumberFormat="1" applyFont="1" applyFill="1" applyBorder="1" applyAlignment="1">
      <alignment horizontal="left" vertical="center"/>
    </xf>
    <xf numFmtId="0" fontId="0" fillId="0" borderId="2" xfId="0" applyNumberFormat="1" applyFont="1" applyFill="1" applyBorder="1" applyAlignment="1">
      <alignment horizontal="left" vertical="center"/>
    </xf>
    <xf numFmtId="3" fontId="25" fillId="0" borderId="2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left" vertical="center"/>
    </xf>
    <xf numFmtId="3" fontId="2" fillId="0" borderId="69" xfId="0" applyNumberFormat="1" applyFont="1" applyFill="1" applyBorder="1" applyAlignment="1">
      <alignment horizontal="left" vertical="center" wrapText="1"/>
    </xf>
    <xf numFmtId="3" fontId="20" fillId="0" borderId="6" xfId="0" applyNumberFormat="1" applyFont="1" applyFill="1" applyBorder="1" applyAlignment="1">
      <alignment horizontal="right" vertical="center"/>
    </xf>
    <xf numFmtId="0" fontId="5" fillId="0" borderId="21" xfId="0" applyNumberFormat="1" applyFont="1" applyFill="1" applyBorder="1" applyAlignment="1">
      <alignment horizontal="left" vertical="center" wrapText="1"/>
    </xf>
    <xf numFmtId="3" fontId="24" fillId="0" borderId="21" xfId="0" applyNumberFormat="1" applyFont="1" applyFill="1" applyBorder="1" applyAlignment="1">
      <alignment horizontal="right" vertical="center"/>
    </xf>
    <xf numFmtId="0" fontId="4" fillId="0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horizontal="left" vertical="center" wrapText="1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2" xfId="0" applyNumberFormat="1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right" vertical="center"/>
    </xf>
    <xf numFmtId="0" fontId="14" fillId="0" borderId="21" xfId="0" applyNumberFormat="1" applyFont="1" applyFill="1" applyBorder="1" applyAlignment="1">
      <alignment horizontal="left" vertical="center"/>
    </xf>
    <xf numFmtId="0" fontId="14" fillId="0" borderId="21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horizontal="right" vertical="center"/>
    </xf>
    <xf numFmtId="3" fontId="26" fillId="0" borderId="71" xfId="0" applyNumberFormat="1" applyFont="1" applyFill="1" applyBorder="1" applyAlignment="1">
      <alignment vertical="center" wrapText="1"/>
    </xf>
    <xf numFmtId="0" fontId="4" fillId="0" borderId="71" xfId="0" applyNumberFormat="1" applyFont="1" applyFill="1" applyBorder="1" applyAlignment="1">
      <alignment horizontal="left" vertical="center" wrapText="1"/>
    </xf>
    <xf numFmtId="3" fontId="6" fillId="0" borderId="21" xfId="15" applyNumberFormat="1" applyFont="1" applyFill="1" applyBorder="1" applyAlignment="1">
      <alignment horizontal="right"/>
    </xf>
    <xf numFmtId="0" fontId="0" fillId="0" borderId="71" xfId="0" applyNumberFormat="1" applyFont="1" applyFill="1" applyBorder="1" applyAlignment="1">
      <alignment horizontal="left" vertical="center" wrapText="1"/>
    </xf>
    <xf numFmtId="3" fontId="14" fillId="0" borderId="21" xfId="0" applyNumberFormat="1" applyFont="1" applyFill="1" applyBorder="1" applyAlignment="1">
      <alignment horizontal="right" vertical="center"/>
    </xf>
    <xf numFmtId="3" fontId="0" fillId="0" borderId="72" xfId="0" applyNumberFormat="1" applyFont="1" applyFill="1" applyBorder="1" applyAlignment="1">
      <alignment vertical="center"/>
    </xf>
    <xf numFmtId="0" fontId="6" fillId="0" borderId="21" xfId="0" applyNumberFormat="1" applyFont="1" applyFill="1" applyBorder="1" applyAlignment="1">
      <alignment horizontal="left" vertical="center" wrapText="1"/>
    </xf>
    <xf numFmtId="3" fontId="2" fillId="0" borderId="61" xfId="0" applyNumberFormat="1" applyFont="1" applyFill="1" applyBorder="1" applyAlignment="1">
      <alignment horizontal="right" vertical="center"/>
    </xf>
    <xf numFmtId="3" fontId="3" fillId="0" borderId="68" xfId="0" applyNumberFormat="1" applyFont="1" applyFill="1" applyBorder="1" applyAlignment="1">
      <alignment horizontal="center" vertical="center"/>
    </xf>
    <xf numFmtId="3" fontId="2" fillId="0" borderId="69" xfId="0" applyNumberFormat="1" applyFont="1" applyFill="1" applyBorder="1" applyAlignment="1">
      <alignment horizontal="right" vertical="center"/>
    </xf>
    <xf numFmtId="3" fontId="22" fillId="0" borderId="21" xfId="0" applyNumberFormat="1" applyFont="1" applyFill="1" applyBorder="1" applyAlignment="1">
      <alignment horizontal="right" vertical="center"/>
    </xf>
    <xf numFmtId="3" fontId="4" fillId="0" borderId="59" xfId="15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/>
    </xf>
    <xf numFmtId="3" fontId="2" fillId="0" borderId="60" xfId="0" applyNumberFormat="1" applyFont="1" applyFill="1" applyBorder="1" applyAlignment="1">
      <alignment horizontal="center" vertical="center"/>
    </xf>
    <xf numFmtId="3" fontId="2" fillId="0" borderId="61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/>
    </xf>
    <xf numFmtId="3" fontId="0" fillId="0" borderId="0" xfId="15" applyNumberFormat="1" applyFill="1" applyAlignment="1">
      <alignment horizontal="right"/>
    </xf>
    <xf numFmtId="3" fontId="2" fillId="0" borderId="0" xfId="0" applyNumberFormat="1" applyFont="1" applyFill="1" applyBorder="1" applyAlignment="1">
      <alignment horizontal="left"/>
    </xf>
    <xf numFmtId="3" fontId="0" fillId="0" borderId="73" xfId="0" applyNumberFormat="1" applyFont="1" applyFill="1" applyBorder="1" applyAlignment="1">
      <alignment horizontal="left"/>
    </xf>
    <xf numFmtId="3" fontId="0" fillId="0" borderId="65" xfId="0" applyNumberFormat="1" applyFill="1" applyBorder="1" applyAlignment="1">
      <alignment horizontal="left"/>
    </xf>
    <xf numFmtId="3" fontId="0" fillId="0" borderId="14" xfId="15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 horizontal="center"/>
    </xf>
    <xf numFmtId="3" fontId="2" fillId="5" borderId="21" xfId="0" applyNumberFormat="1" applyFont="1" applyFill="1" applyBorder="1" applyAlignment="1">
      <alignment vertical="center"/>
    </xf>
    <xf numFmtId="3" fontId="0" fillId="0" borderId="74" xfId="15" applyNumberFormat="1" applyFont="1" applyFill="1" applyBorder="1" applyAlignment="1">
      <alignment horizontal="center" wrapText="1"/>
    </xf>
    <xf numFmtId="3" fontId="0" fillId="0" borderId="74" xfId="15" applyNumberFormat="1" applyFont="1" applyFill="1" applyBorder="1" applyAlignment="1">
      <alignment horizontal="center"/>
    </xf>
    <xf numFmtId="3" fontId="0" fillId="0" borderId="75" xfId="15" applyNumberFormat="1" applyFont="1" applyFill="1" applyBorder="1" applyAlignment="1">
      <alignment horizontal="center"/>
    </xf>
    <xf numFmtId="3" fontId="0" fillId="0" borderId="76" xfId="15" applyNumberFormat="1" applyFont="1" applyFill="1" applyBorder="1" applyAlignment="1">
      <alignment horizontal="center"/>
    </xf>
    <xf numFmtId="3" fontId="0" fillId="0" borderId="75" xfId="15" applyNumberFormat="1" applyFont="1" applyFill="1" applyBorder="1" applyAlignment="1">
      <alignment horizontal="center" wrapText="1"/>
    </xf>
    <xf numFmtId="3" fontId="14" fillId="0" borderId="22" xfId="0" applyNumberFormat="1" applyFont="1" applyFill="1" applyBorder="1" applyAlignment="1">
      <alignment/>
    </xf>
    <xf numFmtId="3" fontId="20" fillId="0" borderId="77" xfId="0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3" fontId="23" fillId="0" borderId="78" xfId="0" applyNumberFormat="1" applyFont="1" applyFill="1" applyBorder="1" applyAlignment="1">
      <alignment vertical="center"/>
    </xf>
    <xf numFmtId="3" fontId="14" fillId="0" borderId="3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vertical="center"/>
    </xf>
    <xf numFmtId="3" fontId="23" fillId="0" borderId="29" xfId="0" applyNumberFormat="1" applyFont="1" applyFill="1" applyBorder="1" applyAlignment="1">
      <alignment vertical="center"/>
    </xf>
    <xf numFmtId="3" fontId="14" fillId="0" borderId="79" xfId="0" applyNumberFormat="1" applyFont="1" applyFill="1" applyBorder="1" applyAlignment="1">
      <alignment vertical="center"/>
    </xf>
    <xf numFmtId="0" fontId="4" fillId="0" borderId="37" xfId="0" applyFont="1" applyBorder="1" applyAlignment="1">
      <alignment wrapText="1"/>
    </xf>
    <xf numFmtId="0" fontId="4" fillId="0" borderId="21" xfId="0" applyFont="1" applyBorder="1" applyAlignment="1">
      <alignment wrapText="1"/>
    </xf>
    <xf numFmtId="3" fontId="2" fillId="3" borderId="28" xfId="0" applyNumberFormat="1" applyFont="1" applyFill="1" applyBorder="1" applyAlignment="1">
      <alignment wrapText="1"/>
    </xf>
    <xf numFmtId="3" fontId="2" fillId="3" borderId="2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right" wrapText="1"/>
    </xf>
    <xf numFmtId="0" fontId="0" fillId="3" borderId="72" xfId="0" applyFont="1" applyFill="1" applyBorder="1" applyAlignment="1" quotePrefix="1">
      <alignment horizontal="right"/>
    </xf>
    <xf numFmtId="3" fontId="5" fillId="0" borderId="64" xfId="0" applyNumberFormat="1" applyFont="1" applyFill="1" applyBorder="1" applyAlignment="1">
      <alignment horizontal="center"/>
    </xf>
    <xf numFmtId="0" fontId="2" fillId="0" borderId="80" xfId="0" applyFont="1" applyBorder="1" applyAlignment="1">
      <alignment wrapText="1"/>
    </xf>
    <xf numFmtId="3" fontId="2" fillId="0" borderId="48" xfId="0" applyNumberFormat="1" applyFont="1" applyBorder="1" applyAlignment="1">
      <alignment wrapText="1"/>
    </xf>
    <xf numFmtId="3" fontId="2" fillId="3" borderId="48" xfId="0" applyNumberFormat="1" applyFont="1" applyFill="1" applyBorder="1" applyAlignment="1">
      <alignment/>
    </xf>
    <xf numFmtId="0" fontId="0" fillId="5" borderId="22" xfId="0" applyFont="1" applyFill="1" applyBorder="1" applyAlignment="1">
      <alignment horizontal="left" wrapText="1"/>
    </xf>
    <xf numFmtId="0" fontId="0" fillId="0" borderId="2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81" xfId="0" applyNumberFormat="1" applyFont="1" applyFill="1" applyBorder="1" applyAlignment="1">
      <alignment/>
    </xf>
    <xf numFmtId="3" fontId="0" fillId="0" borderId="0" xfId="0" applyNumberFormat="1" applyFill="1" applyAlignment="1">
      <alignment horizontal="right"/>
    </xf>
    <xf numFmtId="3" fontId="14" fillId="0" borderId="2" xfId="0" applyNumberFormat="1" applyFont="1" applyFill="1" applyBorder="1" applyAlignment="1">
      <alignment vertical="center" wrapText="1"/>
    </xf>
    <xf numFmtId="3" fontId="0" fillId="0" borderId="2" xfId="0" applyNumberFormat="1" applyFill="1" applyBorder="1" applyAlignment="1">
      <alignment horizontal="right" vertical="center"/>
    </xf>
    <xf numFmtId="3" fontId="0" fillId="0" borderId="2" xfId="0" applyNumberFormat="1" applyFill="1" applyBorder="1" applyAlignment="1">
      <alignment horizontal="center" vertical="center"/>
    </xf>
    <xf numFmtId="3" fontId="23" fillId="0" borderId="82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/>
    </xf>
    <xf numFmtId="3" fontId="23" fillId="0" borderId="83" xfId="15" applyNumberFormat="1" applyFont="1" applyFill="1" applyBorder="1" applyAlignment="1">
      <alignment horizontal="right" vertical="center"/>
    </xf>
    <xf numFmtId="3" fontId="5" fillId="0" borderId="59" xfId="0" applyNumberFormat="1" applyFont="1" applyFill="1" applyBorder="1" applyAlignment="1">
      <alignment horizontal="center"/>
    </xf>
    <xf numFmtId="3" fontId="20" fillId="0" borderId="63" xfId="15" applyNumberFormat="1" applyFont="1" applyFill="1" applyBorder="1" applyAlignment="1">
      <alignment horizontal="right" vertical="center"/>
    </xf>
    <xf numFmtId="3" fontId="20" fillId="0" borderId="84" xfId="15" applyNumberFormat="1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right" wrapText="1"/>
    </xf>
    <xf numFmtId="3" fontId="2" fillId="0" borderId="21" xfId="0" applyNumberFormat="1" applyFont="1" applyFill="1" applyBorder="1" applyAlignment="1">
      <alignment horizontal="center" wrapText="1"/>
    </xf>
    <xf numFmtId="3" fontId="2" fillId="0" borderId="21" xfId="15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center" vertical="center"/>
    </xf>
    <xf numFmtId="3" fontId="6" fillId="0" borderId="22" xfId="15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left" vertical="center"/>
    </xf>
    <xf numFmtId="3" fontId="2" fillId="0" borderId="62" xfId="15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" xfId="15" applyNumberFormat="1" applyFont="1" applyFill="1" applyBorder="1" applyAlignment="1">
      <alignment horizontal="right" vertical="center"/>
    </xf>
    <xf numFmtId="3" fontId="0" fillId="0" borderId="21" xfId="15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vertical="center"/>
    </xf>
    <xf numFmtId="3" fontId="0" fillId="0" borderId="22" xfId="0" applyNumberFormat="1" applyFill="1" applyBorder="1" applyAlignment="1">
      <alignment vertical="center"/>
    </xf>
    <xf numFmtId="3" fontId="0" fillId="0" borderId="22" xfId="15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left" vertical="center"/>
    </xf>
    <xf numFmtId="0" fontId="0" fillId="0" borderId="2" xfId="0" applyNumberFormat="1" applyFill="1" applyBorder="1" applyAlignment="1">
      <alignment vertical="center"/>
    </xf>
    <xf numFmtId="3" fontId="2" fillId="0" borderId="2" xfId="15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vertical="center" wrapText="1"/>
    </xf>
    <xf numFmtId="0" fontId="0" fillId="0" borderId="2" xfId="0" applyNumberFormat="1" applyFill="1" applyBorder="1" applyAlignment="1">
      <alignment vertical="center" wrapText="1"/>
    </xf>
    <xf numFmtId="3" fontId="0" fillId="0" borderId="85" xfId="15" applyNumberFormat="1" applyFont="1" applyFill="1" applyBorder="1" applyAlignment="1">
      <alignment horizontal="right" vertical="center"/>
    </xf>
    <xf numFmtId="3" fontId="21" fillId="0" borderId="22" xfId="0" applyNumberFormat="1" applyFont="1" applyFill="1" applyBorder="1" applyAlignment="1">
      <alignment vertical="center"/>
    </xf>
    <xf numFmtId="3" fontId="6" fillId="0" borderId="2" xfId="15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left" vertical="center" wrapText="1"/>
    </xf>
    <xf numFmtId="3" fontId="6" fillId="0" borderId="78" xfId="0" applyNumberFormat="1" applyFont="1" applyFill="1" applyBorder="1" applyAlignment="1">
      <alignment horizontal="left" vertical="center" wrapText="1"/>
    </xf>
    <xf numFmtId="3" fontId="6" fillId="0" borderId="78" xfId="15" applyNumberFormat="1" applyFont="1" applyFill="1" applyBorder="1" applyAlignment="1">
      <alignment horizontal="right" vertical="center"/>
    </xf>
    <xf numFmtId="3" fontId="0" fillId="0" borderId="79" xfId="0" applyNumberFormat="1" applyFill="1" applyBorder="1" applyAlignment="1">
      <alignment vertical="center"/>
    </xf>
    <xf numFmtId="3" fontId="0" fillId="0" borderId="79" xfId="15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29" xfId="15" applyNumberFormat="1" applyFont="1" applyFill="1" applyBorder="1" applyAlignment="1">
      <alignment horizontal="right" vertical="center"/>
    </xf>
    <xf numFmtId="3" fontId="0" fillId="0" borderId="2" xfId="0" applyNumberFormat="1" applyFill="1" applyBorder="1" applyAlignment="1">
      <alignment vertical="center"/>
    </xf>
    <xf numFmtId="3" fontId="0" fillId="0" borderId="3" xfId="0" applyNumberForma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/>
    </xf>
    <xf numFmtId="3" fontId="6" fillId="0" borderId="21" xfId="15" applyNumberFormat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vertical="center" wrapText="1"/>
    </xf>
    <xf numFmtId="1" fontId="0" fillId="0" borderId="21" xfId="0" applyNumberFormat="1" applyFont="1" applyFill="1" applyBorder="1" applyAlignment="1">
      <alignment vertical="center" wrapText="1"/>
    </xf>
    <xf numFmtId="1" fontId="0" fillId="0" borderId="21" xfId="0" applyNumberFormat="1" applyFill="1" applyBorder="1" applyAlignment="1">
      <alignment vertical="center" wrapText="1"/>
    </xf>
    <xf numFmtId="3" fontId="0" fillId="0" borderId="21" xfId="0" applyNumberFormat="1" applyFill="1" applyBorder="1" applyAlignment="1">
      <alignment vertical="center" wrapText="1"/>
    </xf>
    <xf numFmtId="3" fontId="2" fillId="0" borderId="16" xfId="0" applyNumberFormat="1" applyFont="1" applyFill="1" applyBorder="1" applyAlignment="1">
      <alignment horizontal="left" vertical="center" wrapText="1"/>
    </xf>
    <xf numFmtId="3" fontId="0" fillId="0" borderId="21" xfId="0" applyNumberFormat="1" applyFont="1" applyFill="1" applyBorder="1" applyAlignment="1">
      <alignment wrapText="1"/>
    </xf>
    <xf numFmtId="3" fontId="0" fillId="0" borderId="86" xfId="15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left" vertical="center"/>
    </xf>
    <xf numFmtId="3" fontId="6" fillId="0" borderId="16" xfId="15" applyNumberFormat="1" applyFont="1" applyFill="1" applyBorder="1" applyAlignment="1">
      <alignment horizontal="right" vertical="center"/>
    </xf>
    <xf numFmtId="3" fontId="2" fillId="0" borderId="16" xfId="0" applyNumberFormat="1" applyFont="1" applyFill="1" applyBorder="1" applyAlignment="1">
      <alignment horizontal="left" vertical="center"/>
    </xf>
    <xf numFmtId="3" fontId="2" fillId="0" borderId="16" xfId="15" applyNumberFormat="1" applyFont="1" applyFill="1" applyBorder="1" applyAlignment="1">
      <alignment horizontal="right" vertical="center"/>
    </xf>
    <xf numFmtId="0" fontId="0" fillId="0" borderId="21" xfId="0" applyFont="1" applyFill="1" applyBorder="1" applyAlignment="1">
      <alignment/>
    </xf>
    <xf numFmtId="0" fontId="0" fillId="0" borderId="21" xfId="0" applyFont="1" applyFill="1" applyBorder="1" applyAlignment="1">
      <alignment vertical="center"/>
    </xf>
    <xf numFmtId="3" fontId="6" fillId="0" borderId="22" xfId="15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vertical="center" wrapText="1"/>
    </xf>
    <xf numFmtId="3" fontId="0" fillId="0" borderId="2" xfId="0" applyNumberFormat="1" applyFont="1" applyFill="1" applyBorder="1" applyAlignment="1">
      <alignment vertical="center" wrapText="1"/>
    </xf>
    <xf numFmtId="0" fontId="2" fillId="0" borderId="62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vertical="center" wrapText="1"/>
    </xf>
    <xf numFmtId="0" fontId="4" fillId="0" borderId="47" xfId="0" applyFont="1" applyBorder="1" applyAlignment="1">
      <alignment wrapText="1"/>
    </xf>
    <xf numFmtId="3" fontId="4" fillId="0" borderId="47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3" fontId="5" fillId="0" borderId="71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3" fontId="0" fillId="0" borderId="41" xfId="0" applyNumberFormat="1" applyFont="1" applyBorder="1" applyAlignment="1">
      <alignment wrapText="1"/>
    </xf>
    <xf numFmtId="0" fontId="6" fillId="0" borderId="16" xfId="0" applyFont="1" applyFill="1" applyBorder="1" applyAlignment="1">
      <alignment horizontal="center" vertical="center"/>
    </xf>
    <xf numFmtId="0" fontId="3" fillId="0" borderId="22" xfId="0" applyFont="1" applyBorder="1" applyAlignment="1">
      <alignment/>
    </xf>
    <xf numFmtId="0" fontId="2" fillId="0" borderId="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87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" fontId="0" fillId="0" borderId="74" xfId="15" applyNumberFormat="1" applyFont="1" applyFill="1" applyBorder="1" applyAlignment="1">
      <alignment horizontal="left"/>
    </xf>
    <xf numFmtId="3" fontId="0" fillId="0" borderId="75" xfId="15" applyNumberFormat="1" applyFont="1" applyFill="1" applyBorder="1" applyAlignment="1">
      <alignment horizontal="left"/>
    </xf>
    <xf numFmtId="3" fontId="0" fillId="0" borderId="76" xfId="15" applyNumberFormat="1" applyFont="1" applyFill="1" applyBorder="1" applyAlignment="1">
      <alignment horizontal="left"/>
    </xf>
    <xf numFmtId="3" fontId="0" fillId="0" borderId="74" xfId="15" applyNumberFormat="1" applyFont="1" applyFill="1" applyBorder="1" applyAlignment="1">
      <alignment horizontal="center" wrapText="1"/>
    </xf>
    <xf numFmtId="3" fontId="0" fillId="0" borderId="76" xfId="15" applyNumberFormat="1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7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l9-rady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" name="Line 3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8" name="Line 8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9" name="Line 9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10" name="Line 10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" name="Line 1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2" name="Line 1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" name="Line 1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4" name="Line 1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5" name="Line 1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" name="Line 1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7" name="Line 1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8" name="Line 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" name="Line 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" name="Line 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1" name="Line 2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22" name="Line 22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" name="Line 2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4" name="Line 24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5" name="Line 2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26" name="Line 26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7" name="Line 27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8" name="Line 2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" name="Line 29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30" name="Line 30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31" name="Line 31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2" name="Line 3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" name="Line 3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4" name="Line 3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5" name="Line 3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" name="Line 3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" name="Line 3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8" name="Line 3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" name="Line 3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" name="Line 4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1" name="Line 4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2" name="Line 4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43" name="Line 43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4" name="Line 4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" name="Line 45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6" name="Line 4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47" name="Line 47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8" name="Line 48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9" name="Line 4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0" name="Line 50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51" name="Line 51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52" name="Line 52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53" name="Line 5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54" name="Line 5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55" name="Line 5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56" name="Line 5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57" name="Line 5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58" name="Line 5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59" name="Line 5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60" name="Line 6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61" name="Line 6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62" name="Line 6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63" name="Line 6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64" name="Line 64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5" name="Line 6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6" name="Line 66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7" name="Line 6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68" name="Line 68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9" name="Line 69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0" name="Line 7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71" name="Line 71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72" name="Line 72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73" name="Line 73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4" name="Line 7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5" name="Line 7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6" name="Line 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7" name="Line 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8" name="Line 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9" name="Line 7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80" name="Line 8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81" name="Line 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82" name="Line 8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83" name="Line 8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84" name="Line 8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85" name="Line 85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6" name="Line 8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87" name="Line 87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8" name="Line 8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89" name="Line 89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90" name="Line 90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91" name="Line 9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92" name="Line 92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93" name="Line 93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212</xdr:row>
      <xdr:rowOff>0</xdr:rowOff>
    </xdr:from>
    <xdr:to>
      <xdr:col>1</xdr:col>
      <xdr:colOff>0</xdr:colOff>
      <xdr:row>212</xdr:row>
      <xdr:rowOff>0</xdr:rowOff>
    </xdr:to>
    <xdr:sp>
      <xdr:nvSpPr>
        <xdr:cNvPr id="94" name="Line 94"/>
        <xdr:cNvSpPr>
          <a:spLocks/>
        </xdr:cNvSpPr>
      </xdr:nvSpPr>
      <xdr:spPr>
        <a:xfrm>
          <a:off x="38100" y="365188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95" name="Line 9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96" name="Line 9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97" name="Line 9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98" name="Line 9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99" name="Line 9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0" name="Line 10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1" name="Line 10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2" name="Line 10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3" name="Line 10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4" name="Line 10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5" name="Line 10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6" name="Line 10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7" name="Line 10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8" name="Line 10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9" name="Line 10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0" name="Line 11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1" name="Line 11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2" name="Line 11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3" name="Line 11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4" name="Line 11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5" name="Line 11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6" name="Line 11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7" name="Line 11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8" name="Line 1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19" name="Line 1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20" name="Line 1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21" name="Line 121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22" name="Line 122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23" name="Line 123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24" name="Line 124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25" name="Line 125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26" name="Line 126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27" name="Line 127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28" name="Line 128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29" name="Line 129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30" name="Line 130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31" name="Line 131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32" name="Line 132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33" name="Line 133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34" name="Line 134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320</xdr:row>
      <xdr:rowOff>0</xdr:rowOff>
    </xdr:from>
    <xdr:to>
      <xdr:col>1</xdr:col>
      <xdr:colOff>0</xdr:colOff>
      <xdr:row>320</xdr:row>
      <xdr:rowOff>0</xdr:rowOff>
    </xdr:to>
    <xdr:sp>
      <xdr:nvSpPr>
        <xdr:cNvPr id="135" name="Line 135"/>
        <xdr:cNvSpPr>
          <a:spLocks/>
        </xdr:cNvSpPr>
      </xdr:nvSpPr>
      <xdr:spPr>
        <a:xfrm>
          <a:off x="38100" y="50606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36" name="Line 136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7" name="Line 13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38" name="Line 138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9" name="Line 13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40" name="Line 140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41" name="Line 141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2" name="Line 14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43" name="Line 143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44" name="Line 144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45" name="Line 145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6" name="Line 14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7" name="Line 14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8" name="Line 14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9" name="Line 14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0" name="Line 15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1" name="Line 1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2" name="Line 15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3" name="Line 15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4" name="Line 15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5" name="Line 15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" name="Line 15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57" name="Line 157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58" name="Line 15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59" name="Line 159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0" name="Line 16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61" name="Line 161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62" name="Line 162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63" name="Line 16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64" name="Line 164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65" name="Line 165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66" name="Line 166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67" name="Line 16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68" name="Line 16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69" name="Line 16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70" name="Line 17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71" name="Line 17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72" name="Line 17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73" name="Line 17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74" name="Line 17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75" name="Line 17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76" name="Line 17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77" name="Line 17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78" name="Line 178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9" name="Line 17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80" name="Line 180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1" name="Line 18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82" name="Line 182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83" name="Line 183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4" name="Line 18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185" name="Line 185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86" name="Line 186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187" name="Line 187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" name="Line 18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9" name="Line 18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" name="Line 19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1" name="Line 19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" name="Line 19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" name="Line 19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4" name="Line 19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5" name="Line 19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6" name="Line 19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7" name="Line 19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8" name="Line 19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99" name="Line 199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0" name="Line 20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01" name="Line 201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2" name="Line 20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203" name="Line 203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04" name="Line 204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05" name="Line 20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06" name="Line 206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207" name="Line 207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208" name="Line 208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09" name="Line 20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0" name="Line 21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1" name="Line 21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2" name="Line 21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3" name="Line 21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4" name="Line 21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5" name="Line 21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6" name="Line 21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7" name="Line 21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8" name="Line 21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9" name="Line 21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220" name="Line 220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21" name="Line 22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22" name="Line 222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23" name="Line 22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224" name="Line 224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25" name="Line 225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" name="Line 22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27" name="Line 227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228" name="Line 228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229" name="Line 229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0" name="Line 23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1" name="Line 23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2" name="Line 23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3" name="Line 23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4" name="Line 23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5" name="Line 2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6" name="Line 2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7" name="Line 2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8" name="Line 23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39" name="Line 2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0" name="Line 24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1" name="Line 24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2" name="Line 24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3" name="Line 24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4" name="Line 24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5" name="Line 24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6" name="Line 24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7" name="Line 24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8" name="Line 24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9" name="Line 24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0" name="Line 25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1" name="Line 2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2" name="Line 25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3" name="Line 25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4" name="Line 25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5" name="Line 25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56" name="Line 25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57" name="Line 25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58" name="Line 25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59" name="Line 25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0" name="Line 260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1" name="Line 26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2" name="Line 26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3" name="Line 26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4" name="Line 26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5" name="Line 26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6" name="Line 26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7" name="Line 26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8" name="Line 26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69" name="Line 26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270" name="Line 270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271" name="Line 271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2" name="Line 27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73" name="Line 273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4" name="Line 27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275" name="Line 275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76" name="Line 276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277" name="Line 277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78" name="Line 278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279" name="Line 279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280" name="Line 280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281" name="Line 281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282" name="Line 282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283" name="Line 283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284" name="Line 284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285" name="Line 285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86" name="Line 28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87" name="Line 28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88" name="Line 28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89" name="Line 28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90" name="Line 29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91" name="Line 29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292" name="Line 292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93" name="Line 29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4" name="Line 294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95" name="Line 29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296" name="Line 296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7" name="Line 297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298" name="Line 298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299" name="Line 299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00" name="Line 300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01" name="Line 301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02" name="Line 302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03" name="Line 303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04" name="Line 304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05" name="Line 305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06" name="Line 306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07" name="Line 30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08" name="Line 30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09" name="Line 30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10" name="Line 31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11" name="Line 31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12" name="Line 31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313" name="Line 313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14" name="Line 31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15" name="Line 315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16" name="Line 31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17" name="Line 317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18" name="Line 318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19" name="Line 319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20" name="Line 320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21" name="Line 321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22" name="Line 322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23" name="Line 323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24" name="Line 324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25" name="Line 325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26" name="Line 326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27" name="Line 327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28" name="Line 32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29" name="Line 32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30" name="Line 33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31" name="Line 33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32" name="Line 33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33" name="Line 33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334" name="Line 334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35" name="Line 33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36" name="Line 336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37" name="Line 33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38" name="Line 338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39" name="Line 339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40" name="Line 340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41" name="Line 341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42" name="Line 342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43" name="Line 343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44" name="Line 344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45" name="Line 345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46" name="Line 346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47" name="Line 347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48" name="Line 348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49" name="Line 34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50" name="Line 35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51" name="Line 3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52" name="Line 35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53" name="Line 35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54" name="Line 35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355" name="Line 355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56" name="Line 35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57" name="Line 357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58" name="Line 35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59" name="Line 359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0" name="Line 360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61" name="Line 361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362" name="Line 362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63" name="Line 363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364" name="Line 364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65" name="Line 365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366" name="Line 366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67" name="Line 367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68" name="Line 368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369" name="Line 369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0" name="Line 37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1" name="Line 37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2" name="Line 37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3" name="Line 37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4" name="Line 37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5" name="Line 37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6" name="Line 37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7" name="Line 37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8" name="Line 37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79" name="Line 37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0" name="Line 38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1" name="Line 38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2" name="Line 38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3" name="Line 38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4" name="Line 38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5" name="Line 38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6" name="Line 38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7" name="Line 38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8" name="Line 38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89" name="Line 38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0" name="Line 39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1" name="Line 39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2" name="Line 39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3" name="Line 39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4" name="Line 39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5" name="Line 39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6" name="Line 39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7" name="Line 39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8" name="Line 39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399" name="Line 39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00" name="Line 40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01" name="Line 40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02" name="Line 40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03" name="Line 40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04" name="Line 40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05" name="Line 40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406" name="Line 406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07" name="Line 40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08" name="Line 408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09" name="Line 40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10" name="Line 410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1" name="Line 411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12" name="Line 412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13" name="Line 413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14" name="Line 414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15" name="Line 415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16" name="Line 416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17" name="Line 417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18" name="Line 418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19" name="Line 419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20" name="Line 420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21" name="Line 42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22" name="Line 42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23" name="Line 42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24" name="Line 42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25" name="Line 42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26" name="Line 42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427" name="Line 427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28" name="Line 42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29" name="Line 429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30" name="Line 43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31" name="Line 431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32" name="Line 432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33" name="Line 433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34" name="Line 434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35" name="Line 435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36" name="Line 436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37" name="Line 437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38" name="Line 438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39" name="Line 439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40" name="Line 440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41" name="Line 441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42" name="Line 44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43" name="Line 44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44" name="Line 44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45" name="Line 44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46" name="Line 44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47" name="Line 44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448" name="Line 448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49" name="Line 44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0" name="Line 450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51" name="Line 45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52" name="Line 452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3" name="Line 453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54" name="Line 454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55" name="Line 455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56" name="Line 456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57" name="Line 457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58" name="Line 458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59" name="Line 459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60" name="Line 460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61" name="Line 461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62" name="Line 462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63" name="Line 46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64" name="Line 46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65" name="Line 46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66" name="Line 46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67" name="Line 46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68" name="Line 46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469" name="Line 469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70" name="Line 47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71" name="Line 471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72" name="Line 47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73" name="Line 473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74" name="Line 474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75" name="Line 475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76" name="Line 476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77" name="Line 477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78" name="Line 478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79" name="Line 479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80" name="Line 480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81" name="Line 481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82" name="Line 482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483" name="Line 483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84" name="Line 48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85" name="Line 48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86" name="Line 48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87" name="Line 48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88" name="Line 48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489" name="Line 48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490" name="Line 490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91" name="Line 49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2" name="Line 492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493" name="Line 49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94" name="Line 494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5" name="Line 495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496" name="Line 496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497" name="Line 497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98" name="Line 498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213</xdr:row>
      <xdr:rowOff>0</xdr:rowOff>
    </xdr:from>
    <xdr:to>
      <xdr:col>1</xdr:col>
      <xdr:colOff>0</xdr:colOff>
      <xdr:row>213</xdr:row>
      <xdr:rowOff>0</xdr:rowOff>
    </xdr:to>
    <xdr:sp>
      <xdr:nvSpPr>
        <xdr:cNvPr id="499" name="Line 499"/>
        <xdr:cNvSpPr>
          <a:spLocks/>
        </xdr:cNvSpPr>
      </xdr:nvSpPr>
      <xdr:spPr>
        <a:xfrm>
          <a:off x="38100" y="36747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500" name="Line 500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322</xdr:row>
      <xdr:rowOff>0</xdr:rowOff>
    </xdr:from>
    <xdr:to>
      <xdr:col>1</xdr:col>
      <xdr:colOff>0</xdr:colOff>
      <xdr:row>322</xdr:row>
      <xdr:rowOff>0</xdr:rowOff>
    </xdr:to>
    <xdr:sp>
      <xdr:nvSpPr>
        <xdr:cNvPr id="501" name="Line 501"/>
        <xdr:cNvSpPr>
          <a:spLocks/>
        </xdr:cNvSpPr>
      </xdr:nvSpPr>
      <xdr:spPr>
        <a:xfrm>
          <a:off x="38100" y="510635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502" name="Line 502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503" name="Line 503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343</xdr:row>
      <xdr:rowOff>0</xdr:rowOff>
    </xdr:from>
    <xdr:to>
      <xdr:col>1</xdr:col>
      <xdr:colOff>0</xdr:colOff>
      <xdr:row>343</xdr:row>
      <xdr:rowOff>0</xdr:rowOff>
    </xdr:to>
    <xdr:sp>
      <xdr:nvSpPr>
        <xdr:cNvPr id="504" name="Line 504"/>
        <xdr:cNvSpPr>
          <a:spLocks/>
        </xdr:cNvSpPr>
      </xdr:nvSpPr>
      <xdr:spPr>
        <a:xfrm>
          <a:off x="38100" y="55464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05" name="Line 50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06" name="Line 50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07" name="Line 50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08" name="Line 50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09" name="Line 50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0" name="Line 51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1" name="Line 51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2" name="Line 51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3" name="Line 51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4" name="Line 51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5" name="Line 51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6" name="Line 51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7" name="Line 51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8" name="Line 51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19" name="Line 51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0" name="Line 52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1" name="Line 52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2" name="Line 52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3" name="Line 52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4" name="Line 52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5" name="Line 52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6" name="Line 52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7" name="Line 52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8" name="Line 52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29" name="Line 52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0" name="Line 53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1" name="Line 53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2" name="Line 53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3" name="Line 53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4" name="Line 53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5" name="Line 5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6" name="Line 5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7" name="Line 5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8" name="Line 53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39" name="Line 5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40" name="Line 54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541" name="Line 541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42" name="Line 54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43" name="Line 543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44" name="Line 54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545" name="Line 545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46" name="Line 546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47" name="Line 54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48" name="Line 548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549" name="Line 549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550" name="Line 550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51" name="Line 5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52" name="Line 55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53" name="Line 55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54" name="Line 55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55" name="Line 55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56" name="Line 55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57" name="Line 55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58" name="Line 55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59" name="Line 55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60" name="Line 56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61" name="Line 56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562" name="Line 562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63" name="Line 56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64" name="Line 564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65" name="Line 56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566" name="Line 566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67" name="Line 567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68" name="Line 56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69" name="Line 569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570" name="Line 570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571" name="Line 571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72" name="Line 57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73" name="Line 57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74" name="Line 57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75" name="Line 57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76" name="Line 57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77" name="Line 57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78" name="Line 57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79" name="Line 57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80" name="Line 58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81" name="Line 58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82" name="Line 58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583" name="Line 583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84" name="Line 58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5" name="Line 585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586" name="Line 58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587" name="Line 587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88" name="Line 588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89" name="Line 58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590" name="Line 590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591" name="Line 591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592" name="Line 592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93" name="Line 59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94" name="Line 59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95" name="Line 59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96" name="Line 59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97" name="Line 59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98" name="Line 59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599" name="Line 59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00" name="Line 60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01" name="Line 60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02" name="Line 60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03" name="Line 60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604" name="Line 604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05" name="Line 60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6" name="Line 606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07" name="Line 60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608" name="Line 608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09" name="Line 609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10" name="Line 61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11" name="Line 611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612" name="Line 612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613" name="Line 613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14" name="Line 61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15" name="Line 61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16" name="Line 61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17" name="Line 61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18" name="Line 61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19" name="Line 61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20" name="Line 62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21" name="Line 62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22" name="Line 62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23" name="Line 62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24" name="Line 62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625" name="Line 625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26" name="Line 62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27" name="Line 627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28" name="Line 62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629" name="Line 629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0" name="Line 630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31" name="Line 63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51</xdr:row>
      <xdr:rowOff>0</xdr:rowOff>
    </xdr:from>
    <xdr:to>
      <xdr:col>1</xdr:col>
      <xdr:colOff>0</xdr:colOff>
      <xdr:row>51</xdr:row>
      <xdr:rowOff>0</xdr:rowOff>
    </xdr:to>
    <xdr:sp>
      <xdr:nvSpPr>
        <xdr:cNvPr id="632" name="Line 632"/>
        <xdr:cNvSpPr>
          <a:spLocks/>
        </xdr:cNvSpPr>
      </xdr:nvSpPr>
      <xdr:spPr>
        <a:xfrm>
          <a:off x="38100" y="7877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633" name="Line 633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634" name="Line 634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35" name="Line 6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36" name="Line 6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37" name="Line 6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38" name="Line 63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39" name="Line 6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0" name="Line 64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1" name="Line 64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2" name="Line 64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3" name="Line 64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4" name="Line 64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5" name="Line 64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6" name="Line 64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7" name="Line 64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8" name="Line 64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49" name="Line 64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0" name="Line 65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1" name="Line 6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2" name="Line 65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3" name="Line 65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4" name="Line 65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5" name="Line 65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6" name="Line 65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7" name="Line 65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8" name="Line 65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59" name="Line 65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660" name="Line 66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61" name="Line 66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62" name="Line 66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63" name="Line 66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64" name="Line 66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65" name="Line 66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66" name="Line 66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67" name="Line 66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68" name="Line 66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69" name="Line 66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70" name="Line 670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71" name="Line 67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72" name="Line 67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73" name="Line 67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74" name="Line 67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416</xdr:row>
      <xdr:rowOff>0</xdr:rowOff>
    </xdr:from>
    <xdr:to>
      <xdr:col>1</xdr:col>
      <xdr:colOff>0</xdr:colOff>
      <xdr:row>416</xdr:row>
      <xdr:rowOff>0</xdr:rowOff>
    </xdr:to>
    <xdr:sp>
      <xdr:nvSpPr>
        <xdr:cNvPr id="675" name="Line 67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76" name="Line 67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77" name="Line 67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78" name="Line 67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679" name="Line 679"/>
        <xdr:cNvSpPr>
          <a:spLocks/>
        </xdr:cNvSpPr>
      </xdr:nvSpPr>
      <xdr:spPr>
        <a:xfrm>
          <a:off x="38100" y="281844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80" name="Line 68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681" name="Line 681"/>
        <xdr:cNvSpPr>
          <a:spLocks/>
        </xdr:cNvSpPr>
      </xdr:nvSpPr>
      <xdr:spPr>
        <a:xfrm>
          <a:off x="38100" y="34070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82" name="Line 68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683" name="Line 683"/>
        <xdr:cNvSpPr>
          <a:spLocks/>
        </xdr:cNvSpPr>
      </xdr:nvSpPr>
      <xdr:spPr>
        <a:xfrm>
          <a:off x="38100" y="281844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684" name="Line 684"/>
        <xdr:cNvSpPr>
          <a:spLocks/>
        </xdr:cNvSpPr>
      </xdr:nvSpPr>
      <xdr:spPr>
        <a:xfrm>
          <a:off x="38100" y="281844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685" name="Line 685"/>
        <xdr:cNvSpPr>
          <a:spLocks/>
        </xdr:cNvSpPr>
      </xdr:nvSpPr>
      <xdr:spPr>
        <a:xfrm>
          <a:off x="38100" y="34070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686" name="Line 686"/>
        <xdr:cNvSpPr>
          <a:spLocks/>
        </xdr:cNvSpPr>
      </xdr:nvSpPr>
      <xdr:spPr>
        <a:xfrm>
          <a:off x="38100" y="34070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687" name="Line 687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688" name="Line 688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689" name="Line 689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690" name="Line 69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691" name="Line 69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692" name="Line 69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93" name="Line 69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94" name="Line 69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95" name="Line 69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696" name="Line 696"/>
        <xdr:cNvSpPr>
          <a:spLocks/>
        </xdr:cNvSpPr>
      </xdr:nvSpPr>
      <xdr:spPr>
        <a:xfrm>
          <a:off x="38100" y="281844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97" name="Line 69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698" name="Line 698"/>
        <xdr:cNvSpPr>
          <a:spLocks/>
        </xdr:cNvSpPr>
      </xdr:nvSpPr>
      <xdr:spPr>
        <a:xfrm>
          <a:off x="38100" y="34070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699" name="Line 69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700" name="Line 700"/>
        <xdr:cNvSpPr>
          <a:spLocks/>
        </xdr:cNvSpPr>
      </xdr:nvSpPr>
      <xdr:spPr>
        <a:xfrm>
          <a:off x="38100" y="281844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144</xdr:row>
      <xdr:rowOff>0</xdr:rowOff>
    </xdr:from>
    <xdr:to>
      <xdr:col>1</xdr:col>
      <xdr:colOff>0</xdr:colOff>
      <xdr:row>144</xdr:row>
      <xdr:rowOff>0</xdr:rowOff>
    </xdr:to>
    <xdr:sp>
      <xdr:nvSpPr>
        <xdr:cNvPr id="701" name="Line 701"/>
        <xdr:cNvSpPr>
          <a:spLocks/>
        </xdr:cNvSpPr>
      </xdr:nvSpPr>
      <xdr:spPr>
        <a:xfrm>
          <a:off x="38100" y="281844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702" name="Line 702"/>
        <xdr:cNvSpPr>
          <a:spLocks/>
        </xdr:cNvSpPr>
      </xdr:nvSpPr>
      <xdr:spPr>
        <a:xfrm>
          <a:off x="38100" y="34070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201</xdr:row>
      <xdr:rowOff>0</xdr:rowOff>
    </xdr:from>
    <xdr:to>
      <xdr:col>1</xdr:col>
      <xdr:colOff>0</xdr:colOff>
      <xdr:row>201</xdr:row>
      <xdr:rowOff>0</xdr:rowOff>
    </xdr:to>
    <xdr:sp>
      <xdr:nvSpPr>
        <xdr:cNvPr id="703" name="Line 703"/>
        <xdr:cNvSpPr>
          <a:spLocks/>
        </xdr:cNvSpPr>
      </xdr:nvSpPr>
      <xdr:spPr>
        <a:xfrm>
          <a:off x="38100" y="34070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704" name="Line 704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705" name="Line 705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706" name="Line 706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07" name="Line 70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08" name="Line 70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09" name="Line 70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0" name="Line 71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1" name="Line 71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2" name="Line 71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3" name="Line 71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4" name="Line 71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5" name="Line 71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6" name="Line 71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7" name="Line 71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8" name="Line 7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19" name="Line 7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20" name="Line 7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21" name="Line 72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22" name="Line 72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23" name="Line 72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24" name="Line 72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25" name="Line 72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26" name="Line 72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727" name="Line 72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728" name="Line 728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29" name="Line 72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30" name="Line 73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31" name="Line 73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32" name="Line 73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33" name="Line 73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34" name="Line 734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35" name="Line 73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36" name="Line 73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37" name="Line 73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38" name="Line 738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39" name="Line 739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740" name="Line 740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741" name="Line 741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742" name="Line 742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43" name="Line 743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44" name="Line 744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45" name="Line 745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46" name="Line 746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47" name="Line 747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48" name="Line 748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749" name="Line 749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50" name="Line 75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51" name="Line 75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52" name="Line 75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53" name="Line 75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54" name="Line 75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55" name="Line 755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56" name="Line 75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57" name="Line 75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58" name="Line 75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59" name="Line 759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60" name="Line 760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761" name="Line 761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762" name="Line 762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763" name="Line 763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64" name="Line 764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65" name="Line 765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66" name="Line 766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67" name="Line 767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68" name="Line 768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69" name="Line 769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770" name="Line 770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71" name="Line 77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72" name="Line 77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73" name="Line 77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74" name="Line 77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75" name="Line 77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76" name="Line 776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77" name="Line 77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78" name="Line 77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79" name="Line 77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80" name="Line 780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81" name="Line 781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782" name="Line 782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783" name="Line 783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784" name="Line 784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85" name="Line 785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86" name="Line 786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87" name="Line 787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88" name="Line 788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89" name="Line 789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790" name="Line 790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791" name="Line 791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92" name="Line 79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93" name="Line 79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94" name="Line 79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95" name="Line 79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96" name="Line 79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797" name="Line 797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798" name="Line 79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799" name="Line 79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00" name="Line 80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801" name="Line 801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802" name="Line 802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803" name="Line 803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804" name="Line 804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805" name="Line 805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06" name="Line 806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07" name="Line 807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08" name="Line 808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09" name="Line 809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10" name="Line 810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11" name="Line 811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812" name="Line 812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13" name="Line 81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814" name="Line 81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15" name="Line 81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16" name="Line 81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817" name="Line 81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818" name="Line 818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819" name="Line 81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20" name="Line 82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21" name="Line 82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822" name="Line 822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199</xdr:row>
      <xdr:rowOff>0</xdr:rowOff>
    </xdr:from>
    <xdr:to>
      <xdr:col>1</xdr:col>
      <xdr:colOff>0</xdr:colOff>
      <xdr:row>199</xdr:row>
      <xdr:rowOff>0</xdr:rowOff>
    </xdr:to>
    <xdr:sp>
      <xdr:nvSpPr>
        <xdr:cNvPr id="823" name="Line 823"/>
        <xdr:cNvSpPr>
          <a:spLocks/>
        </xdr:cNvSpPr>
      </xdr:nvSpPr>
      <xdr:spPr>
        <a:xfrm>
          <a:off x="38100" y="336137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824" name="Line 824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825" name="Line 825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217</xdr:row>
      <xdr:rowOff>0</xdr:rowOff>
    </xdr:from>
    <xdr:to>
      <xdr:col>1</xdr:col>
      <xdr:colOff>0</xdr:colOff>
      <xdr:row>217</xdr:row>
      <xdr:rowOff>0</xdr:rowOff>
    </xdr:to>
    <xdr:sp>
      <xdr:nvSpPr>
        <xdr:cNvPr id="826" name="Line 826"/>
        <xdr:cNvSpPr>
          <a:spLocks/>
        </xdr:cNvSpPr>
      </xdr:nvSpPr>
      <xdr:spPr>
        <a:xfrm>
          <a:off x="38100" y="3737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27" name="Line 827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28" name="Line 828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29" name="Line 829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30" name="Line 830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31" name="Line 831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232</xdr:row>
      <xdr:rowOff>0</xdr:rowOff>
    </xdr:from>
    <xdr:to>
      <xdr:col>1</xdr:col>
      <xdr:colOff>0</xdr:colOff>
      <xdr:row>232</xdr:row>
      <xdr:rowOff>0</xdr:rowOff>
    </xdr:to>
    <xdr:sp>
      <xdr:nvSpPr>
        <xdr:cNvPr id="832" name="Line 832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833" name="Line 833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34" name="Line 83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35" name="Line 83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36" name="Line 83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837" name="Line 837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38" name="Line 83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839" name="Line 839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40" name="Line 84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841" name="Line 841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842" name="Line 842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843" name="Line 843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844" name="Line 844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45" name="Line 84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46" name="Line 84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47" name="Line 84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48" name="Line 84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49" name="Line 84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50" name="Line 85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51" name="Line 8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52" name="Line 85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53" name="Line 85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854" name="Line 854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55" name="Line 85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56" name="Line 85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57" name="Line 85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858" name="Line 858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59" name="Line 85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860" name="Line 860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61" name="Line 86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862" name="Line 862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863" name="Line 863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864" name="Line 864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865" name="Line 865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66" name="Line 86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67" name="Line 86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68" name="Line 86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69" name="Line 86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70" name="Line 87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71" name="Line 87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72" name="Line 87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73" name="Line 87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74" name="Line 87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875" name="Line 875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76" name="Line 87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77" name="Line 87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78" name="Line 87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879" name="Line 879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80" name="Line 88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881" name="Line 881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82" name="Line 88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883" name="Line 883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884" name="Line 884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885" name="Line 885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886" name="Line 886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87" name="Line 88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88" name="Line 88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89" name="Line 88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90" name="Line 89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91" name="Line 89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92" name="Line 89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93" name="Line 89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94" name="Line 89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895" name="Line 89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896" name="Line 896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97" name="Line 89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898" name="Line 89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899" name="Line 89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900" name="Line 900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901" name="Line 90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902" name="Line 902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903" name="Line 90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904" name="Line 904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905" name="Line 905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906" name="Line 906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907" name="Line 907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08" name="Line 90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09" name="Line 90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10" name="Line 91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11" name="Line 91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12" name="Line 91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13" name="Line 91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14" name="Line 91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15" name="Line 91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16" name="Line 91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917" name="Line 917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18" name="Line 91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919" name="Line 91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20" name="Line 92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921" name="Line 921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922" name="Line 92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923" name="Line 923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924" name="Line 92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925" name="Line 925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233</xdr:row>
      <xdr:rowOff>0</xdr:rowOff>
    </xdr:from>
    <xdr:to>
      <xdr:col>1</xdr:col>
      <xdr:colOff>0</xdr:colOff>
      <xdr:row>233</xdr:row>
      <xdr:rowOff>0</xdr:rowOff>
    </xdr:to>
    <xdr:sp>
      <xdr:nvSpPr>
        <xdr:cNvPr id="926" name="Line 926"/>
        <xdr:cNvSpPr>
          <a:spLocks/>
        </xdr:cNvSpPr>
      </xdr:nvSpPr>
      <xdr:spPr>
        <a:xfrm>
          <a:off x="38100" y="39347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927" name="Line 927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928" name="Line 928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29" name="Line 92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0" name="Line 93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1" name="Line 93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2" name="Line 93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3" name="Line 93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4" name="Line 93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5" name="Line 9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6" name="Line 9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7" name="Line 9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8" name="Line 93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39" name="Line 9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0" name="Line 94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1" name="Line 94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2" name="Line 94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3" name="Line 94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4" name="Line 94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5" name="Line 94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6" name="Line 94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7" name="Line 94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8" name="Line 94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49" name="Line 94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50" name="Line 95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51" name="Line 9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952" name="Line 95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53" name="Line 95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54" name="Line 95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55" name="Line 95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56" name="Line 95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57" name="Line 95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58" name="Line 95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59" name="Line 95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0" name="Line 96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1" name="Line 96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2" name="Line 96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3" name="Line 96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4" name="Line 96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5" name="Line 96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6" name="Line 96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7" name="Line 96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8" name="Line 96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69" name="Line 96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0" name="Line 97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1" name="Line 97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2" name="Line 97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3" name="Line 97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4" name="Line 97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5" name="Line 97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6" name="Line 97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7" name="Line 97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8" name="Line 97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79" name="Line 97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80" name="Line 98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81" name="Line 98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82" name="Line 98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83" name="Line 98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84" name="Line 98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85" name="Line 98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86" name="Line 98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987" name="Line 987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88" name="Line 98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989" name="Line 989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990" name="Line 990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91" name="Line 99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92" name="Line 992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993" name="Line 99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994" name="Line 994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995" name="Line 995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96" name="Line 996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997" name="Line 997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98" name="Line 99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999" name="Line 99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229</xdr:row>
      <xdr:rowOff>0</xdr:rowOff>
    </xdr:from>
    <xdr:to>
      <xdr:col>1</xdr:col>
      <xdr:colOff>0</xdr:colOff>
      <xdr:row>229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1024" name="Line 0"/>
        <xdr:cNvSpPr>
          <a:spLocks/>
        </xdr:cNvSpPr>
      </xdr:nvSpPr>
      <xdr:spPr>
        <a:xfrm>
          <a:off x="38100" y="50149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1025" name="Line 1"/>
        <xdr:cNvSpPr>
          <a:spLocks/>
        </xdr:cNvSpPr>
      </xdr:nvSpPr>
      <xdr:spPr>
        <a:xfrm>
          <a:off x="38100" y="50149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1026" name="Line 2"/>
        <xdr:cNvSpPr>
          <a:spLocks/>
        </xdr:cNvSpPr>
      </xdr:nvSpPr>
      <xdr:spPr>
        <a:xfrm>
          <a:off x="38100" y="50149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27" name="Line 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28" name="Line 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29" name="Line 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1030" name="Line 6"/>
        <xdr:cNvSpPr>
          <a:spLocks/>
        </xdr:cNvSpPr>
      </xdr:nvSpPr>
      <xdr:spPr>
        <a:xfrm>
          <a:off x="38100" y="50149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1031" name="Line 7"/>
        <xdr:cNvSpPr>
          <a:spLocks/>
        </xdr:cNvSpPr>
      </xdr:nvSpPr>
      <xdr:spPr>
        <a:xfrm>
          <a:off x="38100" y="50149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1032" name="Line 8"/>
        <xdr:cNvSpPr>
          <a:spLocks/>
        </xdr:cNvSpPr>
      </xdr:nvSpPr>
      <xdr:spPr>
        <a:xfrm>
          <a:off x="38100" y="50149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33" name="Line 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34" name="Line 1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035" name="Line 1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1036" name="Line 12"/>
        <xdr:cNvSpPr>
          <a:spLocks/>
        </xdr:cNvSpPr>
      </xdr:nvSpPr>
      <xdr:spPr>
        <a:xfrm>
          <a:off x="38100" y="50149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1037" name="Line 13"/>
        <xdr:cNvSpPr>
          <a:spLocks/>
        </xdr:cNvSpPr>
      </xdr:nvSpPr>
      <xdr:spPr>
        <a:xfrm>
          <a:off x="38100" y="50149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318</xdr:row>
      <xdr:rowOff>0</xdr:rowOff>
    </xdr:from>
    <xdr:to>
      <xdr:col>1</xdr:col>
      <xdr:colOff>0</xdr:colOff>
      <xdr:row>318</xdr:row>
      <xdr:rowOff>0</xdr:rowOff>
    </xdr:to>
    <xdr:sp>
      <xdr:nvSpPr>
        <xdr:cNvPr id="1038" name="Line 14"/>
        <xdr:cNvSpPr>
          <a:spLocks/>
        </xdr:cNvSpPr>
      </xdr:nvSpPr>
      <xdr:spPr>
        <a:xfrm>
          <a:off x="38100" y="50149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039" name="Line 15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40" name="Line 1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41" name="Line 1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42" name="Line 1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43" name="Line 19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44" name="Line 2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045" name="Line 21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46" name="Line 2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47" name="Line 23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48" name="Line 24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049" name="Line 25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050" name="Line 26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051" name="Line 27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052" name="Line 28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053" name="Line 29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54" name="Line 3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55" name="Line 3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56" name="Line 3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57" name="Line 3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58" name="Line 3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59" name="Line 3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060" name="Line 36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61" name="Line 3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62" name="Line 3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63" name="Line 3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64" name="Line 40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65" name="Line 4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066" name="Line 42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67" name="Line 4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68" name="Line 44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69" name="Line 45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070" name="Line 46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071" name="Line 47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072" name="Line 48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073" name="Line 49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074" name="Line 50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75" name="Line 5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76" name="Line 5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77" name="Line 5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78" name="Line 5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79" name="Line 5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80" name="Line 5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081" name="Line 57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82" name="Line 5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83" name="Line 5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084" name="Line 6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85" name="Line 61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86" name="Line 6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087" name="Line 63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088" name="Line 6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89" name="Line 65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090" name="Line 66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091" name="Line 67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092" name="Line 68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093" name="Line 69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094" name="Line 70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095" name="Line 71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96" name="Line 7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97" name="Line 7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98" name="Line 7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099" name="Line 7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00" name="Line 7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01" name="Line 7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102" name="Line 78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03" name="Line 7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04" name="Line 8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05" name="Line 8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06" name="Line 82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07" name="Line 8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108" name="Line 84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09" name="Line 8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10" name="Line 86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11" name="Line 87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112" name="Line 88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113" name="Line 89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114" name="Line 90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115" name="Line 91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116" name="Line 92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17" name="Line 9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18" name="Line 9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19" name="Line 9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20" name="Line 9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21" name="Line 9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22" name="Line 9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123" name="Line 99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24" name="Line 10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25" name="Line 10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126" name="Line 10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27" name="Line 103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28" name="Line 10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129" name="Line 105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130" name="Line 10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31" name="Line 107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132" name="Line 108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133" name="Line 109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227</xdr:row>
      <xdr:rowOff>0</xdr:rowOff>
    </xdr:from>
    <xdr:to>
      <xdr:col>1</xdr:col>
      <xdr:colOff>0</xdr:colOff>
      <xdr:row>227</xdr:row>
      <xdr:rowOff>0</xdr:rowOff>
    </xdr:to>
    <xdr:sp>
      <xdr:nvSpPr>
        <xdr:cNvPr id="1134" name="Line 110"/>
        <xdr:cNvSpPr>
          <a:spLocks/>
        </xdr:cNvSpPr>
      </xdr:nvSpPr>
      <xdr:spPr>
        <a:xfrm>
          <a:off x="38100" y="388905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135" name="Line 111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136" name="Line 112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1137" name="Line 113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38" name="Line 11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39" name="Line 11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40" name="Line 11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41" name="Line 11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42" name="Line 11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43" name="Line 11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144" name="Line 120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145" name="Line 121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146" name="Line 12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147" name="Line 12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48" name="Line 12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149" name="Line 12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50" name="Line 12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151" name="Line 12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52" name="Line 12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53" name="Line 12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54" name="Line 13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55" name="Line 13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56" name="Line 13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57" name="Line 13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58" name="Line 13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59" name="Line 1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60" name="Line 1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61" name="Line 1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62" name="Line 13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63" name="Line 1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64" name="Line 14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165" name="Line 141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166" name="Line 14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167" name="Line 14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168" name="Line 14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69" name="Line 14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170" name="Line 14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71" name="Line 14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172" name="Line 14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73" name="Line 14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74" name="Line 15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75" name="Line 1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76" name="Line 15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77" name="Line 15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78" name="Line 15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79" name="Line 15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80" name="Line 15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81" name="Line 15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82" name="Line 15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83" name="Line 15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84" name="Line 16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85" name="Line 16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186" name="Line 162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187" name="Line 16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188" name="Line 16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189" name="Line 16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90" name="Line 16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191" name="Line 16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92" name="Line 16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193" name="Line 16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94" name="Line 17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195" name="Line 17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96" name="Line 17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97" name="Line 17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98" name="Line 17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199" name="Line 17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00" name="Line 17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01" name="Line 17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02" name="Line 17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03" name="Line 17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04" name="Line 18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05" name="Line 18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06" name="Line 18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207" name="Line 183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208" name="Line 18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09" name="Line 18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210" name="Line 18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211" name="Line 18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12" name="Line 18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13" name="Line 18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14" name="Line 19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215" name="Line 19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216" name="Line 19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17" name="Line 19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18" name="Line 19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19" name="Line 19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20" name="Line 19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21" name="Line 19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22" name="Line 19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23" name="Line 19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24" name="Line 20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25" name="Line 20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26" name="Line 20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27" name="Line 20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228" name="Line 204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229" name="Line 20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30" name="Line 20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231" name="Line 207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232" name="Line 20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33" name="Line 20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34" name="Line 21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235" name="Line 21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236" name="Line 21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237" name="Line 21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38" name="Line 21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39" name="Line 21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0" name="Line 21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1" name="Line 21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2" name="Line 21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3" name="Line 21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4" name="Line 22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5" name="Line 22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6" name="Line 22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7" name="Line 22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8" name="Line 22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49" name="Line 22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0" name="Line 22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1" name="Line 22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2" name="Line 22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3" name="Line 22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4" name="Line 23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5" name="Line 23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6" name="Line 23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7" name="Line 23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8" name="Line 23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59" name="Line 2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60" name="Line 2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61" name="Line 2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62" name="Line 23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263" name="Line 2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64" name="Line 24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65" name="Line 24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66" name="Line 24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67" name="Line 24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68" name="Line 24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69" name="Line 24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70" name="Line 24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71" name="Line 24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72" name="Line 24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73" name="Line 24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283</xdr:row>
      <xdr:rowOff>0</xdr:rowOff>
    </xdr:from>
    <xdr:to>
      <xdr:col>1</xdr:col>
      <xdr:colOff>0</xdr:colOff>
      <xdr:row>283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79" name="Line 255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0" name="Line 256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1" name="Line 257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2" name="Line 258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3" name="Line 259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4" name="Line 260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5" name="Line 261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6" name="Line 262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7" name="Line 263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8" name="Line 264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89" name="Line 265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90" name="Line 266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91" name="Line 267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92" name="Line 268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288</xdr:row>
      <xdr:rowOff>0</xdr:rowOff>
    </xdr:from>
    <xdr:to>
      <xdr:col>1</xdr:col>
      <xdr:colOff>0</xdr:colOff>
      <xdr:row>288</xdr:row>
      <xdr:rowOff>0</xdr:rowOff>
    </xdr:to>
    <xdr:sp>
      <xdr:nvSpPr>
        <xdr:cNvPr id="1293" name="Line 269"/>
        <xdr:cNvSpPr>
          <a:spLocks/>
        </xdr:cNvSpPr>
      </xdr:nvSpPr>
      <xdr:spPr>
        <a:xfrm>
          <a:off x="38100" y="44043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294" name="Line 27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295" name="Line 27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296" name="Line 27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297" name="Line 27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298" name="Line 27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299" name="Line 27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0" name="Line 2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1" name="Line 2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2" name="Line 2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3" name="Line 27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4" name="Line 28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5" name="Line 2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6" name="Line 28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7" name="Line 28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8" name="Line 28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09" name="Line 28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0" name="Line 28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1" name="Line 28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2" name="Line 28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3" name="Line 28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4" name="Line 29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5" name="Line 29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6" name="Line 29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7" name="Line 29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8" name="Line 29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19" name="Line 29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20" name="Line 29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21" name="Line 29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22" name="Line 29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23" name="Line 29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24" name="Line 30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25" name="Line 30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26" name="Line 30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27" name="Line 30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328" name="Line 304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29" name="Line 30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330" name="Line 306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331" name="Line 307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32" name="Line 30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34" name="Line 31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335" name="Line 311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336" name="Line 312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39" name="Line 31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40" name="Line 31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41" name="Line 31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42" name="Line 3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43" name="Line 3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44" name="Line 3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345" name="Line 321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46" name="Line 32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347" name="Line 323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348" name="Line 324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49" name="Line 32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51" name="Line 32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352" name="Line 328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353" name="Line 329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56" name="Line 33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57" name="Line 33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58" name="Line 33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59" name="Line 33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60" name="Line 33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361" name="Line 33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362" name="Line 338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363" name="Line 339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364" name="Line 340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365" name="Line 341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366" name="Line 342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367" name="Line 343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368" name="Line 344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369" name="Line 345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370" name="Line 346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371" name="Line 347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372" name="Line 348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373" name="Line 349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374" name="Line 350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375" name="Line 351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376" name="Line 352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377" name="Line 353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378" name="Line 354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379" name="Line 355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380" name="Line 356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81" name="Line 35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382" name="Line 35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383" name="Line 35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84" name="Line 360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385" name="Line 36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386" name="Line 362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387" name="Line 36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88" name="Line 364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389" name="Line 365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390" name="Line 366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391" name="Line 367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392" name="Line 368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393" name="Line 369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394" name="Line 370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95" name="Line 37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96" name="Line 37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97" name="Line 37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98" name="Line 37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399" name="Line 37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00" name="Line 37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401" name="Line 377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02" name="Line 37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03" name="Line 37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04" name="Line 38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05" name="Line 381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06" name="Line 38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07" name="Line 383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08" name="Line 38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09" name="Line 385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10" name="Line 386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11" name="Line 387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12" name="Line 388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13" name="Line 389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14" name="Line 390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15" name="Line 391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16" name="Line 39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17" name="Line 39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18" name="Line 39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19" name="Line 39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20" name="Line 39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21" name="Line 39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422" name="Line 398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23" name="Line 39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24" name="Line 40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25" name="Line 40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26" name="Line 402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27" name="Line 40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28" name="Line 404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29" name="Line 40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30" name="Line 406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31" name="Line 407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32" name="Line 408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33" name="Line 409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34" name="Line 410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35" name="Line 411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36" name="Line 412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37" name="Line 41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38" name="Line 41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39" name="Line 41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40" name="Line 41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41" name="Line 41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42" name="Line 41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443" name="Line 419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44" name="Line 42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45" name="Line 42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46" name="Line 42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47" name="Line 423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48" name="Line 42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49" name="Line 425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50" name="Line 42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51" name="Line 427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52" name="Line 428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53" name="Line 429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54" name="Line 430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55" name="Line 431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56" name="Line 432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57" name="Line 433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58" name="Line 43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59" name="Line 43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60" name="Line 43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61" name="Line 43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62" name="Line 43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63" name="Line 43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464" name="Line 440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65" name="Line 44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66" name="Line 44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467" name="Line 44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68" name="Line 444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69" name="Line 44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70" name="Line 446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471" name="Line 44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72" name="Line 448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473" name="Line 449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74" name="Line 450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475" name="Line 451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76" name="Line 452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77" name="Line 453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478" name="Line 454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79" name="Line 45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80" name="Line 45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81" name="Line 45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82" name="Line 45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83" name="Line 45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84" name="Line 46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485" name="Line 461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486" name="Line 46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487" name="Line 46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488" name="Line 46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89" name="Line 46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490" name="Line 46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91" name="Line 46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492" name="Line 46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93" name="Line 46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494" name="Line 47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95" name="Line 47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96" name="Line 47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97" name="Line 47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98" name="Line 47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499" name="Line 47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00" name="Line 47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01" name="Line 47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02" name="Line 47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03" name="Line 47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04" name="Line 48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05" name="Line 48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506" name="Line 482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507" name="Line 48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08" name="Line 48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509" name="Line 48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10" name="Line 48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11" name="Line 48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12" name="Line 48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13" name="Line 48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14" name="Line 49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15" name="Line 49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16" name="Line 49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17" name="Line 49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18" name="Line 49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19" name="Line 49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20" name="Line 49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21" name="Line 49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22" name="Line 49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23" name="Line 49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24" name="Line 50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25" name="Line 50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26" name="Line 50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527" name="Line 503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528" name="Line 50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29" name="Line 50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530" name="Line 50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31" name="Line 50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32" name="Line 50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33" name="Line 50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34" name="Line 51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35" name="Line 51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36" name="Line 51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37" name="Line 51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38" name="Line 51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39" name="Line 51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40" name="Line 51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41" name="Line 51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42" name="Line 51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43" name="Line 51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44" name="Line 52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45" name="Line 52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46" name="Line 52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47" name="Line 52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548" name="Line 524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549" name="Line 52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50" name="Line 52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551" name="Line 527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52" name="Line 52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53" name="Line 52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54" name="Line 53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55" name="Line 53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56" name="Line 53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57" name="Line 53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58" name="Line 53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59" name="Line 5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0" name="Line 5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1" name="Line 5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2" name="Line 53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3" name="Line 5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4" name="Line 54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5" name="Line 54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6" name="Line 54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7" name="Line 54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68" name="Line 54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569" name="Line 545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570" name="Line 54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71" name="Line 54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572" name="Line 548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73" name="Line 54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74" name="Line 55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75" name="Line 5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576" name="Line 55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77" name="Line 55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578" name="Line 55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79" name="Line 55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0" name="Line 55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1" name="Line 55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2" name="Line 55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3" name="Line 55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4" name="Line 56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5" name="Line 56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6" name="Line 56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7" name="Line 56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8" name="Line 56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89" name="Line 56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0" name="Line 56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1" name="Line 56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2" name="Line 56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3" name="Line 56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4" name="Line 57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5" name="Line 57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6" name="Line 57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7" name="Line 57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8" name="Line 57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599" name="Line 57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600" name="Line 57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601" name="Line 57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602" name="Line 57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603" name="Line 57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604" name="Line 58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05" name="Line 5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06" name="Line 58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07" name="Line 58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08" name="Line 58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09" name="Line 58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0" name="Line 58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1" name="Line 58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2" name="Line 58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3" name="Line 58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4" name="Line 59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5" name="Line 59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6" name="Line 59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7" name="Line 59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8" name="Line 59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19" name="Line 59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0" name="Line 59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1" name="Line 59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2" name="Line 59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3" name="Line 59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4" name="Line 60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5" name="Line 60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6" name="Line 60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7" name="Line 60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8" name="Line 60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29" name="Line 60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0" name="Line 60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1" name="Line 60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2" name="Line 60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3" name="Line 60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4" name="Line 61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5" name="Line 61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6" name="Line 61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7" name="Line 61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8" name="Line 61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39" name="Line 61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0" name="Line 61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1" name="Line 61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2" name="Line 6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3" name="Line 6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4" name="Line 6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5" name="Line 62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6" name="Line 62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7" name="Line 62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8" name="Line 62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49" name="Line 62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0" name="Line 62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1" name="Line 62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2" name="Line 62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3" name="Line 62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4" name="Line 63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5" name="Line 63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6" name="Line 63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7" name="Line 63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8" name="Line 63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59" name="Line 63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60" name="Line 63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61" name="Line 63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62" name="Line 63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63" name="Line 63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64" name="Line 64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65" name="Line 64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66" name="Line 64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67" name="Line 64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68" name="Line 64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69" name="Line 645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70" name="Line 64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71" name="Line 647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672" name="Line 648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73" name="Line 64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75" name="Line 65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676" name="Line 652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677" name="Line 653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680" name="Line 65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681" name="Line 65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682" name="Line 65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83" name="Line 65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84" name="Line 66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685" name="Line 66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86" name="Line 662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87" name="Line 66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1688" name="Line 664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689" name="Line 665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90" name="Line 66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692" name="Line 66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693" name="Line 669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1694" name="Line 670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697" name="Line 67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698" name="Line 67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699" name="Line 67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700" name="Line 6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701" name="Line 6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702" name="Line 6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703" name="Line 679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704" name="Line 680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705" name="Line 681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706" name="Line 682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707" name="Line 683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708" name="Line 684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709" name="Line 685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710" name="Line 686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711" name="Line 687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712" name="Line 688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713" name="Line 689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714" name="Line 690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715" name="Line 691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716" name="Line 692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1717" name="Line 693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718" name="Line 694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719" name="Line 695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1720" name="Line 696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721" name="Line 697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22" name="Line 69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23" name="Line 69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24" name="Line 70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25" name="Line 701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26" name="Line 70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27" name="Line 703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28" name="Line 70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29" name="Line 705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30" name="Line 706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31" name="Line 707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32" name="Line 708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33" name="Line 709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34" name="Line 710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35" name="Line 711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36" name="Line 71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37" name="Line 71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38" name="Line 71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39" name="Line 71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40" name="Line 71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41" name="Line 71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742" name="Line 718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43" name="Line 71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44" name="Line 72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45" name="Line 72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46" name="Line 722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47" name="Line 72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48" name="Line 724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49" name="Line 72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50" name="Line 726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51" name="Line 727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52" name="Line 728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53" name="Line 729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54" name="Line 730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55" name="Line 731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56" name="Line 732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57" name="Line 73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58" name="Line 73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59" name="Line 73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60" name="Line 73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61" name="Line 73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62" name="Line 73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763" name="Line 739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64" name="Line 74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65" name="Line 74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66" name="Line 74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67" name="Line 743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68" name="Line 74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69" name="Line 745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70" name="Line 74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71" name="Line 747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72" name="Line 748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73" name="Line 749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74" name="Line 750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75" name="Line 751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76" name="Line 752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77" name="Line 753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78" name="Line 75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79" name="Line 75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80" name="Line 75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81" name="Line 75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82" name="Line 75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83" name="Line 75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784" name="Line 760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85" name="Line 76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86" name="Line 76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787" name="Line 76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88" name="Line 764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89" name="Line 76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90" name="Line 766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791" name="Line 76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92" name="Line 768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793" name="Line 769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94" name="Line 770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795" name="Line 771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96" name="Line 772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97" name="Line 773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798" name="Line 774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799" name="Line 77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00" name="Line 77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01" name="Line 77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02" name="Line 77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03" name="Line 77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04" name="Line 78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805" name="Line 781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06" name="Line 78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807" name="Line 78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1808" name="Line 78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809" name="Line 785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810" name="Line 78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811" name="Line 787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1812" name="Line 78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813" name="Line 789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1814" name="Line 790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815" name="Line 791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1816" name="Line 792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817" name="Line 793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818" name="Line 794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1819" name="Line 795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20" name="Line 79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21" name="Line 79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22" name="Line 79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23" name="Line 79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24" name="Line 80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25" name="Line 80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826" name="Line 802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827" name="Line 80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28" name="Line 80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829" name="Line 80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30" name="Line 80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31" name="Line 80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32" name="Line 80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33" name="Line 80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34" name="Line 81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35" name="Line 81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36" name="Line 81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37" name="Line 81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38" name="Line 81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39" name="Line 81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40" name="Line 81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41" name="Line 81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42" name="Line 81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43" name="Line 81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44" name="Line 82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45" name="Line 82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46" name="Line 82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847" name="Line 823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848" name="Line 82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49" name="Line 82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850" name="Line 82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51" name="Line 82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52" name="Line 82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53" name="Line 82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54" name="Line 83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55" name="Line 83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56" name="Line 83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57" name="Line 83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58" name="Line 83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59" name="Line 8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60" name="Line 8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61" name="Line 8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62" name="Line 83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63" name="Line 8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64" name="Line 84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65" name="Line 84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66" name="Line 84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67" name="Line 84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868" name="Line 844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869" name="Line 84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70" name="Line 84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871" name="Line 847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72" name="Line 84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73" name="Line 84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74" name="Line 85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75" name="Line 85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76" name="Line 85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77" name="Line 85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78" name="Line 85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79" name="Line 85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0" name="Line 85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1" name="Line 85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2" name="Line 85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3" name="Line 85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4" name="Line 86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5" name="Line 86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6" name="Line 86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7" name="Line 86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88" name="Line 86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889" name="Line 865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890" name="Line 86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91" name="Line 86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892" name="Line 868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93" name="Line 86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94" name="Line 87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95" name="Line 87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896" name="Line 87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97" name="Line 87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898" name="Line 87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899" name="Line 87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0" name="Line 87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1" name="Line 87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2" name="Line 87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3" name="Line 87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4" name="Line 88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5" name="Line 88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6" name="Line 88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7" name="Line 88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8" name="Line 88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09" name="Line 88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1910" name="Line 886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911" name="Line 887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912" name="Line 88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1913" name="Line 889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914" name="Line 89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915" name="Line 89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16" name="Line 89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1917" name="Line 89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918" name="Line 89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1919" name="Line 89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0" name="Line 89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1" name="Line 89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2" name="Line 89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3" name="Line 89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4" name="Line 90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5" name="Line 90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6" name="Line 90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7" name="Line 90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8" name="Line 90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29" name="Line 90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0" name="Line 90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1" name="Line 90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2" name="Line 90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3" name="Line 90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4" name="Line 91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5" name="Line 91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6" name="Line 91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7" name="Line 91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8" name="Line 91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39" name="Line 91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40" name="Line 91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41" name="Line 91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42" name="Line 91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43" name="Line 91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44" name="Line 92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1945" name="Line 92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46" name="Line 92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47" name="Line 92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48" name="Line 92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49" name="Line 92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0" name="Line 92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1" name="Line 92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2" name="Line 92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3" name="Line 92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4" name="Line 93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5" name="Line 93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6" name="Line 93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7" name="Line 93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8" name="Line 93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59" name="Line 93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0" name="Line 93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1" name="Line 93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2" name="Line 93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3" name="Line 93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4" name="Line 94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5" name="Line 94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6" name="Line 94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7" name="Line 94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8" name="Line 94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69" name="Line 94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0" name="Line 94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1" name="Line 94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2" name="Line 94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3" name="Line 94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4" name="Line 95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5" name="Line 95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6" name="Line 95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7" name="Line 95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8" name="Line 95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79" name="Line 95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0" name="Line 95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1" name="Line 95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2" name="Line 95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3" name="Line 95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4" name="Line 96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5" name="Line 96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6" name="Line 96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7" name="Line 96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8" name="Line 96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89" name="Line 96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0" name="Line 96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1" name="Line 96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2" name="Line 96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3" name="Line 96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4" name="Line 97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5" name="Line 97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6" name="Line 97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7" name="Line 97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8" name="Line 97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1999" name="Line 97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0" name="Line 9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1" name="Line 9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2" name="Line 9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3" name="Line 97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4" name="Line 98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5" name="Line 9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6" name="Line 98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7" name="Line 98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8" name="Line 98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09" name="Line 98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2010" name="Line 986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11" name="Line 98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2012" name="Line 988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013" name="Line 989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14" name="Line 99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16" name="Line 99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017" name="Line 993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018" name="Line 994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21" name="Line 99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22" name="Line 99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23" name="Line 99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136</xdr:row>
      <xdr:rowOff>0</xdr:rowOff>
    </xdr:from>
    <xdr:to>
      <xdr:col>1</xdr:col>
      <xdr:colOff>0</xdr:colOff>
      <xdr:row>136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38100" y="26584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177</xdr:row>
      <xdr:rowOff>0</xdr:rowOff>
    </xdr:from>
    <xdr:to>
      <xdr:col>1</xdr:col>
      <xdr:colOff>0</xdr:colOff>
      <xdr:row>177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230</xdr:row>
      <xdr:rowOff>0</xdr:rowOff>
    </xdr:from>
    <xdr:to>
      <xdr:col>1</xdr:col>
      <xdr:colOff>0</xdr:colOff>
      <xdr:row>230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2048" name="Line 0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2049" name="Line 1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2050" name="Line 2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2051" name="Line 3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2052" name="Line 4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2053" name="Line 5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2054" name="Line 6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2055" name="Line 7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2056" name="Line 8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2057" name="Line 9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298</xdr:row>
      <xdr:rowOff>0</xdr:rowOff>
    </xdr:from>
    <xdr:to>
      <xdr:col>1</xdr:col>
      <xdr:colOff>0</xdr:colOff>
      <xdr:row>298</xdr:row>
      <xdr:rowOff>0</xdr:rowOff>
    </xdr:to>
    <xdr:sp>
      <xdr:nvSpPr>
        <xdr:cNvPr id="2058" name="Line 10"/>
        <xdr:cNvSpPr>
          <a:spLocks/>
        </xdr:cNvSpPr>
      </xdr:nvSpPr>
      <xdr:spPr>
        <a:xfrm>
          <a:off x="38100" y="46262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2059" name="Line 11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2060" name="Line 12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340</xdr:row>
      <xdr:rowOff>0</xdr:rowOff>
    </xdr:from>
    <xdr:to>
      <xdr:col>1</xdr:col>
      <xdr:colOff>0</xdr:colOff>
      <xdr:row>340</xdr:row>
      <xdr:rowOff>0</xdr:rowOff>
    </xdr:to>
    <xdr:sp>
      <xdr:nvSpPr>
        <xdr:cNvPr id="2061" name="Line 13"/>
        <xdr:cNvSpPr>
          <a:spLocks/>
        </xdr:cNvSpPr>
      </xdr:nvSpPr>
      <xdr:spPr>
        <a:xfrm>
          <a:off x="38100" y="551021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2062" name="Line 14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63" name="Line 1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064" name="Line 1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65" name="Line 1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66" name="Line 18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067" name="Line 1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068" name="Line 20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069" name="Line 2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70" name="Line 22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71" name="Line 23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072" name="Line 24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073" name="Line 25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074" name="Line 26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075" name="Line 27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076" name="Line 28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77" name="Line 2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78" name="Line 3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79" name="Line 3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80" name="Line 3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81" name="Line 3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82" name="Line 3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2083" name="Line 35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84" name="Line 3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085" name="Line 3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086" name="Line 3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87" name="Line 39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088" name="Line 4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089" name="Line 41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090" name="Line 4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91" name="Line 43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092" name="Line 44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093" name="Line 45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094" name="Line 46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095" name="Line 47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096" name="Line 48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097" name="Line 49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98" name="Line 5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099" name="Line 5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00" name="Line 5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01" name="Line 5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02" name="Line 5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03" name="Line 5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2104" name="Line 56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105" name="Line 5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06" name="Line 5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107" name="Line 5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08" name="Line 60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09" name="Line 6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110" name="Line 62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11" name="Line 6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12" name="Line 64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13" name="Line 65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114" name="Line 66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115" name="Line 67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116" name="Line 68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117" name="Line 69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118" name="Line 70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19" name="Line 7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20" name="Line 7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21" name="Line 7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22" name="Line 7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23" name="Line 7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24" name="Line 7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1</xdr:col>
      <xdr:colOff>0</xdr:colOff>
      <xdr:row>7</xdr:row>
      <xdr:rowOff>0</xdr:rowOff>
    </xdr:to>
    <xdr:sp>
      <xdr:nvSpPr>
        <xdr:cNvPr id="2125" name="Line 77"/>
        <xdr:cNvSpPr>
          <a:spLocks/>
        </xdr:cNvSpPr>
      </xdr:nvSpPr>
      <xdr:spPr>
        <a:xfrm>
          <a:off x="38100" y="209550"/>
          <a:ext cx="3857625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126" name="Line 7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27" name="Line 7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128" name="Line 8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29" name="Line 81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30" name="Line 8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131" name="Line 83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32" name="Line 8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33" name="Line 85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34" name="Line 86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135" name="Line 87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136" name="Line 88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137" name="Line 89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138" name="Line 90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139" name="Line 91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40" name="Line 9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41" name="Line 9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42" name="Line 9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43" name="Line 9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44" name="Line 9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45" name="Line 9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28575</xdr:rowOff>
    </xdr:from>
    <xdr:to>
      <xdr:col>0</xdr:col>
      <xdr:colOff>38100</xdr:colOff>
      <xdr:row>1</xdr:row>
      <xdr:rowOff>28575</xdr:rowOff>
    </xdr:to>
    <xdr:sp>
      <xdr:nvSpPr>
        <xdr:cNvPr id="2146" name="AutoShape 98"/>
        <xdr:cNvSpPr>
          <a:spLocks/>
        </xdr:cNvSpPr>
      </xdr:nvSpPr>
      <xdr:spPr>
        <a:xfrm>
          <a:off x="38100" y="209550"/>
          <a:ext cx="0" cy="0"/>
        </a:xfrm>
        <a:prstGeom prst="line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 fPrintsWithSheet="0"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147" name="Line 9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48" name="Line 10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149" name="Line 10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50" name="Line 102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51" name="Line 10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152" name="Line 104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153" name="Line 10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54" name="Line 106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61</xdr:row>
      <xdr:rowOff>0</xdr:rowOff>
    </xdr:from>
    <xdr:to>
      <xdr:col>1</xdr:col>
      <xdr:colOff>0</xdr:colOff>
      <xdr:row>61</xdr:row>
      <xdr:rowOff>0</xdr:rowOff>
    </xdr:to>
    <xdr:sp>
      <xdr:nvSpPr>
        <xdr:cNvPr id="2155" name="Line 107"/>
        <xdr:cNvSpPr>
          <a:spLocks/>
        </xdr:cNvSpPr>
      </xdr:nvSpPr>
      <xdr:spPr>
        <a:xfrm>
          <a:off x="38100" y="94773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156" name="Line 108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228</xdr:row>
      <xdr:rowOff>0</xdr:rowOff>
    </xdr:from>
    <xdr:to>
      <xdr:col>1</xdr:col>
      <xdr:colOff>0</xdr:colOff>
      <xdr:row>228</xdr:row>
      <xdr:rowOff>0</xdr:rowOff>
    </xdr:to>
    <xdr:sp>
      <xdr:nvSpPr>
        <xdr:cNvPr id="2157" name="Line 109"/>
        <xdr:cNvSpPr>
          <a:spLocks/>
        </xdr:cNvSpPr>
      </xdr:nvSpPr>
      <xdr:spPr>
        <a:xfrm>
          <a:off x="38100" y="39119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158" name="Line 110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159" name="Line 111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250</xdr:row>
      <xdr:rowOff>0</xdr:rowOff>
    </xdr:from>
    <xdr:to>
      <xdr:col>1</xdr:col>
      <xdr:colOff>0</xdr:colOff>
      <xdr:row>250</xdr:row>
      <xdr:rowOff>0</xdr:rowOff>
    </xdr:to>
    <xdr:sp>
      <xdr:nvSpPr>
        <xdr:cNvPr id="2160" name="Line 112"/>
        <xdr:cNvSpPr>
          <a:spLocks/>
        </xdr:cNvSpPr>
      </xdr:nvSpPr>
      <xdr:spPr>
        <a:xfrm>
          <a:off x="38100" y="41643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61" name="Line 11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62" name="Line 11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63" name="Line 11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64" name="Line 11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65" name="Line 11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66" name="Line 11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167" name="Line 120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168" name="Line 12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169" name="Line 12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70" name="Line 12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171" name="Line 12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72" name="Line 12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173" name="Line 12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74" name="Line 12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75" name="Line 12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76" name="Line 12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77" name="Line 13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78" name="Line 13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79" name="Line 13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80" name="Line 13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81" name="Line 13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82" name="Line 1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83" name="Line 1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84" name="Line 1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85" name="Line 13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86" name="Line 1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187" name="Line 141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188" name="Line 14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189" name="Line 14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90" name="Line 14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191" name="Line 14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92" name="Line 14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193" name="Line 14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94" name="Line 14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195" name="Line 14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96" name="Line 15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97" name="Line 15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98" name="Line 15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199" name="Line 15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00" name="Line 15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01" name="Line 15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02" name="Line 15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03" name="Line 15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04" name="Line 15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05" name="Line 15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06" name="Line 16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207" name="Line 16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08" name="Line 16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209" name="Line 16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210" name="Line 16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11" name="Line 16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12" name="Line 16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13" name="Line 16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214" name="Line 16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215" name="Line 17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16" name="Line 17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17" name="Line 17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18" name="Line 17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19" name="Line 17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20" name="Line 17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21" name="Line 17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22" name="Line 17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23" name="Line 17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24" name="Line 17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25" name="Line 18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26" name="Line 18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227" name="Line 18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28" name="Line 18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229" name="Line 18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230" name="Line 18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31" name="Line 18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32" name="Line 18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33" name="Line 18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234" name="Line 19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235" name="Line 19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36" name="Line 19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37" name="Line 19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38" name="Line 19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39" name="Line 19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40" name="Line 19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41" name="Line 19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42" name="Line 19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43" name="Line 19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44" name="Line 20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45" name="Line 20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46" name="Line 20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247" name="Line 20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48" name="Line 20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249" name="Line 20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250" name="Line 20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51" name="Line 20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52" name="Line 20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253" name="Line 20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254" name="Line 21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255" name="Line 21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56" name="Line 21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57" name="Line 21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58" name="Line 21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59" name="Line 21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0" name="Line 21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1" name="Line 21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2" name="Line 21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3" name="Line 21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4" name="Line 22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5" name="Line 22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6" name="Line 22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7" name="Line 22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8" name="Line 22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69" name="Line 22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0" name="Line 22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1" name="Line 22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2" name="Line 22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3" name="Line 22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4" name="Line 23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5" name="Line 23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6" name="Line 23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7" name="Line 23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8" name="Line 23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79" name="Line 23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80" name="Line 23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281" name="Line 23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82" name="Line 23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83" name="Line 23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84" name="Line 24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85" name="Line 24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86" name="Line 24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87" name="Line 24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88" name="Line 24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89" name="Line 24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0" name="Line 24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1" name="Line 24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2" name="Line 24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3" name="Line 24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4" name="Line 25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5" name="Line 25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6" name="Line 25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7" name="Line 25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8" name="Line 25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299" name="Line 25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0" name="Line 25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1" name="Line 25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2" name="Line 25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3" name="Line 25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4" name="Line 26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5" name="Line 26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6" name="Line 26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7" name="Line 26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8" name="Line 26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09" name="Line 26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0" name="Line 26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1" name="Line 26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2" name="Line 26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3" name="Line 26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4" name="Line 27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5" name="Line 27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6" name="Line 27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7" name="Line 27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8" name="Line 27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19" name="Line 27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0" name="Line 2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1" name="Line 2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2" name="Line 2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3" name="Line 27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4" name="Line 28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5" name="Line 2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6" name="Line 28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7" name="Line 28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8" name="Line 28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29" name="Line 28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0" name="Line 28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1" name="Line 28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2" name="Line 28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3" name="Line 28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4" name="Line 29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5" name="Line 29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6" name="Line 29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7" name="Line 29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8" name="Line 29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39" name="Line 29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40" name="Line 29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41" name="Line 29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42" name="Line 29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43" name="Line 29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44" name="Line 30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345" name="Line 30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346" name="Line 302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347" name="Line 303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48" name="Line 30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349" name="Line 305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350" name="Line 306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51" name="Line 30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52" name="Line 308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53" name="Line 30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354" name="Line 310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355" name="Line 311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56" name="Line 312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57" name="Line 313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358" name="Line 31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359" name="Line 31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360" name="Line 31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361" name="Line 317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362" name="Line 318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363" name="Line 319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364" name="Line 320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365" name="Line 321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366" name="Line 322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367" name="Line 323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368" name="Line 324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69" name="Line 32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370" name="Line 326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371" name="Line 327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72" name="Line 32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73" name="Line 329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74" name="Line 33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375" name="Line 331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376" name="Line 332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77" name="Line 333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378" name="Line 334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379" name="Line 33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380" name="Line 33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381" name="Line 33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382" name="Line 338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383" name="Line 339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384" name="Line 340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385" name="Line 341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386" name="Line 342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387" name="Line 343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388" name="Line 344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89" name="Line 34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390" name="Line 34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391" name="Line 34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2" name="Line 348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393" name="Line 34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394" name="Line 350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395" name="Line 35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6" name="Line 352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397" name="Line 353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398" name="Line 354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399" name="Line 355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00" name="Line 356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01" name="Line 357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02" name="Line 358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03" name="Line 35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04" name="Line 36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05" name="Line 36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06" name="Line 36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07" name="Line 36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08" name="Line 36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409" name="Line 365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410" name="Line 36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11" name="Line 36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412" name="Line 36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3" name="Line 369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14" name="Line 37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15" name="Line 371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16" name="Line 37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7" name="Line 373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18" name="Line 374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19" name="Line 375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20" name="Line 376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21" name="Line 377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22" name="Line 378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23" name="Line 379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24" name="Line 38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25" name="Line 38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26" name="Line 38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27" name="Line 38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28" name="Line 38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29" name="Line 38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430" name="Line 386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431" name="Line 38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32" name="Line 38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433" name="Line 38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4" name="Line 390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35" name="Line 39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36" name="Line 392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37" name="Line 39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8" name="Line 394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39" name="Line 395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40" name="Line 396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41" name="Line 397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42" name="Line 398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43" name="Line 399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44" name="Line 400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45" name="Line 40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46" name="Line 40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47" name="Line 40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48" name="Line 40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49" name="Line 40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50" name="Line 40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451" name="Line 407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452" name="Line 40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53" name="Line 40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454" name="Line 41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5" name="Line 411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56" name="Line 41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57" name="Line 413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58" name="Line 41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59" name="Line 415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60" name="Line 416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61" name="Line 417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62" name="Line 418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63" name="Line 419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64" name="Line 420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65" name="Line 421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66" name="Line 42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67" name="Line 42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68" name="Line 42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69" name="Line 42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70" name="Line 42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71" name="Line 42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472" name="Line 428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473" name="Line 42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74" name="Line 43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475" name="Line 43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76" name="Line 432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77" name="Line 43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78" name="Line 434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479" name="Line 43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80" name="Line 436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481" name="Line 437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82" name="Line 438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483" name="Line 439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84" name="Line 440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85" name="Line 441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486" name="Line 442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87" name="Line 44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88" name="Line 44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89" name="Line 44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90" name="Line 44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91" name="Line 44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92" name="Line 44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493" name="Line 449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494" name="Line 450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95" name="Line 45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496" name="Line 45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497" name="Line 45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498" name="Line 45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499" name="Line 45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00" name="Line 45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01" name="Line 45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02" name="Line 45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03" name="Line 45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04" name="Line 46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05" name="Line 46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06" name="Line 46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07" name="Line 46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08" name="Line 464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09" name="Line 465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10" name="Line 466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11" name="Line 467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12" name="Line 468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13" name="Line 469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514" name="Line 470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515" name="Line 471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16" name="Line 47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517" name="Line 47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18" name="Line 47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19" name="Line 47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20" name="Line 47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21" name="Line 47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22" name="Line 47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23" name="Line 47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24" name="Line 480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25" name="Line 48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26" name="Line 48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27" name="Line 48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28" name="Line 48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29" name="Line 485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30" name="Line 486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31" name="Line 487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32" name="Line 488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33" name="Line 489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34" name="Line 490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535" name="Line 491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536" name="Line 49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37" name="Line 49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538" name="Line 49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39" name="Line 49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40" name="Line 49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41" name="Line 49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42" name="Line 49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43" name="Line 49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44" name="Line 50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45" name="Line 501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46" name="Line 50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47" name="Line 50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48" name="Line 50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49" name="Line 50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50" name="Line 506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51" name="Line 507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52" name="Line 508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53" name="Line 509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54" name="Line 510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55" name="Line 511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556" name="Line 512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557" name="Line 51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58" name="Line 51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559" name="Line 51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60" name="Line 51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61" name="Line 51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62" name="Line 518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63" name="Line 51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64" name="Line 52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65" name="Line 52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66" name="Line 522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67" name="Line 52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68" name="Line 52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69" name="Line 52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70" name="Line 52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71" name="Line 527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72" name="Line 528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73" name="Line 529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74" name="Line 530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75" name="Line 531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76" name="Line 532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577" name="Line 533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578" name="Line 53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79" name="Line 53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580" name="Line 53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81" name="Line 53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82" name="Line 53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83" name="Line 539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584" name="Line 54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85" name="Line 54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586" name="Line 54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87" name="Line 543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88" name="Line 544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89" name="Line 545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90" name="Line 546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363</xdr:row>
      <xdr:rowOff>0</xdr:rowOff>
    </xdr:from>
    <xdr:to>
      <xdr:col>1</xdr:col>
      <xdr:colOff>0</xdr:colOff>
      <xdr:row>363</xdr:row>
      <xdr:rowOff>0</xdr:rowOff>
    </xdr:to>
    <xdr:sp>
      <xdr:nvSpPr>
        <xdr:cNvPr id="2591" name="Line 547"/>
        <xdr:cNvSpPr>
          <a:spLocks/>
        </xdr:cNvSpPr>
      </xdr:nvSpPr>
      <xdr:spPr>
        <a:xfrm>
          <a:off x="38100" y="58635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92" name="Line 548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93" name="Line 549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94" name="Line 550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95" name="Line 551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96" name="Line 552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97" name="Line 553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98" name="Line 554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599" name="Line 555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0" name="Line 556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1" name="Line 557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2" name="Line 558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3" name="Line 559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4" name="Line 560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5" name="Line 561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6" name="Line 562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7" name="Line 563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8" name="Line 564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09" name="Line 565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10" name="Line 566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11" name="Line 567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371</xdr:row>
      <xdr:rowOff>0</xdr:rowOff>
    </xdr:from>
    <xdr:to>
      <xdr:col>1</xdr:col>
      <xdr:colOff>0</xdr:colOff>
      <xdr:row>371</xdr:row>
      <xdr:rowOff>0</xdr:rowOff>
    </xdr:to>
    <xdr:sp>
      <xdr:nvSpPr>
        <xdr:cNvPr id="2612" name="Line 568"/>
        <xdr:cNvSpPr>
          <a:spLocks/>
        </xdr:cNvSpPr>
      </xdr:nvSpPr>
      <xdr:spPr>
        <a:xfrm>
          <a:off x="38100" y="602361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13" name="Line 56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14" name="Line 57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15" name="Line 57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16" name="Line 57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17" name="Line 57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18" name="Line 57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19" name="Line 57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0" name="Line 5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1" name="Line 5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2" name="Line 5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3" name="Line 57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4" name="Line 58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5" name="Line 5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6" name="Line 58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7" name="Line 58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8" name="Line 58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29" name="Line 58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0" name="Line 58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1" name="Line 58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2" name="Line 58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3" name="Line 58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4" name="Line 59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5" name="Line 59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6" name="Line 59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7" name="Line 59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8" name="Line 59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39" name="Line 59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0" name="Line 59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1" name="Line 59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2" name="Line 59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3" name="Line 59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4" name="Line 60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5" name="Line 60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6" name="Line 60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7" name="Line 60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8" name="Line 60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49" name="Line 60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0" name="Line 60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1" name="Line 60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2" name="Line 60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3" name="Line 60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4" name="Line 61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5" name="Line 61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6" name="Line 61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7" name="Line 61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8" name="Line 61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59" name="Line 61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0" name="Line 61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1" name="Line 61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2" name="Line 6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3" name="Line 6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4" name="Line 6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5" name="Line 62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6" name="Line 62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7" name="Line 62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8" name="Line 62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69" name="Line 62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0" name="Line 62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1" name="Line 62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2" name="Line 62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3" name="Line 62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4" name="Line 63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5" name="Line 63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6" name="Line 63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7" name="Line 63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8" name="Line 63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79" name="Line 63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80" name="Line 63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81" name="Line 63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682" name="Line 63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2683" name="Line 63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2684" name="Line 64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2685" name="Line 64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2686" name="Line 64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2687" name="Line 64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2688" name="Line 64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689" name="Line 645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690" name="Line 646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691" name="Line 64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692" name="Line 648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693" name="Line 649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694" name="Line 65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695" name="Line 651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696" name="Line 65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697" name="Line 653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698" name="Line 654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699" name="Line 655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700" name="Line 656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01" name="Line 65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02" name="Line 65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03" name="Line 65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704" name="Line 660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705" name="Line 661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706" name="Line 662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707" name="Line 663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708" name="Line 664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709" name="Line 665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710" name="Line 666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711" name="Line 667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12" name="Line 66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2713" name="Line 669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714" name="Line 670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15" name="Line 67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716" name="Line 672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17" name="Line 67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718" name="Line 674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2719" name="Line 675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720" name="Line 676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246</xdr:row>
      <xdr:rowOff>0</xdr:rowOff>
    </xdr:from>
    <xdr:to>
      <xdr:col>1</xdr:col>
      <xdr:colOff>0</xdr:colOff>
      <xdr:row>246</xdr:row>
      <xdr:rowOff>0</xdr:rowOff>
    </xdr:to>
    <xdr:sp>
      <xdr:nvSpPr>
        <xdr:cNvPr id="2721" name="Line 677"/>
        <xdr:cNvSpPr>
          <a:spLocks/>
        </xdr:cNvSpPr>
      </xdr:nvSpPr>
      <xdr:spPr>
        <a:xfrm>
          <a:off x="38100" y="412051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22" name="Line 67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23" name="Line 67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24" name="Line 68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725" name="Line 681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726" name="Line 682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314</xdr:row>
      <xdr:rowOff>0</xdr:rowOff>
    </xdr:from>
    <xdr:to>
      <xdr:col>1</xdr:col>
      <xdr:colOff>0</xdr:colOff>
      <xdr:row>314</xdr:row>
      <xdr:rowOff>0</xdr:rowOff>
    </xdr:to>
    <xdr:sp>
      <xdr:nvSpPr>
        <xdr:cNvPr id="2727" name="Line 683"/>
        <xdr:cNvSpPr>
          <a:spLocks/>
        </xdr:cNvSpPr>
      </xdr:nvSpPr>
      <xdr:spPr>
        <a:xfrm>
          <a:off x="38100" y="494633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728" name="Line 684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729" name="Line 685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354</xdr:row>
      <xdr:rowOff>0</xdr:rowOff>
    </xdr:from>
    <xdr:to>
      <xdr:col>1</xdr:col>
      <xdr:colOff>0</xdr:colOff>
      <xdr:row>354</xdr:row>
      <xdr:rowOff>0</xdr:rowOff>
    </xdr:to>
    <xdr:sp>
      <xdr:nvSpPr>
        <xdr:cNvPr id="2730" name="Line 686"/>
        <xdr:cNvSpPr>
          <a:spLocks/>
        </xdr:cNvSpPr>
      </xdr:nvSpPr>
      <xdr:spPr>
        <a:xfrm>
          <a:off x="38100" y="573690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731" name="Line 687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32" name="Line 68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33" name="Line 68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34" name="Line 69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35" name="Line 691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36" name="Line 69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737" name="Line 693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38" name="Line 69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39" name="Line 695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40" name="Line 696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741" name="Line 697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742" name="Line 698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743" name="Line 699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744" name="Line 700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745" name="Line 701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46" name="Line 70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47" name="Line 70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48" name="Line 70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49" name="Line 70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50" name="Line 70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51" name="Line 70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752" name="Line 708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53" name="Line 70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54" name="Line 71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55" name="Line 71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56" name="Line 712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57" name="Line 71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758" name="Line 714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59" name="Line 71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60" name="Line 716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61" name="Line 717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762" name="Line 718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763" name="Line 719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764" name="Line 720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765" name="Line 721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766" name="Line 722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67" name="Line 72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68" name="Line 72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69" name="Line 72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70" name="Line 72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71" name="Line 72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72" name="Line 72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773" name="Line 729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74" name="Line 73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75" name="Line 73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76" name="Line 73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77" name="Line 733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78" name="Line 73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779" name="Line 735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80" name="Line 73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81" name="Line 737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82" name="Line 738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783" name="Line 739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784" name="Line 740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785" name="Line 741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786" name="Line 742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787" name="Line 743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88" name="Line 74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89" name="Line 74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90" name="Line 74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91" name="Line 74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92" name="Line 74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793" name="Line 74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794" name="Line 750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95" name="Line 75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96" name="Line 75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797" name="Line 75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798" name="Line 754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799" name="Line 75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800" name="Line 756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801" name="Line 75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802" name="Line 758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803" name="Line 759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804" name="Line 760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805" name="Line 761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806" name="Line 762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807" name="Line 763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808" name="Line 764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09" name="Line 76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10" name="Line 76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11" name="Line 76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12" name="Line 76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13" name="Line 76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14" name="Line 77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815" name="Line 771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816" name="Line 77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817" name="Line 77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2818" name="Line 77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819" name="Line 775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820" name="Line 77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821" name="Line 777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2822" name="Line 77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823" name="Line 779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2824" name="Line 780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825" name="Line 781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239</xdr:row>
      <xdr:rowOff>0</xdr:rowOff>
    </xdr:from>
    <xdr:to>
      <xdr:col>1</xdr:col>
      <xdr:colOff>0</xdr:colOff>
      <xdr:row>239</xdr:row>
      <xdr:rowOff>0</xdr:rowOff>
    </xdr:to>
    <xdr:sp>
      <xdr:nvSpPr>
        <xdr:cNvPr id="2826" name="Line 782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827" name="Line 783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828" name="Line 784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263</xdr:row>
      <xdr:rowOff>0</xdr:rowOff>
    </xdr:from>
    <xdr:to>
      <xdr:col>1</xdr:col>
      <xdr:colOff>0</xdr:colOff>
      <xdr:row>263</xdr:row>
      <xdr:rowOff>0</xdr:rowOff>
    </xdr:to>
    <xdr:sp>
      <xdr:nvSpPr>
        <xdr:cNvPr id="2829" name="Line 785"/>
        <xdr:cNvSpPr>
          <a:spLocks/>
        </xdr:cNvSpPr>
      </xdr:nvSpPr>
      <xdr:spPr>
        <a:xfrm>
          <a:off x="38100" y="431292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30" name="Line 78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31" name="Line 78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32" name="Line 78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33" name="Line 78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34" name="Line 79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35" name="Line 79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836" name="Line 792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837" name="Line 79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38" name="Line 79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839" name="Line 79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40" name="Line 79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41" name="Line 79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842" name="Line 798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43" name="Line 79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44" name="Line 80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45" name="Line 80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846" name="Line 802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847" name="Line 803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848" name="Line 804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849" name="Line 805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850" name="Line 806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51" name="Line 807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52" name="Line 808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53" name="Line 809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54" name="Line 810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55" name="Line 811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56" name="Line 812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857" name="Line 813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858" name="Line 81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59" name="Line 81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860" name="Line 81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61" name="Line 81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62" name="Line 81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863" name="Line 819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64" name="Line 82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65" name="Line 82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66" name="Line 82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867" name="Line 823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868" name="Line 824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869" name="Line 825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870" name="Line 826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871" name="Line 827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72" name="Line 828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73" name="Line 829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74" name="Line 830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75" name="Line 831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76" name="Line 832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77" name="Line 833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878" name="Line 834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879" name="Line 83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80" name="Line 83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881" name="Line 837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82" name="Line 83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83" name="Line 83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884" name="Line 840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885" name="Line 84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86" name="Line 84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887" name="Line 84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888" name="Line 844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889" name="Line 845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890" name="Line 846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891" name="Line 847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892" name="Line 848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93" name="Line 849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94" name="Line 850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95" name="Line 851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96" name="Line 852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97" name="Line 853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898" name="Line 854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899" name="Line 855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900" name="Line 85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901" name="Line 85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902" name="Line 858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903" name="Line 85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904" name="Line 86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905" name="Line 861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906" name="Line 86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907" name="Line 86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908" name="Line 86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909" name="Line 865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910" name="Line 866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911" name="Line 867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912" name="Line 868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913" name="Line 869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14" name="Line 870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15" name="Line 871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16" name="Line 872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17" name="Line 873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18" name="Line 874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19" name="Line 875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2920" name="Line 876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921" name="Line 877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922" name="Line 87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2923" name="Line 879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924" name="Line 88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925" name="Line 88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926" name="Line 882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2927" name="Line 88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928" name="Line 88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2929" name="Line 88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930" name="Line 886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383</xdr:row>
      <xdr:rowOff>0</xdr:rowOff>
    </xdr:from>
    <xdr:to>
      <xdr:col>1</xdr:col>
      <xdr:colOff>0</xdr:colOff>
      <xdr:row>383</xdr:row>
      <xdr:rowOff>0</xdr:rowOff>
    </xdr:to>
    <xdr:sp>
      <xdr:nvSpPr>
        <xdr:cNvPr id="2931" name="Line 887"/>
        <xdr:cNvSpPr>
          <a:spLocks/>
        </xdr:cNvSpPr>
      </xdr:nvSpPr>
      <xdr:spPr>
        <a:xfrm>
          <a:off x="38100" y="62979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932" name="Line 888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933" name="Line 889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389</xdr:row>
      <xdr:rowOff>0</xdr:rowOff>
    </xdr:from>
    <xdr:to>
      <xdr:col>1</xdr:col>
      <xdr:colOff>0</xdr:colOff>
      <xdr:row>389</xdr:row>
      <xdr:rowOff>0</xdr:rowOff>
    </xdr:to>
    <xdr:sp>
      <xdr:nvSpPr>
        <xdr:cNvPr id="2934" name="Line 890"/>
        <xdr:cNvSpPr>
          <a:spLocks/>
        </xdr:cNvSpPr>
      </xdr:nvSpPr>
      <xdr:spPr>
        <a:xfrm>
          <a:off x="38100" y="64122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35" name="Line 891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36" name="Line 892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37" name="Line 893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38" name="Line 894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39" name="Line 895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0" name="Line 896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1" name="Line 897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2" name="Line 898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3" name="Line 899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4" name="Line 900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5" name="Line 901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6" name="Line 902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7" name="Line 903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8" name="Line 904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49" name="Line 905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50" name="Line 906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51" name="Line 907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52" name="Line 908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53" name="Line 909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54" name="Line 910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405</xdr:row>
      <xdr:rowOff>0</xdr:rowOff>
    </xdr:from>
    <xdr:to>
      <xdr:col>1</xdr:col>
      <xdr:colOff>0</xdr:colOff>
      <xdr:row>405</xdr:row>
      <xdr:rowOff>0</xdr:rowOff>
    </xdr:to>
    <xdr:sp>
      <xdr:nvSpPr>
        <xdr:cNvPr id="2955" name="Line 911"/>
        <xdr:cNvSpPr>
          <a:spLocks/>
        </xdr:cNvSpPr>
      </xdr:nvSpPr>
      <xdr:spPr>
        <a:xfrm>
          <a:off x="38100" y="67779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56" name="Line 91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57" name="Line 91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58" name="Line 91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59" name="Line 91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0" name="Line 91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1" name="Line 91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2" name="Line 9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3" name="Line 9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4" name="Line 9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5" name="Line 92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6" name="Line 92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7" name="Line 92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8" name="Line 92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69" name="Line 92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0" name="Line 92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1" name="Line 92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2" name="Line 92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3" name="Line 92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4" name="Line 93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5" name="Line 93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6" name="Line 93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7" name="Line 93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8" name="Line 93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79" name="Line 93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0" name="Line 93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1" name="Line 93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2" name="Line 93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3" name="Line 93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4" name="Line 94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5" name="Line 94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6" name="Line 94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7" name="Line 94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8" name="Line 94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89" name="Line 94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0" name="Line 94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1" name="Line 94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2" name="Line 94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3" name="Line 94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4" name="Line 95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5" name="Line 95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6" name="Line 95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7" name="Line 95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8" name="Line 95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2999" name="Line 95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0" name="Line 95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1" name="Line 95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2" name="Line 95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3" name="Line 95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4" name="Line 96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5" name="Line 96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6" name="Line 96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7" name="Line 96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8" name="Line 96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09" name="Line 96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0" name="Line 96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1" name="Line 96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2" name="Line 96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3" name="Line 96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4" name="Line 97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5" name="Line 97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6" name="Line 97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7" name="Line 97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8" name="Line 97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19" name="Line 97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20" name="Line 9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21" name="Line 9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22" name="Line 9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23" name="Line 97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24" name="Line 98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025" name="Line 9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026" name="Line 98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027" name="Line 98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028" name="Line 98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029" name="Line 98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030" name="Line 98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031" name="Line 98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032" name="Line 988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033" name="Line 989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34" name="Line 99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035" name="Line 991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3036" name="Line 992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37" name="Line 99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038" name="Line 994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39" name="Line 99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3040" name="Line 996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3041" name="Line 997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042" name="Line 998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043" name="Line 999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44" name="Line 100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45" name="Line 100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46" name="Line 100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3047" name="Line 1003"/>
        <xdr:cNvSpPr>
          <a:spLocks/>
        </xdr:cNvSpPr>
      </xdr:nvSpPr>
      <xdr:spPr>
        <a:xfrm>
          <a:off x="38100" y="49691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3048" name="Line 1004"/>
        <xdr:cNvSpPr>
          <a:spLocks/>
        </xdr:cNvSpPr>
      </xdr:nvSpPr>
      <xdr:spPr>
        <a:xfrm>
          <a:off x="38100" y="49691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3049" name="Line 1005"/>
        <xdr:cNvSpPr>
          <a:spLocks/>
        </xdr:cNvSpPr>
      </xdr:nvSpPr>
      <xdr:spPr>
        <a:xfrm>
          <a:off x="38100" y="49691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355</xdr:row>
      <xdr:rowOff>0</xdr:rowOff>
    </xdr:from>
    <xdr:to>
      <xdr:col>1</xdr:col>
      <xdr:colOff>0</xdr:colOff>
      <xdr:row>355</xdr:row>
      <xdr:rowOff>0</xdr:rowOff>
    </xdr:to>
    <xdr:sp>
      <xdr:nvSpPr>
        <xdr:cNvPr id="3050" name="Line 1006"/>
        <xdr:cNvSpPr>
          <a:spLocks/>
        </xdr:cNvSpPr>
      </xdr:nvSpPr>
      <xdr:spPr>
        <a:xfrm>
          <a:off x="38100" y="57645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355</xdr:row>
      <xdr:rowOff>0</xdr:rowOff>
    </xdr:from>
    <xdr:to>
      <xdr:col>1</xdr:col>
      <xdr:colOff>0</xdr:colOff>
      <xdr:row>355</xdr:row>
      <xdr:rowOff>0</xdr:rowOff>
    </xdr:to>
    <xdr:sp>
      <xdr:nvSpPr>
        <xdr:cNvPr id="3051" name="Line 1007"/>
        <xdr:cNvSpPr>
          <a:spLocks/>
        </xdr:cNvSpPr>
      </xdr:nvSpPr>
      <xdr:spPr>
        <a:xfrm>
          <a:off x="38100" y="57645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355</xdr:row>
      <xdr:rowOff>0</xdr:rowOff>
    </xdr:from>
    <xdr:to>
      <xdr:col>1</xdr:col>
      <xdr:colOff>0</xdr:colOff>
      <xdr:row>355</xdr:row>
      <xdr:rowOff>0</xdr:rowOff>
    </xdr:to>
    <xdr:sp>
      <xdr:nvSpPr>
        <xdr:cNvPr id="3052" name="Line 1008"/>
        <xdr:cNvSpPr>
          <a:spLocks/>
        </xdr:cNvSpPr>
      </xdr:nvSpPr>
      <xdr:spPr>
        <a:xfrm>
          <a:off x="38100" y="57645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053" name="Line 1009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054" name="Line 1010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55" name="Line 101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056" name="Line 1012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3057" name="Line 1013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58" name="Line 101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059" name="Line 1015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60" name="Line 101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3061" name="Line 1017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0</xdr:rowOff>
    </xdr:from>
    <xdr:to>
      <xdr:col>1</xdr:col>
      <xdr:colOff>0</xdr:colOff>
      <xdr:row>192</xdr:row>
      <xdr:rowOff>0</xdr:rowOff>
    </xdr:to>
    <xdr:sp>
      <xdr:nvSpPr>
        <xdr:cNvPr id="3062" name="Line 1018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063" name="Line 1019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247</xdr:row>
      <xdr:rowOff>0</xdr:rowOff>
    </xdr:from>
    <xdr:to>
      <xdr:col>1</xdr:col>
      <xdr:colOff>0</xdr:colOff>
      <xdr:row>247</xdr:row>
      <xdr:rowOff>0</xdr:rowOff>
    </xdr:to>
    <xdr:sp>
      <xdr:nvSpPr>
        <xdr:cNvPr id="3064" name="Line 1020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65" name="Line 102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66" name="Line 102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67" name="Line 102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3068" name="Line 0"/>
        <xdr:cNvSpPr>
          <a:spLocks/>
        </xdr:cNvSpPr>
      </xdr:nvSpPr>
      <xdr:spPr>
        <a:xfrm>
          <a:off x="38100" y="49691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3069" name="Line 1"/>
        <xdr:cNvSpPr>
          <a:spLocks/>
        </xdr:cNvSpPr>
      </xdr:nvSpPr>
      <xdr:spPr>
        <a:xfrm>
          <a:off x="38100" y="49691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315</xdr:row>
      <xdr:rowOff>0</xdr:rowOff>
    </xdr:from>
    <xdr:to>
      <xdr:col>1</xdr:col>
      <xdr:colOff>0</xdr:colOff>
      <xdr:row>315</xdr:row>
      <xdr:rowOff>0</xdr:rowOff>
    </xdr:to>
    <xdr:sp>
      <xdr:nvSpPr>
        <xdr:cNvPr id="3070" name="Line 2"/>
        <xdr:cNvSpPr>
          <a:spLocks/>
        </xdr:cNvSpPr>
      </xdr:nvSpPr>
      <xdr:spPr>
        <a:xfrm>
          <a:off x="38100" y="49691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355</xdr:row>
      <xdr:rowOff>0</xdr:rowOff>
    </xdr:from>
    <xdr:to>
      <xdr:col>1</xdr:col>
      <xdr:colOff>0</xdr:colOff>
      <xdr:row>355</xdr:row>
      <xdr:rowOff>0</xdr:rowOff>
    </xdr:to>
    <xdr:sp>
      <xdr:nvSpPr>
        <xdr:cNvPr id="3071" name="Line 3"/>
        <xdr:cNvSpPr>
          <a:spLocks/>
        </xdr:cNvSpPr>
      </xdr:nvSpPr>
      <xdr:spPr>
        <a:xfrm>
          <a:off x="38100" y="57645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355</xdr:row>
      <xdr:rowOff>0</xdr:rowOff>
    </xdr:from>
    <xdr:to>
      <xdr:col>1</xdr:col>
      <xdr:colOff>0</xdr:colOff>
      <xdr:row>355</xdr:row>
      <xdr:rowOff>0</xdr:rowOff>
    </xdr:to>
    <xdr:sp>
      <xdr:nvSpPr>
        <xdr:cNvPr id="3072" name="Line 4"/>
        <xdr:cNvSpPr>
          <a:spLocks/>
        </xdr:cNvSpPr>
      </xdr:nvSpPr>
      <xdr:spPr>
        <a:xfrm>
          <a:off x="38100" y="57645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355</xdr:row>
      <xdr:rowOff>0</xdr:rowOff>
    </xdr:from>
    <xdr:to>
      <xdr:col>1</xdr:col>
      <xdr:colOff>0</xdr:colOff>
      <xdr:row>355</xdr:row>
      <xdr:rowOff>0</xdr:rowOff>
    </xdr:to>
    <xdr:sp>
      <xdr:nvSpPr>
        <xdr:cNvPr id="3073" name="Line 5"/>
        <xdr:cNvSpPr>
          <a:spLocks/>
        </xdr:cNvSpPr>
      </xdr:nvSpPr>
      <xdr:spPr>
        <a:xfrm>
          <a:off x="38100" y="576453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074" name="Line 6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75" name="Line 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076" name="Line 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77" name="Line 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078" name="Line 10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079" name="Line 1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080" name="Line 12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081" name="Line 1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082" name="Line 14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083" name="Line 15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084" name="Line 16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085" name="Line 17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86" name="Line 1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87" name="Line 1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88" name="Line 2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89" name="Line 2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90" name="Line 2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91" name="Line 2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92" name="Line 2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93" name="Line 2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094" name="Line 2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095" name="Line 27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96" name="Line 2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097" name="Line 2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098" name="Line 3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099" name="Line 31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00" name="Line 3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01" name="Line 33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02" name="Line 3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03" name="Line 35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04" name="Line 36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05" name="Line 37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06" name="Line 38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07" name="Line 3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08" name="Line 4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09" name="Line 4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10" name="Line 4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11" name="Line 4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12" name="Line 4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13" name="Line 4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14" name="Line 4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15" name="Line 4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116" name="Line 48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117" name="Line 4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18" name="Line 5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119" name="Line 5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20" name="Line 52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21" name="Line 5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22" name="Line 54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23" name="Line 5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24" name="Line 56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25" name="Line 57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26" name="Line 58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27" name="Line 59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28" name="Line 6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29" name="Line 6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30" name="Line 6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31" name="Line 6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32" name="Line 6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33" name="Line 6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34" name="Line 6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35" name="Line 6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36" name="Line 6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137" name="Line 69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138" name="Line 7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39" name="Line 7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140" name="Line 7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41" name="Line 73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42" name="Line 7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43" name="Line 75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44" name="Line 7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45" name="Line 77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46" name="Line 78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47" name="Line 79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48" name="Line 80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49" name="Line 8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50" name="Line 8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51" name="Line 8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52" name="Line 8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53" name="Line 8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54" name="Line 8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55" name="Line 8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56" name="Line 8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57" name="Line 8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158" name="Line 90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159" name="Line 9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60" name="Line 9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161" name="Line 9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62" name="Line 94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63" name="Line 9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64" name="Line 96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165" name="Line 9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66" name="Line 98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167" name="Line 99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68" name="Line 100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240</xdr:row>
      <xdr:rowOff>0</xdr:rowOff>
    </xdr:from>
    <xdr:to>
      <xdr:col>1</xdr:col>
      <xdr:colOff>0</xdr:colOff>
      <xdr:row>240</xdr:row>
      <xdr:rowOff>0</xdr:rowOff>
    </xdr:to>
    <xdr:sp>
      <xdr:nvSpPr>
        <xdr:cNvPr id="3169" name="Line 101"/>
        <xdr:cNvSpPr>
          <a:spLocks/>
        </xdr:cNvSpPr>
      </xdr:nvSpPr>
      <xdr:spPr>
        <a:xfrm>
          <a:off x="38100" y="404336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70" name="Line 10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71" name="Line 10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72" name="Line 10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73" name="Line 10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74" name="Line 10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75" name="Line 10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76" name="Line 10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77" name="Line 10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78" name="Line 11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179" name="Line 111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180" name="Line 11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181" name="Line 11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182" name="Line 11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83" name="Line 11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184" name="Line 11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185" name="Line 117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186" name="Line 11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87" name="Line 11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188" name="Line 12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189" name="Line 121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190" name="Line 122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191" name="Line 123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192" name="Line 124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193" name="Line 125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194" name="Line 126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195" name="Line 127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196" name="Line 128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197" name="Line 129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198" name="Line 130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199" name="Line 131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200" name="Line 132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201" name="Line 133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02" name="Line 13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203" name="Line 13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04" name="Line 13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05" name="Line 13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06" name="Line 138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07" name="Line 13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08" name="Line 14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09" name="Line 14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10" name="Line 142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11" name="Line 143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12" name="Line 144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13" name="Line 145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14" name="Line 146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15" name="Line 147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16" name="Line 148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17" name="Line 149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18" name="Line 150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19" name="Line 151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20" name="Line 152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221" name="Line 153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222" name="Line 154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23" name="Line 15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224" name="Line 15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25" name="Line 15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26" name="Line 15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27" name="Line 159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28" name="Line 16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29" name="Line 16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30" name="Line 16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31" name="Line 163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32" name="Line 164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33" name="Line 165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34" name="Line 166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35" name="Line 167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36" name="Line 168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37" name="Line 169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38" name="Line 170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39" name="Line 171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40" name="Line 172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41" name="Line 173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242" name="Line 174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243" name="Line 17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44" name="Line 17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245" name="Line 177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46" name="Line 17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47" name="Line 17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48" name="Line 180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49" name="Line 18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50" name="Line 18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51" name="Line 18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52" name="Line 184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53" name="Line 185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54" name="Line 186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55" name="Line 187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56" name="Line 188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57" name="Line 189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58" name="Line 190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59" name="Line 191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60" name="Line 192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61" name="Line 193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62" name="Line 194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263" name="Line 195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264" name="Line 19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65" name="Line 19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266" name="Line 198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67" name="Line 19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68" name="Line 20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69" name="Line 201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270" name="Line 20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71" name="Line 20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272" name="Line 20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73" name="Line 205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384</xdr:row>
      <xdr:rowOff>0</xdr:rowOff>
    </xdr:from>
    <xdr:to>
      <xdr:col>1</xdr:col>
      <xdr:colOff>0</xdr:colOff>
      <xdr:row>384</xdr:row>
      <xdr:rowOff>0</xdr:rowOff>
    </xdr:to>
    <xdr:sp>
      <xdr:nvSpPr>
        <xdr:cNvPr id="3274" name="Line 206"/>
        <xdr:cNvSpPr>
          <a:spLocks/>
        </xdr:cNvSpPr>
      </xdr:nvSpPr>
      <xdr:spPr>
        <a:xfrm>
          <a:off x="38100" y="63207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75" name="Line 207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76" name="Line 208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277" name="Line 209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78" name="Line 210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79" name="Line 211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0" name="Line 212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1" name="Line 213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2" name="Line 214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3" name="Line 215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4" name="Line 216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5" name="Line 217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6" name="Line 218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7" name="Line 219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8" name="Line 220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89" name="Line 221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90" name="Line 222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91" name="Line 223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92" name="Line 224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93" name="Line 225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94" name="Line 226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95" name="Line 227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96" name="Line 228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97" name="Line 229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406</xdr:row>
      <xdr:rowOff>0</xdr:rowOff>
    </xdr:from>
    <xdr:to>
      <xdr:col>1</xdr:col>
      <xdr:colOff>0</xdr:colOff>
      <xdr:row>406</xdr:row>
      <xdr:rowOff>0</xdr:rowOff>
    </xdr:to>
    <xdr:sp>
      <xdr:nvSpPr>
        <xdr:cNvPr id="3298" name="Line 230"/>
        <xdr:cNvSpPr>
          <a:spLocks/>
        </xdr:cNvSpPr>
      </xdr:nvSpPr>
      <xdr:spPr>
        <a:xfrm>
          <a:off x="38100" y="6810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299" name="Line 23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0" name="Line 23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1" name="Line 23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2" name="Line 23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3" name="Line 23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4" name="Line 23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5" name="Line 23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6" name="Line 23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7" name="Line 23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8" name="Line 24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09" name="Line 24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0" name="Line 24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1" name="Line 24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2" name="Line 24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3" name="Line 24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4" name="Line 24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5" name="Line 24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6" name="Line 24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7" name="Line 24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8" name="Line 25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19" name="Line 25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0" name="Line 25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1" name="Line 25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2" name="Line 25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3" name="Line 25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4" name="Line 25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5" name="Line 25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6" name="Line 25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7" name="Line 25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8" name="Line 26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29" name="Line 26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0" name="Line 26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1" name="Line 26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2" name="Line 26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3" name="Line 26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4" name="Line 26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5" name="Line 26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6" name="Line 26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7" name="Line 26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8" name="Line 27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39" name="Line 27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0" name="Line 27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1" name="Line 27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2" name="Line 27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3" name="Line 27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4" name="Line 2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5" name="Line 2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6" name="Line 2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7" name="Line 27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8" name="Line 28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49" name="Line 2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0" name="Line 28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1" name="Line 28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2" name="Line 28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3" name="Line 28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4" name="Line 28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5" name="Line 28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6" name="Line 28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7" name="Line 28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8" name="Line 29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59" name="Line 29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60" name="Line 29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61" name="Line 29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62" name="Line 29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63" name="Line 29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64" name="Line 29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65" name="Line 29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66" name="Line 29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67" name="Line 29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368" name="Line 30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3369" name="Line 30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3370" name="Line 30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3371" name="Line 30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3372" name="Line 30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3373" name="Line 30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266</xdr:row>
      <xdr:rowOff>0</xdr:rowOff>
    </xdr:from>
    <xdr:to>
      <xdr:col>1</xdr:col>
      <xdr:colOff>0</xdr:colOff>
      <xdr:row>266</xdr:row>
      <xdr:rowOff>0</xdr:rowOff>
    </xdr:to>
    <xdr:sp>
      <xdr:nvSpPr>
        <xdr:cNvPr id="3374" name="Line 30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375" name="Line 307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376" name="Line 308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377" name="Line 30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378" name="Line 310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379" name="Line 311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380" name="Line 31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381" name="Line 313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382" name="Line 31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383" name="Line 315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384" name="Line 316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385" name="Line 317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386" name="Line 318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387" name="Line 31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388" name="Line 32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389" name="Line 32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390" name="Line 322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391" name="Line 323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392" name="Line 324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393" name="Line 325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394" name="Line 326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395" name="Line 327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396" name="Line 328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397" name="Line 329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398" name="Line 33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399" name="Line 331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400" name="Line 332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01" name="Line 33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402" name="Line 334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03" name="Line 33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404" name="Line 336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405" name="Line 337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406" name="Line 338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407" name="Line 339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08" name="Line 34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09" name="Line 34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10" name="Line 34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411" name="Line 343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412" name="Line 344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413" name="Line 345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414" name="Line 346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415" name="Line 347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416" name="Line 348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417" name="Line 349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18" name="Line 350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19" name="Line 35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20" name="Line 35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21" name="Line 353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22" name="Line 35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23" name="Line 355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24" name="Line 35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25" name="Line 357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26" name="Line 358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27" name="Line 359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28" name="Line 360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29" name="Line 36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30" name="Line 36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31" name="Line 36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32" name="Line 36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33" name="Line 36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34" name="Line 36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35" name="Line 36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36" name="Line 36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37" name="Line 36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438" name="Line 370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39" name="Line 371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40" name="Line 37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41" name="Line 37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42" name="Line 374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43" name="Line 37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44" name="Line 376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45" name="Line 37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46" name="Line 378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47" name="Line 379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48" name="Line 380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49" name="Line 381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50" name="Line 38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51" name="Line 38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52" name="Line 38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53" name="Line 38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54" name="Line 38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55" name="Line 38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56" name="Line 38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57" name="Line 38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58" name="Line 39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459" name="Line 391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60" name="Line 39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61" name="Line 39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62" name="Line 39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63" name="Line 395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64" name="Line 39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65" name="Line 397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66" name="Line 39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67" name="Line 399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68" name="Line 400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69" name="Line 401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70" name="Line 402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71" name="Line 40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72" name="Line 40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73" name="Line 40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74" name="Line 40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75" name="Line 40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76" name="Line 40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77" name="Line 40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78" name="Line 41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79" name="Line 41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480" name="Line 412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81" name="Line 41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82" name="Line 41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483" name="Line 41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84" name="Line 416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85" name="Line 41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86" name="Line 418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487" name="Line 41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88" name="Line 420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489" name="Line 421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90" name="Line 422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491" name="Line 423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92" name="Line 42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93" name="Line 42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94" name="Line 42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95" name="Line 42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96" name="Line 42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97" name="Line 42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98" name="Line 43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499" name="Line 43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00" name="Line 43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501" name="Line 433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502" name="Line 43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503" name="Line 43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504" name="Line 43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505" name="Line 437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506" name="Line 43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507" name="Line 439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508" name="Line 44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509" name="Line 441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510" name="Line 442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511" name="Line 443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512" name="Line 444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13" name="Line 44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14" name="Line 44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15" name="Line 44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16" name="Line 44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17" name="Line 44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18" name="Line 45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19" name="Line 45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20" name="Line 45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521" name="Line 45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522" name="Line 454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523" name="Line 455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24" name="Line 45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525" name="Line 457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26" name="Line 45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27" name="Line 45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28" name="Line 460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29" name="Line 46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30" name="Line 46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31" name="Line 46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32" name="Line 464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33" name="Line 465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34" name="Line 466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35" name="Line 467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36" name="Line 468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37" name="Line 46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38" name="Line 470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39" name="Line 47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40" name="Line 47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41" name="Line 47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42" name="Line 47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543" name="Line 475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544" name="Line 476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45" name="Line 477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546" name="Line 478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47" name="Line 47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48" name="Line 48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49" name="Line 481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50" name="Line 48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51" name="Line 48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52" name="Line 48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53" name="Line 485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54" name="Line 486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55" name="Line 487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56" name="Line 488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57" name="Line 489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58" name="Line 490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59" name="Line 49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60" name="Line 49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61" name="Line 49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62" name="Line 49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63" name="Line 49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564" name="Line 496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565" name="Line 497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66" name="Line 498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567" name="Line 499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68" name="Line 50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69" name="Line 50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70" name="Line 502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71" name="Line 50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72" name="Line 50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73" name="Line 50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74" name="Line 506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75" name="Line 507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76" name="Line 508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77" name="Line 509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78" name="Line 510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79" name="Line 51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80" name="Line 51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81" name="Line 51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82" name="Line 51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83" name="Line 51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584" name="Line 51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585" name="Line 517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586" name="Line 518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87" name="Line 51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588" name="Line 520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89" name="Line 52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90" name="Line 52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91" name="Line 523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592" name="Line 52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93" name="Line 52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594" name="Line 52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95" name="Line 527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596" name="Line 528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97" name="Line 529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98" name="Line 530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599" name="Line 531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00" name="Line 53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01" name="Line 53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02" name="Line 53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03" name="Line 53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04" name="Line 53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05" name="Line 53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606" name="Line 538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607" name="Line 539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608" name="Line 54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609" name="Line 541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610" name="Line 54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611" name="Line 54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612" name="Line 544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613" name="Line 54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614" name="Line 54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615" name="Line 54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616" name="Line 548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617" name="Line 549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618" name="Line 550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619" name="Line 551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620" name="Line 552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21" name="Line 55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22" name="Line 55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23" name="Line 55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24" name="Line 55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25" name="Line 55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26" name="Line 55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27" name="Line 55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28" name="Line 560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29" name="Line 56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0" name="Line 56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1" name="Line 56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2" name="Line 56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3" name="Line 56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4" name="Line 56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5" name="Line 56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6" name="Line 56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7" name="Line 56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8" name="Line 570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39" name="Line 57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40" name="Line 57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641" name="Line 57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42" name="Line 57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43" name="Line 57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44" name="Line 5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45" name="Line 5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46" name="Line 5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47" name="Line 57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48" name="Line 58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49" name="Line 5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0" name="Line 58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1" name="Line 58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2" name="Line 58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3" name="Line 58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4" name="Line 58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5" name="Line 58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6" name="Line 58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7" name="Line 58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8" name="Line 59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59" name="Line 59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0" name="Line 59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1" name="Line 59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2" name="Line 59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3" name="Line 59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4" name="Line 59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5" name="Line 59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6" name="Line 59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7" name="Line 59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8" name="Line 60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69" name="Line 60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0" name="Line 60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1" name="Line 60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2" name="Line 60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3" name="Line 60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4" name="Line 60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5" name="Line 60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6" name="Line 60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7" name="Line 60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8" name="Line 61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79" name="Line 61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0" name="Line 61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1" name="Line 61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2" name="Line 61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3" name="Line 61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4" name="Line 61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5" name="Line 61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6" name="Line 6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7" name="Line 6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8" name="Line 6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89" name="Line 62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0" name="Line 62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1" name="Line 62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2" name="Line 62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3" name="Line 62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4" name="Line 62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5" name="Line 62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6" name="Line 62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7" name="Line 62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8" name="Line 63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699" name="Line 63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0" name="Line 63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1" name="Line 63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2" name="Line 63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3" name="Line 63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4" name="Line 63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5" name="Line 63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6" name="Line 63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7" name="Line 63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8" name="Line 64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09" name="Line 64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10" name="Line 64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711" name="Line 64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12" name="Line 64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13" name="Line 64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14" name="Line 64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15" name="Line 64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16" name="Line 64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3717" name="Line 64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718" name="Line 650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719" name="Line 651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20" name="Line 652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721" name="Line 653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722" name="Line 654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23" name="Line 65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724" name="Line 656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25" name="Line 65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726" name="Line 658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727" name="Line 659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728" name="Line 660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729" name="Line 661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0" name="Line 66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1" name="Line 66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32" name="Line 66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733" name="Line 665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734" name="Line 666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735" name="Line 667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736" name="Line 668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737" name="Line 669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738" name="Line 670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739" name="Line 671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740" name="Line 672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41" name="Line 67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141</xdr:row>
      <xdr:rowOff>0</xdr:rowOff>
    </xdr:from>
    <xdr:to>
      <xdr:col>1</xdr:col>
      <xdr:colOff>0</xdr:colOff>
      <xdr:row>141</xdr:row>
      <xdr:rowOff>0</xdr:rowOff>
    </xdr:to>
    <xdr:sp>
      <xdr:nvSpPr>
        <xdr:cNvPr id="3742" name="Line 674"/>
        <xdr:cNvSpPr>
          <a:spLocks/>
        </xdr:cNvSpPr>
      </xdr:nvSpPr>
      <xdr:spPr>
        <a:xfrm>
          <a:off x="38100" y="27498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743" name="Line 675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44" name="Line 67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745" name="Line 677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46" name="Line 67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747" name="Line 679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0</xdr:rowOff>
    </xdr:from>
    <xdr:to>
      <xdr:col>1</xdr:col>
      <xdr:colOff>0</xdr:colOff>
      <xdr:row>193</xdr:row>
      <xdr:rowOff>0</xdr:rowOff>
    </xdr:to>
    <xdr:sp>
      <xdr:nvSpPr>
        <xdr:cNvPr id="3748" name="Line 680"/>
        <xdr:cNvSpPr>
          <a:spLocks/>
        </xdr:cNvSpPr>
      </xdr:nvSpPr>
      <xdr:spPr>
        <a:xfrm>
          <a:off x="38100" y="32680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749" name="Line 681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248</xdr:row>
      <xdr:rowOff>0</xdr:rowOff>
    </xdr:from>
    <xdr:to>
      <xdr:col>1</xdr:col>
      <xdr:colOff>0</xdr:colOff>
      <xdr:row>248</xdr:row>
      <xdr:rowOff>0</xdr:rowOff>
    </xdr:to>
    <xdr:sp>
      <xdr:nvSpPr>
        <xdr:cNvPr id="3750" name="Line 682"/>
        <xdr:cNvSpPr>
          <a:spLocks/>
        </xdr:cNvSpPr>
      </xdr:nvSpPr>
      <xdr:spPr>
        <a:xfrm>
          <a:off x="38100" y="414337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51" name="Line 68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52" name="Line 68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53" name="Line 68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754" name="Line 686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755" name="Line 687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321</xdr:row>
      <xdr:rowOff>0</xdr:rowOff>
    </xdr:from>
    <xdr:to>
      <xdr:col>1</xdr:col>
      <xdr:colOff>0</xdr:colOff>
      <xdr:row>321</xdr:row>
      <xdr:rowOff>0</xdr:rowOff>
    </xdr:to>
    <xdr:sp>
      <xdr:nvSpPr>
        <xdr:cNvPr id="3756" name="Line 688"/>
        <xdr:cNvSpPr>
          <a:spLocks/>
        </xdr:cNvSpPr>
      </xdr:nvSpPr>
      <xdr:spPr>
        <a:xfrm>
          <a:off x="38100" y="5083492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757" name="Line 689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758" name="Line 690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361</xdr:row>
      <xdr:rowOff>0</xdr:rowOff>
    </xdr:from>
    <xdr:to>
      <xdr:col>1</xdr:col>
      <xdr:colOff>0</xdr:colOff>
      <xdr:row>361</xdr:row>
      <xdr:rowOff>0</xdr:rowOff>
    </xdr:to>
    <xdr:sp>
      <xdr:nvSpPr>
        <xdr:cNvPr id="3759" name="Line 691"/>
        <xdr:cNvSpPr>
          <a:spLocks/>
        </xdr:cNvSpPr>
      </xdr:nvSpPr>
      <xdr:spPr>
        <a:xfrm>
          <a:off x="38100" y="581406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760" name="Line 692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61" name="Line 693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762" name="Line 694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63" name="Line 69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764" name="Line 696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765" name="Line 69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766" name="Line 698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767" name="Line 69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768" name="Line 700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769" name="Line 701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770" name="Line 702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771" name="Line 703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72" name="Line 70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73" name="Line 70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74" name="Line 70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75" name="Line 70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76" name="Line 70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77" name="Line 70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78" name="Line 71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79" name="Line 71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80" name="Line 71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781" name="Line 713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82" name="Line 714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783" name="Line 715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784" name="Line 71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785" name="Line 717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786" name="Line 71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787" name="Line 719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788" name="Line 72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789" name="Line 721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790" name="Line 722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791" name="Line 723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792" name="Line 724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93" name="Line 72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94" name="Line 72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95" name="Line 72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96" name="Line 72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97" name="Line 72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98" name="Line 73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799" name="Line 73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00" name="Line 73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01" name="Line 73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802" name="Line 734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803" name="Line 735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804" name="Line 736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805" name="Line 73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806" name="Line 738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807" name="Line 739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808" name="Line 740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809" name="Line 74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810" name="Line 742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811" name="Line 743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812" name="Line 744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813" name="Line 745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14" name="Line 74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15" name="Line 74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16" name="Line 74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17" name="Line 74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18" name="Line 75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19" name="Line 75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20" name="Line 75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21" name="Line 75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22" name="Line 75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823" name="Line 755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824" name="Line 756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825" name="Line 757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826" name="Line 758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827" name="Line 759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828" name="Line 760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829" name="Line 761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830" name="Line 762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831" name="Line 763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832" name="Line 764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833" name="Line 765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834" name="Line 766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35" name="Line 76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36" name="Line 76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37" name="Line 76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38" name="Line 77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39" name="Line 77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40" name="Line 77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41" name="Line 77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42" name="Line 77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43" name="Line 77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844" name="Line 776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845" name="Line 777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846" name="Line 778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59</xdr:row>
      <xdr:rowOff>0</xdr:rowOff>
    </xdr:from>
    <xdr:to>
      <xdr:col>1</xdr:col>
      <xdr:colOff>0</xdr:colOff>
      <xdr:row>59</xdr:row>
      <xdr:rowOff>0</xdr:rowOff>
    </xdr:to>
    <xdr:sp>
      <xdr:nvSpPr>
        <xdr:cNvPr id="3847" name="Line 779"/>
        <xdr:cNvSpPr>
          <a:spLocks/>
        </xdr:cNvSpPr>
      </xdr:nvSpPr>
      <xdr:spPr>
        <a:xfrm>
          <a:off x="38100" y="9248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848" name="Line 780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849" name="Line 781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850" name="Line 782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38</xdr:row>
      <xdr:rowOff>0</xdr:rowOff>
    </xdr:from>
    <xdr:to>
      <xdr:col>1</xdr:col>
      <xdr:colOff>0</xdr:colOff>
      <xdr:row>38</xdr:row>
      <xdr:rowOff>0</xdr:rowOff>
    </xdr:to>
    <xdr:sp>
      <xdr:nvSpPr>
        <xdr:cNvPr id="3851" name="Line 783"/>
        <xdr:cNvSpPr>
          <a:spLocks/>
        </xdr:cNvSpPr>
      </xdr:nvSpPr>
      <xdr:spPr>
        <a:xfrm>
          <a:off x="38100" y="58197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852" name="Line 784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62</xdr:row>
      <xdr:rowOff>0</xdr:rowOff>
    </xdr:from>
    <xdr:to>
      <xdr:col>1</xdr:col>
      <xdr:colOff>0</xdr:colOff>
      <xdr:row>62</xdr:row>
      <xdr:rowOff>0</xdr:rowOff>
    </xdr:to>
    <xdr:sp>
      <xdr:nvSpPr>
        <xdr:cNvPr id="3853" name="Line 785"/>
        <xdr:cNvSpPr>
          <a:spLocks/>
        </xdr:cNvSpPr>
      </xdr:nvSpPr>
      <xdr:spPr>
        <a:xfrm>
          <a:off x="38100" y="969645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854" name="Line 786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241</xdr:row>
      <xdr:rowOff>0</xdr:rowOff>
    </xdr:from>
    <xdr:to>
      <xdr:col>1</xdr:col>
      <xdr:colOff>0</xdr:colOff>
      <xdr:row>241</xdr:row>
      <xdr:rowOff>0</xdr:rowOff>
    </xdr:to>
    <xdr:sp>
      <xdr:nvSpPr>
        <xdr:cNvPr id="3855" name="Line 787"/>
        <xdr:cNvSpPr>
          <a:spLocks/>
        </xdr:cNvSpPr>
      </xdr:nvSpPr>
      <xdr:spPr>
        <a:xfrm>
          <a:off x="38100" y="406431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56" name="Line 78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57" name="Line 78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58" name="Line 79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59" name="Line 79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60" name="Line 79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61" name="Line 79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62" name="Line 794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63" name="Line 79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264</xdr:row>
      <xdr:rowOff>0</xdr:rowOff>
    </xdr:from>
    <xdr:to>
      <xdr:col>1</xdr:col>
      <xdr:colOff>0</xdr:colOff>
      <xdr:row>264</xdr:row>
      <xdr:rowOff>0</xdr:rowOff>
    </xdr:to>
    <xdr:sp>
      <xdr:nvSpPr>
        <xdr:cNvPr id="3864" name="Line 79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</xdr:row>
      <xdr:rowOff>28575</xdr:rowOff>
    </xdr:from>
    <xdr:to>
      <xdr:col>1</xdr:col>
      <xdr:colOff>0</xdr:colOff>
      <xdr:row>8</xdr:row>
      <xdr:rowOff>0</xdr:rowOff>
    </xdr:to>
    <xdr:sp>
      <xdr:nvSpPr>
        <xdr:cNvPr id="3865" name="Line 797"/>
        <xdr:cNvSpPr>
          <a:spLocks/>
        </xdr:cNvSpPr>
      </xdr:nvSpPr>
      <xdr:spPr>
        <a:xfrm>
          <a:off x="38100" y="533400"/>
          <a:ext cx="3857625" cy="1028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866" name="Line 798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867" name="Line 799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868" name="Line 800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869" name="Line 801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870" name="Line 802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871" name="Line 803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872" name="Line 80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873" name="Line 80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874" name="Line 80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875" name="Line 807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876" name="Line 808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877" name="Line 809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878" name="Line 810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879" name="Line 811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880" name="Line 81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881" name="Line 81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882" name="Line 81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883" name="Line 81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884" name="Line 81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885" name="Line 81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886" name="Line 819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887" name="Line 820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888" name="Line 821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889" name="Line 822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890" name="Line 823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891" name="Line 824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892" name="Line 825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893" name="Line 82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894" name="Line 82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895" name="Line 828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896" name="Line 829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897" name="Line 830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898" name="Line 831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899" name="Line 832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00" name="Line 83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01" name="Line 83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02" name="Line 83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03" name="Line 83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04" name="Line 83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05" name="Line 83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906" name="Line 840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07" name="Line 84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908" name="Line 84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909" name="Line 84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10" name="Line 84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911" name="Line 845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12" name="Line 84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913" name="Line 84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914" name="Line 84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915" name="Line 849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916" name="Line 850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917" name="Line 851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918" name="Line 852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919" name="Line 853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20" name="Line 85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21" name="Line 85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22" name="Line 85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23" name="Line 85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24" name="Line 85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25" name="Line 85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926" name="Line 860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27" name="Line 86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928" name="Line 86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929" name="Line 86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30" name="Line 86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931" name="Line 865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32" name="Line 86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933" name="Line 86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934" name="Line 86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935" name="Line 869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936" name="Line 870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937" name="Line 871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938" name="Line 872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939" name="Line 873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40" name="Line 87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41" name="Line 87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42" name="Line 87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43" name="Line 87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44" name="Line 87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45" name="Line 87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946" name="Line 880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47" name="Line 881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70</xdr:row>
      <xdr:rowOff>0</xdr:rowOff>
    </xdr:from>
    <xdr:to>
      <xdr:col>1</xdr:col>
      <xdr:colOff>0</xdr:colOff>
      <xdr:row>70</xdr:row>
      <xdr:rowOff>0</xdr:rowOff>
    </xdr:to>
    <xdr:sp>
      <xdr:nvSpPr>
        <xdr:cNvPr id="3948" name="Line 882"/>
        <xdr:cNvSpPr>
          <a:spLocks/>
        </xdr:cNvSpPr>
      </xdr:nvSpPr>
      <xdr:spPr>
        <a:xfrm>
          <a:off x="38100" y="114966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949" name="Line 883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50" name="Line 884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951" name="Line 885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43</xdr:row>
      <xdr:rowOff>0</xdr:rowOff>
    </xdr:from>
    <xdr:to>
      <xdr:col>1</xdr:col>
      <xdr:colOff>0</xdr:colOff>
      <xdr:row>43</xdr:row>
      <xdr:rowOff>0</xdr:rowOff>
    </xdr:to>
    <xdr:sp>
      <xdr:nvSpPr>
        <xdr:cNvPr id="3952" name="Line 886"/>
        <xdr:cNvSpPr>
          <a:spLocks/>
        </xdr:cNvSpPr>
      </xdr:nvSpPr>
      <xdr:spPr>
        <a:xfrm>
          <a:off x="38100" y="62769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953" name="Line 88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265</xdr:row>
      <xdr:rowOff>0</xdr:rowOff>
    </xdr:from>
    <xdr:to>
      <xdr:col>1</xdr:col>
      <xdr:colOff>0</xdr:colOff>
      <xdr:row>265</xdr:row>
      <xdr:rowOff>0</xdr:rowOff>
    </xdr:to>
    <xdr:sp>
      <xdr:nvSpPr>
        <xdr:cNvPr id="3954" name="Line 88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955" name="Line 889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390</xdr:row>
      <xdr:rowOff>0</xdr:rowOff>
    </xdr:from>
    <xdr:to>
      <xdr:col>1</xdr:col>
      <xdr:colOff>0</xdr:colOff>
      <xdr:row>390</xdr:row>
      <xdr:rowOff>0</xdr:rowOff>
    </xdr:to>
    <xdr:sp>
      <xdr:nvSpPr>
        <xdr:cNvPr id="3956" name="Line 890"/>
        <xdr:cNvSpPr>
          <a:spLocks/>
        </xdr:cNvSpPr>
      </xdr:nvSpPr>
      <xdr:spPr>
        <a:xfrm>
          <a:off x="38100" y="643509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957" name="Line 891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958" name="Line 892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396</xdr:row>
      <xdr:rowOff>0</xdr:rowOff>
    </xdr:from>
    <xdr:to>
      <xdr:col>1</xdr:col>
      <xdr:colOff>0</xdr:colOff>
      <xdr:row>396</xdr:row>
      <xdr:rowOff>0</xdr:rowOff>
    </xdr:to>
    <xdr:sp>
      <xdr:nvSpPr>
        <xdr:cNvPr id="3959" name="Line 893"/>
        <xdr:cNvSpPr>
          <a:spLocks/>
        </xdr:cNvSpPr>
      </xdr:nvSpPr>
      <xdr:spPr>
        <a:xfrm>
          <a:off x="38100" y="657225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0" name="Line 89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1" name="Line 89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2" name="Line 89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3" name="Line 89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4" name="Line 89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5" name="Line 89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6" name="Line 900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7" name="Line 90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8" name="Line 90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69" name="Line 90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0" name="Line 90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1" name="Line 905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2" name="Line 906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3" name="Line 907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4" name="Line 908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5" name="Line 909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6" name="Line 910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7" name="Line 911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8" name="Line 912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79" name="Line 913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412</xdr:row>
      <xdr:rowOff>0</xdr:rowOff>
    </xdr:from>
    <xdr:to>
      <xdr:col>1</xdr:col>
      <xdr:colOff>0</xdr:colOff>
      <xdr:row>412</xdr:row>
      <xdr:rowOff>0</xdr:rowOff>
    </xdr:to>
    <xdr:sp>
      <xdr:nvSpPr>
        <xdr:cNvPr id="3980" name="Line 914"/>
        <xdr:cNvSpPr>
          <a:spLocks/>
        </xdr:cNvSpPr>
      </xdr:nvSpPr>
      <xdr:spPr>
        <a:xfrm>
          <a:off x="38100" y="693420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81" name="Line 91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82" name="Line 91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83" name="Line 91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84" name="Line 91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85" name="Line 91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86" name="Line 92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87" name="Line 92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88" name="Line 92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89" name="Line 92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0" name="Line 92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1" name="Line 92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2" name="Line 92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3" name="Line 92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4" name="Line 92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5" name="Line 92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6" name="Line 93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7" name="Line 93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8" name="Line 93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3999" name="Line 93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0" name="Line 93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1" name="Line 93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2" name="Line 93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3" name="Line 93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4" name="Line 93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5" name="Line 93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6" name="Line 94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7" name="Line 94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8" name="Line 94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09" name="Line 94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0" name="Line 94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1" name="Line 94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2" name="Line 94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3" name="Line 94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4" name="Line 94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5" name="Line 94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6" name="Line 95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7" name="Line 95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8" name="Line 95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19" name="Line 95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0" name="Line 95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1" name="Line 95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2" name="Line 95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3" name="Line 95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4" name="Line 95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5" name="Line 95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6" name="Line 96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7" name="Line 96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8" name="Line 96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29" name="Line 96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0" name="Line 96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1" name="Line 96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2" name="Line 96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3" name="Line 96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4" name="Line 96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5" name="Line 96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6" name="Line 97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7" name="Line 97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8" name="Line 97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39" name="Line 97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0" name="Line 97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1" name="Line 975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2" name="Line 976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3" name="Line 977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4" name="Line 978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5" name="Line 979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6" name="Line 980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7" name="Line 981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8" name="Line 982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49" name="Line 983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294</xdr:row>
      <xdr:rowOff>0</xdr:rowOff>
    </xdr:from>
    <xdr:to>
      <xdr:col>1</xdr:col>
      <xdr:colOff>0</xdr:colOff>
      <xdr:row>294</xdr:row>
      <xdr:rowOff>0</xdr:rowOff>
    </xdr:to>
    <xdr:sp>
      <xdr:nvSpPr>
        <xdr:cNvPr id="4050" name="Line 984"/>
        <xdr:cNvSpPr>
          <a:spLocks/>
        </xdr:cNvSpPr>
      </xdr:nvSpPr>
      <xdr:spPr>
        <a:xfrm>
          <a:off x="38100" y="45253275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4051" name="Line 985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4052" name="Line 986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4053" name="Line 987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4054" name="Line 988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4055" name="Line 989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</xdr:colOff>
      <xdr:row>267</xdr:row>
      <xdr:rowOff>0</xdr:rowOff>
    </xdr:from>
    <xdr:to>
      <xdr:col>1</xdr:col>
      <xdr:colOff>0</xdr:colOff>
      <xdr:row>267</xdr:row>
      <xdr:rowOff>0</xdr:rowOff>
    </xdr:to>
    <xdr:sp>
      <xdr:nvSpPr>
        <xdr:cNvPr id="4056" name="Line 990"/>
        <xdr:cNvSpPr>
          <a:spLocks/>
        </xdr:cNvSpPr>
      </xdr:nvSpPr>
      <xdr:spPr>
        <a:xfrm>
          <a:off x="38100" y="43357800"/>
          <a:ext cx="3857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24"/>
  <sheetViews>
    <sheetView tabSelected="1" zoomScale="75" zoomScaleNormal="75" workbookViewId="0" topLeftCell="B1">
      <selection activeCell="B8" sqref="B8"/>
    </sheetView>
  </sheetViews>
  <sheetFormatPr defaultColWidth="9.00390625" defaultRowHeight="12.75"/>
  <cols>
    <col min="1" max="1" width="7.75390625" style="41" customWidth="1"/>
    <col min="2" max="3" width="7.75390625" style="42" customWidth="1"/>
    <col min="4" max="4" width="79.875" style="42" customWidth="1"/>
    <col min="5" max="5" width="21.375" style="42" customWidth="1"/>
    <col min="6" max="6" width="15.75390625" style="110" customWidth="1"/>
    <col min="7" max="7" width="6.875" style="42" hidden="1" customWidth="1"/>
    <col min="8" max="8" width="21.25390625" style="42" customWidth="1"/>
    <col min="10" max="11" width="10.375" style="0" customWidth="1"/>
    <col min="22" max="16384" width="9.125" style="44" customWidth="1"/>
  </cols>
  <sheetData>
    <row r="1" spans="1:6" ht="15" customHeight="1">
      <c r="A1" s="41" t="s">
        <v>210</v>
      </c>
      <c r="F1" s="110" t="s">
        <v>610</v>
      </c>
    </row>
    <row r="2" ht="12.75">
      <c r="F2" s="110" t="s">
        <v>657</v>
      </c>
    </row>
    <row r="3" spans="1:8" ht="15.75">
      <c r="A3" s="45"/>
      <c r="B3" s="46" t="s">
        <v>223</v>
      </c>
      <c r="C3" s="46"/>
      <c r="D3" s="47"/>
      <c r="F3" s="111" t="s">
        <v>311</v>
      </c>
      <c r="H3" s="44"/>
    </row>
    <row r="4" spans="2:8" ht="15" customHeight="1">
      <c r="B4" s="44"/>
      <c r="C4" s="44"/>
      <c r="D4" s="44"/>
      <c r="F4" s="111" t="s">
        <v>653</v>
      </c>
      <c r="H4" s="44"/>
    </row>
    <row r="5" spans="2:8" ht="15" customHeight="1">
      <c r="B5" s="44"/>
      <c r="C5" s="44"/>
      <c r="D5" s="44"/>
      <c r="F5" s="111"/>
      <c r="H5" s="44"/>
    </row>
    <row r="6" spans="1:8" ht="13.5" thickBot="1">
      <c r="A6" s="48"/>
      <c r="B6" s="49"/>
      <c r="C6" s="49"/>
      <c r="D6" s="49"/>
      <c r="E6" s="49"/>
      <c r="F6" s="99"/>
      <c r="H6" s="114" t="s">
        <v>201</v>
      </c>
    </row>
    <row r="7" spans="1:8" ht="27" customHeight="1" thickTop="1">
      <c r="A7" s="50"/>
      <c r="B7" s="51"/>
      <c r="C7" s="163"/>
      <c r="D7" s="52" t="s">
        <v>211</v>
      </c>
      <c r="E7" s="639" t="s">
        <v>611</v>
      </c>
      <c r="F7" s="641" t="s">
        <v>208</v>
      </c>
      <c r="G7" s="53"/>
      <c r="H7" s="639" t="s">
        <v>229</v>
      </c>
    </row>
    <row r="8" spans="1:8" ht="59.25" customHeight="1" thickBot="1">
      <c r="A8" s="54" t="s">
        <v>212</v>
      </c>
      <c r="B8" s="55" t="s">
        <v>213</v>
      </c>
      <c r="C8" s="56" t="s">
        <v>300</v>
      </c>
      <c r="D8" s="56" t="s">
        <v>609</v>
      </c>
      <c r="E8" s="640"/>
      <c r="F8" s="642"/>
      <c r="G8" s="55" t="s">
        <v>214</v>
      </c>
      <c r="H8" s="643"/>
    </row>
    <row r="9" spans="1:21" s="61" customFormat="1" ht="13.5" customHeight="1" thickBot="1" thickTop="1">
      <c r="A9" s="57">
        <v>1</v>
      </c>
      <c r="B9" s="57">
        <v>2</v>
      </c>
      <c r="C9" s="58">
        <v>3</v>
      </c>
      <c r="D9" s="58">
        <v>4</v>
      </c>
      <c r="E9" s="59">
        <v>5</v>
      </c>
      <c r="F9" s="59">
        <v>6</v>
      </c>
      <c r="G9" s="60">
        <v>15</v>
      </c>
      <c r="H9" s="59">
        <v>7</v>
      </c>
      <c r="I9"/>
      <c r="J9"/>
      <c r="K9"/>
      <c r="L9"/>
      <c r="M9"/>
      <c r="N9"/>
      <c r="O9"/>
      <c r="P9"/>
      <c r="Q9"/>
      <c r="R9"/>
      <c r="S9"/>
      <c r="T9"/>
      <c r="U9"/>
    </row>
    <row r="10" spans="1:8" ht="27" customHeight="1" thickBot="1" thickTop="1">
      <c r="A10" s="62"/>
      <c r="B10" s="63"/>
      <c r="C10" s="164"/>
      <c r="D10" s="64" t="s">
        <v>215</v>
      </c>
      <c r="E10" s="65">
        <v>721365539</v>
      </c>
      <c r="F10" s="65">
        <f>F12+F32</f>
        <v>8199525</v>
      </c>
      <c r="G10" s="66"/>
      <c r="H10" s="65">
        <f>E10+F10</f>
        <v>729565064</v>
      </c>
    </row>
    <row r="11" spans="1:8" ht="11.25" customHeight="1">
      <c r="A11" s="67"/>
      <c r="B11" s="68"/>
      <c r="C11" s="69"/>
      <c r="D11" s="69" t="s">
        <v>203</v>
      </c>
      <c r="E11" s="70"/>
      <c r="F11" s="70"/>
      <c r="G11" s="70"/>
      <c r="H11" s="70"/>
    </row>
    <row r="12" spans="1:8" ht="19.5" customHeight="1" thickBot="1">
      <c r="A12" s="71"/>
      <c r="B12" s="72"/>
      <c r="C12" s="165"/>
      <c r="D12" s="73" t="s">
        <v>248</v>
      </c>
      <c r="E12" s="74">
        <v>507339351</v>
      </c>
      <c r="F12" s="74">
        <f>F13+F24+F29+F30+F31</f>
        <v>6035525</v>
      </c>
      <c r="G12" s="75"/>
      <c r="H12" s="74">
        <f aca="true" t="shared" si="0" ref="H12:H19">E12+F12</f>
        <v>513374876</v>
      </c>
    </row>
    <row r="13" spans="1:8" ht="19.5" customHeight="1" thickBot="1">
      <c r="A13" s="105"/>
      <c r="B13" s="29"/>
      <c r="C13" s="29"/>
      <c r="D13" s="76" t="s">
        <v>216</v>
      </c>
      <c r="E13" s="77">
        <v>348865811</v>
      </c>
      <c r="F13" s="77">
        <f>F14+F18</f>
        <v>5500000</v>
      </c>
      <c r="G13" s="78"/>
      <c r="H13" s="77">
        <f t="shared" si="0"/>
        <v>354365811</v>
      </c>
    </row>
    <row r="14" spans="1:8" ht="28.5" customHeight="1" thickTop="1">
      <c r="A14" s="102">
        <v>756</v>
      </c>
      <c r="B14" s="13"/>
      <c r="C14" s="166"/>
      <c r="D14" s="107" t="s">
        <v>249</v>
      </c>
      <c r="E14" s="103">
        <v>282649775</v>
      </c>
      <c r="F14" s="103">
        <f>F15</f>
        <v>3500000</v>
      </c>
      <c r="G14" s="101"/>
      <c r="H14" s="103">
        <f t="shared" si="0"/>
        <v>286149775</v>
      </c>
    </row>
    <row r="15" spans="1:8" ht="25.5" customHeight="1">
      <c r="A15" s="67"/>
      <c r="B15" s="109">
        <v>75615</v>
      </c>
      <c r="C15" s="167"/>
      <c r="D15" s="121" t="s">
        <v>256</v>
      </c>
      <c r="E15" s="104">
        <v>117267300</v>
      </c>
      <c r="F15" s="104">
        <f>SUM(F16:F16)</f>
        <v>3500000</v>
      </c>
      <c r="G15" s="101"/>
      <c r="H15" s="104">
        <f t="shared" si="0"/>
        <v>120767300</v>
      </c>
    </row>
    <row r="16" spans="1:256" s="119" customFormat="1" ht="19.5" customHeight="1">
      <c r="A16" s="67"/>
      <c r="B16" s="113"/>
      <c r="C16" s="113"/>
      <c r="D16" s="159" t="s">
        <v>257</v>
      </c>
      <c r="E16" s="160">
        <v>92000000</v>
      </c>
      <c r="F16" s="161">
        <v>3500000</v>
      </c>
      <c r="G16" s="162"/>
      <c r="H16" s="161">
        <f t="shared" si="0"/>
        <v>95500000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1" s="177" customFormat="1" ht="19.5" customHeight="1">
      <c r="A17" s="170"/>
      <c r="B17" s="171"/>
      <c r="C17" s="172" t="s">
        <v>301</v>
      </c>
      <c r="D17" s="173" t="s">
        <v>302</v>
      </c>
      <c r="E17" s="174">
        <v>92000000</v>
      </c>
      <c r="F17" s="175">
        <v>3500000</v>
      </c>
      <c r="G17" s="176"/>
      <c r="H17" s="175">
        <f t="shared" si="0"/>
        <v>95500000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8" ht="19.5" customHeight="1">
      <c r="A18" s="102">
        <v>758</v>
      </c>
      <c r="B18" s="13"/>
      <c r="C18" s="166"/>
      <c r="D18" s="107" t="s">
        <v>225</v>
      </c>
      <c r="E18" s="103">
        <v>900000</v>
      </c>
      <c r="F18" s="103">
        <f>F19</f>
        <v>2000000</v>
      </c>
      <c r="G18" s="101"/>
      <c r="H18" s="103">
        <f t="shared" si="0"/>
        <v>2900000</v>
      </c>
    </row>
    <row r="19" spans="1:8" ht="19.5" customHeight="1">
      <c r="A19" s="67"/>
      <c r="B19" s="109">
        <v>75814</v>
      </c>
      <c r="C19" s="167"/>
      <c r="D19" s="121" t="s">
        <v>263</v>
      </c>
      <c r="E19" s="104">
        <v>900000</v>
      </c>
      <c r="F19" s="104">
        <f>F20+F22</f>
        <v>2000000</v>
      </c>
      <c r="G19" s="101"/>
      <c r="H19" s="104">
        <f t="shared" si="0"/>
        <v>2900000</v>
      </c>
    </row>
    <row r="20" spans="1:256" s="119" customFormat="1" ht="19.5" customHeight="1">
      <c r="A20" s="67"/>
      <c r="B20" s="113"/>
      <c r="C20" s="113"/>
      <c r="D20" s="159" t="s">
        <v>264</v>
      </c>
      <c r="E20" s="160">
        <v>900000</v>
      </c>
      <c r="F20" s="161">
        <v>200000</v>
      </c>
      <c r="G20" s="162"/>
      <c r="H20" s="161">
        <f aca="true" t="shared" si="1" ref="H20:H27">E20+F20</f>
        <v>1100000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G20" s="43"/>
      <c r="CH20" s="43"/>
      <c r="CI20" s="43"/>
      <c r="CJ20" s="43"/>
      <c r="CK20" s="43"/>
      <c r="CL20" s="43"/>
      <c r="CM20" s="43"/>
      <c r="CN20" s="43"/>
      <c r="CO20" s="43"/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3"/>
      <c r="DG20" s="43"/>
      <c r="DH20" s="43"/>
      <c r="DI20" s="43"/>
      <c r="DJ20" s="43"/>
      <c r="DK20" s="43"/>
      <c r="DL20" s="43"/>
      <c r="DM20" s="43"/>
      <c r="DN20" s="43"/>
      <c r="DO20" s="43"/>
      <c r="DP20" s="43"/>
      <c r="DQ20" s="43"/>
      <c r="DR20" s="43"/>
      <c r="DS20" s="43"/>
      <c r="DT20" s="43"/>
      <c r="DU20" s="43"/>
      <c r="DV20" s="43"/>
      <c r="DW20" s="43"/>
      <c r="DX20" s="43"/>
      <c r="DY20" s="43"/>
      <c r="DZ20" s="43"/>
      <c r="EA20" s="43"/>
      <c r="EB20" s="43"/>
      <c r="EC20" s="43"/>
      <c r="ED20" s="43"/>
      <c r="EE20" s="43"/>
      <c r="EF20" s="43"/>
      <c r="EG20" s="43"/>
      <c r="EH20" s="43"/>
      <c r="EI20" s="43"/>
      <c r="EJ20" s="43"/>
      <c r="EK20" s="43"/>
      <c r="EL20" s="43"/>
      <c r="EM20" s="43"/>
      <c r="EN20" s="43"/>
      <c r="EO20" s="43"/>
      <c r="EP20" s="43"/>
      <c r="EQ20" s="43"/>
      <c r="ER20" s="43"/>
      <c r="ES20" s="43"/>
      <c r="ET20" s="43"/>
      <c r="EU20" s="43"/>
      <c r="EV20" s="43"/>
      <c r="EW20" s="43"/>
      <c r="EX20" s="43"/>
      <c r="EY20" s="43"/>
      <c r="EZ20" s="43"/>
      <c r="FA20" s="43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181" customFormat="1" ht="19.5" customHeight="1">
      <c r="A21" s="178"/>
      <c r="B21" s="179"/>
      <c r="C21" s="172" t="s">
        <v>303</v>
      </c>
      <c r="D21" s="23" t="s">
        <v>304</v>
      </c>
      <c r="E21" s="174">
        <v>900000</v>
      </c>
      <c r="F21" s="175">
        <v>200000</v>
      </c>
      <c r="G21" s="180"/>
      <c r="H21" s="175">
        <f>E21+F21</f>
        <v>1100000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77"/>
      <c r="BC21" s="177"/>
      <c r="BD21" s="177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7"/>
      <c r="CD21" s="177"/>
      <c r="CE21" s="177"/>
      <c r="CF21" s="177"/>
      <c r="CG21" s="177"/>
      <c r="CH21" s="177"/>
      <c r="CI21" s="177"/>
      <c r="CJ21" s="177"/>
      <c r="CK21" s="177"/>
      <c r="CL21" s="177"/>
      <c r="CM21" s="177"/>
      <c r="CN21" s="177"/>
      <c r="CO21" s="177"/>
      <c r="CP21" s="177"/>
      <c r="CQ21" s="177"/>
      <c r="CR21" s="177"/>
      <c r="CS21" s="177"/>
      <c r="CT21" s="177"/>
      <c r="CU21" s="177"/>
      <c r="CV21" s="177"/>
      <c r="CW21" s="177"/>
      <c r="CX21" s="177"/>
      <c r="CY21" s="177"/>
      <c r="CZ21" s="177"/>
      <c r="DA21" s="177"/>
      <c r="DB21" s="177"/>
      <c r="DC21" s="177"/>
      <c r="DD21" s="177"/>
      <c r="DE21" s="177"/>
      <c r="DF21" s="177"/>
      <c r="DG21" s="177"/>
      <c r="DH21" s="177"/>
      <c r="DI21" s="177"/>
      <c r="DJ21" s="177"/>
      <c r="DK21" s="177"/>
      <c r="DL21" s="177"/>
      <c r="DM21" s="177"/>
      <c r="DN21" s="177"/>
      <c r="DO21" s="177"/>
      <c r="DP21" s="177"/>
      <c r="DQ21" s="177"/>
      <c r="DR21" s="177"/>
      <c r="DS21" s="177"/>
      <c r="DT21" s="177"/>
      <c r="DU21" s="177"/>
      <c r="DV21" s="177"/>
      <c r="DW21" s="177"/>
      <c r="DX21" s="177"/>
      <c r="DY21" s="177"/>
      <c r="DZ21" s="177"/>
      <c r="EA21" s="177"/>
      <c r="EB21" s="177"/>
      <c r="EC21" s="177"/>
      <c r="ED21" s="177"/>
      <c r="EE21" s="177"/>
      <c r="EF21" s="177"/>
      <c r="EG21" s="177"/>
      <c r="EH21" s="177"/>
      <c r="EI21" s="177"/>
      <c r="EJ21" s="177"/>
      <c r="EK21" s="177"/>
      <c r="EL21" s="177"/>
      <c r="EM21" s="177"/>
      <c r="EN21" s="177"/>
      <c r="EO21" s="177"/>
      <c r="EP21" s="177"/>
      <c r="EQ21" s="177"/>
      <c r="ER21" s="177"/>
      <c r="ES21" s="177"/>
      <c r="ET21" s="177"/>
      <c r="EU21" s="177"/>
      <c r="EV21" s="177"/>
      <c r="EW21" s="177"/>
      <c r="EX21" s="177"/>
      <c r="EY21" s="177"/>
      <c r="EZ21" s="177"/>
      <c r="FA21" s="177"/>
      <c r="FB21" s="177"/>
      <c r="FC21" s="177"/>
      <c r="FD21" s="177"/>
      <c r="FE21" s="177"/>
      <c r="FF21" s="177"/>
      <c r="FG21" s="177"/>
      <c r="FH21" s="177"/>
      <c r="FI21" s="177"/>
      <c r="FJ21" s="177"/>
      <c r="FK21" s="177"/>
      <c r="FL21" s="177"/>
      <c r="FM21" s="177"/>
      <c r="FN21" s="177"/>
      <c r="FO21" s="177"/>
      <c r="FP21" s="177"/>
      <c r="FQ21" s="177"/>
      <c r="FR21" s="177"/>
      <c r="FS21" s="177"/>
      <c r="FT21" s="177"/>
      <c r="FU21" s="177"/>
      <c r="FV21" s="177"/>
      <c r="FW21" s="177"/>
      <c r="FX21" s="177"/>
      <c r="FY21" s="177"/>
      <c r="FZ21" s="177"/>
      <c r="GA21" s="177"/>
      <c r="GB21" s="177"/>
      <c r="GC21" s="177"/>
      <c r="GD21" s="177"/>
      <c r="GE21" s="177"/>
      <c r="GF21" s="177"/>
      <c r="GG21" s="177"/>
      <c r="GH21" s="177"/>
      <c r="GI21" s="177"/>
      <c r="GJ21" s="177"/>
      <c r="GK21" s="177"/>
      <c r="GL21" s="177"/>
      <c r="GM21" s="177"/>
      <c r="GN21" s="177"/>
      <c r="GO21" s="177"/>
      <c r="GP21" s="177"/>
      <c r="GQ21" s="177"/>
      <c r="GR21" s="177"/>
      <c r="GS21" s="177"/>
      <c r="GT21" s="177"/>
      <c r="GU21" s="177"/>
      <c r="GV21" s="177"/>
      <c r="GW21" s="177"/>
      <c r="GX21" s="177"/>
      <c r="GY21" s="177"/>
      <c r="GZ21" s="177"/>
      <c r="HA21" s="177"/>
      <c r="HB21" s="177"/>
      <c r="HC21" s="177"/>
      <c r="HD21" s="177"/>
      <c r="HE21" s="177"/>
      <c r="HF21" s="177"/>
      <c r="HG21" s="177"/>
      <c r="HH21" s="177"/>
      <c r="HI21" s="177"/>
      <c r="HJ21" s="177"/>
      <c r="HK21" s="177"/>
      <c r="HL21" s="177"/>
      <c r="HM21" s="177"/>
      <c r="HN21" s="177"/>
      <c r="HO21" s="177"/>
      <c r="HP21" s="177"/>
      <c r="HQ21" s="177"/>
      <c r="HR21" s="177"/>
      <c r="HS21" s="177"/>
      <c r="HT21" s="177"/>
      <c r="HU21" s="177"/>
      <c r="HV21" s="177"/>
      <c r="HW21" s="177"/>
      <c r="HX21" s="177"/>
      <c r="HY21" s="177"/>
      <c r="HZ21" s="177"/>
      <c r="IA21" s="177"/>
      <c r="IB21" s="177"/>
      <c r="IC21" s="177"/>
      <c r="ID21" s="177"/>
      <c r="IE21" s="177"/>
      <c r="IF21" s="177"/>
      <c r="IG21" s="177"/>
      <c r="IH21" s="177"/>
      <c r="II21" s="177"/>
      <c r="IJ21" s="177"/>
      <c r="IK21" s="177"/>
      <c r="IL21" s="177"/>
      <c r="IM21" s="177"/>
      <c r="IN21" s="177"/>
      <c r="IO21" s="177"/>
      <c r="IP21" s="177"/>
      <c r="IQ21" s="177"/>
      <c r="IR21" s="177"/>
      <c r="IS21" s="177"/>
      <c r="IT21" s="177"/>
      <c r="IU21" s="177"/>
      <c r="IV21" s="177"/>
    </row>
    <row r="22" spans="1:256" s="119" customFormat="1" ht="19.5" customHeight="1">
      <c r="A22" s="67"/>
      <c r="B22" s="128"/>
      <c r="C22" s="128"/>
      <c r="D22" s="159" t="s">
        <v>270</v>
      </c>
      <c r="E22" s="160"/>
      <c r="F22" s="161">
        <v>1800000</v>
      </c>
      <c r="G22" s="182"/>
      <c r="H22" s="161">
        <f t="shared" si="1"/>
        <v>1800000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G22" s="43"/>
      <c r="CH22" s="43"/>
      <c r="CI22" s="43"/>
      <c r="CJ22" s="43"/>
      <c r="CK22" s="43"/>
      <c r="CL22" s="43"/>
      <c r="CM22" s="43"/>
      <c r="CN22" s="43"/>
      <c r="CO22" s="43"/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3"/>
      <c r="DG22" s="43"/>
      <c r="DH22" s="43"/>
      <c r="DI22" s="43"/>
      <c r="DJ22" s="43"/>
      <c r="DK22" s="43"/>
      <c r="DL22" s="43"/>
      <c r="DM22" s="43"/>
      <c r="DN22" s="43"/>
      <c r="DO22" s="43"/>
      <c r="DP22" s="43"/>
      <c r="DQ22" s="43"/>
      <c r="DR22" s="43"/>
      <c r="DS22" s="43"/>
      <c r="DT22" s="43"/>
      <c r="DU22" s="43"/>
      <c r="DV22" s="43"/>
      <c r="DW22" s="43"/>
      <c r="DX22" s="43"/>
      <c r="DY22" s="43"/>
      <c r="DZ22" s="43"/>
      <c r="EA22" s="43"/>
      <c r="EB22" s="43"/>
      <c r="EC22" s="43"/>
      <c r="ED22" s="43"/>
      <c r="EE22" s="43"/>
      <c r="EF22" s="43"/>
      <c r="EG22" s="43"/>
      <c r="EH22" s="43"/>
      <c r="EI22" s="43"/>
      <c r="EJ22" s="43"/>
      <c r="EK22" s="43"/>
      <c r="EL22" s="43"/>
      <c r="EM22" s="43"/>
      <c r="EN22" s="43"/>
      <c r="EO22" s="43"/>
      <c r="EP22" s="43"/>
      <c r="EQ22" s="43"/>
      <c r="ER22" s="43"/>
      <c r="ES22" s="43"/>
      <c r="ET22" s="43"/>
      <c r="EU22" s="43"/>
      <c r="EV22" s="43"/>
      <c r="EW22" s="43"/>
      <c r="EX22" s="43"/>
      <c r="EY22" s="43"/>
      <c r="EZ22" s="43"/>
      <c r="FA22" s="43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181" customFormat="1" ht="19.5" customHeight="1">
      <c r="A23" s="178"/>
      <c r="B23" s="179"/>
      <c r="C23" s="172" t="s">
        <v>305</v>
      </c>
      <c r="D23" s="23" t="s">
        <v>306</v>
      </c>
      <c r="E23" s="174"/>
      <c r="F23" s="175">
        <v>1800000</v>
      </c>
      <c r="G23" s="180"/>
      <c r="H23" s="175">
        <f>E23+F23</f>
        <v>1800000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  <c r="BM23" s="177"/>
      <c r="BN23" s="177"/>
      <c r="BO23" s="177"/>
      <c r="BP23" s="177"/>
      <c r="BQ23" s="177"/>
      <c r="BR23" s="177"/>
      <c r="BS23" s="177"/>
      <c r="BT23" s="177"/>
      <c r="BU23" s="177"/>
      <c r="BV23" s="177"/>
      <c r="BW23" s="177"/>
      <c r="BX23" s="177"/>
      <c r="BY23" s="177"/>
      <c r="BZ23" s="177"/>
      <c r="CA23" s="177"/>
      <c r="CB23" s="177"/>
      <c r="CC23" s="177"/>
      <c r="CD23" s="177"/>
      <c r="CE23" s="177"/>
      <c r="CF23" s="177"/>
      <c r="CG23" s="177"/>
      <c r="CH23" s="177"/>
      <c r="CI23" s="177"/>
      <c r="CJ23" s="177"/>
      <c r="CK23" s="177"/>
      <c r="CL23" s="177"/>
      <c r="CM23" s="177"/>
      <c r="CN23" s="177"/>
      <c r="CO23" s="177"/>
      <c r="CP23" s="177"/>
      <c r="CQ23" s="177"/>
      <c r="CR23" s="177"/>
      <c r="CS23" s="177"/>
      <c r="CT23" s="177"/>
      <c r="CU23" s="177"/>
      <c r="CV23" s="177"/>
      <c r="CW23" s="177"/>
      <c r="CX23" s="177"/>
      <c r="CY23" s="177"/>
      <c r="CZ23" s="177"/>
      <c r="DA23" s="177"/>
      <c r="DB23" s="177"/>
      <c r="DC23" s="177"/>
      <c r="DD23" s="177"/>
      <c r="DE23" s="177"/>
      <c r="DF23" s="177"/>
      <c r="DG23" s="177"/>
      <c r="DH23" s="177"/>
      <c r="DI23" s="177"/>
      <c r="DJ23" s="177"/>
      <c r="DK23" s="177"/>
      <c r="DL23" s="177"/>
      <c r="DM23" s="177"/>
      <c r="DN23" s="177"/>
      <c r="DO23" s="177"/>
      <c r="DP23" s="177"/>
      <c r="DQ23" s="177"/>
      <c r="DR23" s="177"/>
      <c r="DS23" s="177"/>
      <c r="DT23" s="177"/>
      <c r="DU23" s="177"/>
      <c r="DV23" s="177"/>
      <c r="DW23" s="177"/>
      <c r="DX23" s="177"/>
      <c r="DY23" s="177"/>
      <c r="DZ23" s="177"/>
      <c r="EA23" s="177"/>
      <c r="EB23" s="177"/>
      <c r="EC23" s="177"/>
      <c r="ED23" s="177"/>
      <c r="EE23" s="177"/>
      <c r="EF23" s="177"/>
      <c r="EG23" s="177"/>
      <c r="EH23" s="177"/>
      <c r="EI23" s="177"/>
      <c r="EJ23" s="177"/>
      <c r="EK23" s="177"/>
      <c r="EL23" s="177"/>
      <c r="EM23" s="177"/>
      <c r="EN23" s="177"/>
      <c r="EO23" s="177"/>
      <c r="EP23" s="177"/>
      <c r="EQ23" s="177"/>
      <c r="ER23" s="177"/>
      <c r="ES23" s="177"/>
      <c r="ET23" s="177"/>
      <c r="EU23" s="177"/>
      <c r="EV23" s="177"/>
      <c r="EW23" s="177"/>
      <c r="EX23" s="177"/>
      <c r="EY23" s="177"/>
      <c r="EZ23" s="177"/>
      <c r="FA23" s="177"/>
      <c r="FB23" s="177"/>
      <c r="FC23" s="177"/>
      <c r="FD23" s="177"/>
      <c r="FE23" s="177"/>
      <c r="FF23" s="177"/>
      <c r="FG23" s="177"/>
      <c r="FH23" s="177"/>
      <c r="FI23" s="177"/>
      <c r="FJ23" s="177"/>
      <c r="FK23" s="177"/>
      <c r="FL23" s="177"/>
      <c r="FM23" s="177"/>
      <c r="FN23" s="177"/>
      <c r="FO23" s="177"/>
      <c r="FP23" s="177"/>
      <c r="FQ23" s="177"/>
      <c r="FR23" s="177"/>
      <c r="FS23" s="177"/>
      <c r="FT23" s="177"/>
      <c r="FU23" s="177"/>
      <c r="FV23" s="177"/>
      <c r="FW23" s="177"/>
      <c r="FX23" s="177"/>
      <c r="FY23" s="177"/>
      <c r="FZ23" s="177"/>
      <c r="GA23" s="177"/>
      <c r="GB23" s="177"/>
      <c r="GC23" s="177"/>
      <c r="GD23" s="177"/>
      <c r="GE23" s="177"/>
      <c r="GF23" s="177"/>
      <c r="GG23" s="177"/>
      <c r="GH23" s="177"/>
      <c r="GI23" s="177"/>
      <c r="GJ23" s="177"/>
      <c r="GK23" s="177"/>
      <c r="GL23" s="177"/>
      <c r="GM23" s="177"/>
      <c r="GN23" s="177"/>
      <c r="GO23" s="177"/>
      <c r="GP23" s="177"/>
      <c r="GQ23" s="177"/>
      <c r="GR23" s="177"/>
      <c r="GS23" s="177"/>
      <c r="GT23" s="177"/>
      <c r="GU23" s="177"/>
      <c r="GV23" s="177"/>
      <c r="GW23" s="177"/>
      <c r="GX23" s="177"/>
      <c r="GY23" s="177"/>
      <c r="GZ23" s="177"/>
      <c r="HA23" s="177"/>
      <c r="HB23" s="177"/>
      <c r="HC23" s="177"/>
      <c r="HD23" s="177"/>
      <c r="HE23" s="177"/>
      <c r="HF23" s="177"/>
      <c r="HG23" s="177"/>
      <c r="HH23" s="177"/>
      <c r="HI23" s="177"/>
      <c r="HJ23" s="177"/>
      <c r="HK23" s="177"/>
      <c r="HL23" s="177"/>
      <c r="HM23" s="177"/>
      <c r="HN23" s="177"/>
      <c r="HO23" s="177"/>
      <c r="HP23" s="177"/>
      <c r="HQ23" s="177"/>
      <c r="HR23" s="177"/>
      <c r="HS23" s="177"/>
      <c r="HT23" s="177"/>
      <c r="HU23" s="177"/>
      <c r="HV23" s="177"/>
      <c r="HW23" s="177"/>
      <c r="HX23" s="177"/>
      <c r="HY23" s="177"/>
      <c r="HZ23" s="177"/>
      <c r="IA23" s="177"/>
      <c r="IB23" s="177"/>
      <c r="IC23" s="177"/>
      <c r="ID23" s="177"/>
      <c r="IE23" s="177"/>
      <c r="IF23" s="177"/>
      <c r="IG23" s="177"/>
      <c r="IH23" s="177"/>
      <c r="II23" s="177"/>
      <c r="IJ23" s="177"/>
      <c r="IK23" s="177"/>
      <c r="IL23" s="177"/>
      <c r="IM23" s="177"/>
      <c r="IN23" s="177"/>
      <c r="IO23" s="177"/>
      <c r="IP23" s="177"/>
      <c r="IQ23" s="177"/>
      <c r="IR23" s="177"/>
      <c r="IS23" s="177"/>
      <c r="IT23" s="177"/>
      <c r="IU23" s="177"/>
      <c r="IV23" s="177"/>
    </row>
    <row r="24" spans="1:21" s="43" customFormat="1" ht="19.5" customHeight="1" thickBot="1">
      <c r="A24" s="79"/>
      <c r="B24" s="142"/>
      <c r="C24" s="142"/>
      <c r="D24" s="131" t="s">
        <v>217</v>
      </c>
      <c r="E24" s="132">
        <v>101816076</v>
      </c>
      <c r="F24" s="132">
        <f>F25</f>
        <v>535525</v>
      </c>
      <c r="G24" s="133"/>
      <c r="H24" s="132">
        <f t="shared" si="1"/>
        <v>102351601</v>
      </c>
      <c r="I24"/>
      <c r="J24"/>
      <c r="K24"/>
      <c r="L24"/>
      <c r="M24"/>
      <c r="N24"/>
      <c r="O24"/>
      <c r="P24"/>
      <c r="Q24"/>
      <c r="R24"/>
      <c r="S24"/>
      <c r="T24"/>
      <c r="U24"/>
    </row>
    <row r="25" spans="1:21" s="43" customFormat="1" ht="29.25" customHeight="1" thickTop="1">
      <c r="A25" s="135">
        <v>756</v>
      </c>
      <c r="B25" s="135"/>
      <c r="C25" s="135"/>
      <c r="D25" s="135" t="s">
        <v>249</v>
      </c>
      <c r="E25" s="137">
        <v>555800</v>
      </c>
      <c r="F25" s="137">
        <f>F26</f>
        <v>535525</v>
      </c>
      <c r="G25" s="135"/>
      <c r="H25" s="139">
        <f t="shared" si="1"/>
        <v>1091325</v>
      </c>
      <c r="I25"/>
      <c r="J25"/>
      <c r="K25"/>
      <c r="L25"/>
      <c r="M25"/>
      <c r="N25"/>
      <c r="O25"/>
      <c r="P25"/>
      <c r="Q25"/>
      <c r="R25"/>
      <c r="S25"/>
      <c r="T25"/>
      <c r="U25"/>
    </row>
    <row r="26" spans="1:21" s="43" customFormat="1" ht="25.5" customHeight="1">
      <c r="A26" s="67"/>
      <c r="B26" s="158">
        <v>75615</v>
      </c>
      <c r="C26" s="168"/>
      <c r="D26" s="136" t="s">
        <v>268</v>
      </c>
      <c r="E26" s="138">
        <v>555800</v>
      </c>
      <c r="F26" s="138">
        <f>F27</f>
        <v>535525</v>
      </c>
      <c r="G26" s="136"/>
      <c r="H26" s="140">
        <f t="shared" si="1"/>
        <v>1091325</v>
      </c>
      <c r="I26"/>
      <c r="J26"/>
      <c r="K26"/>
      <c r="L26"/>
      <c r="M26"/>
      <c r="N26"/>
      <c r="O26"/>
      <c r="P26"/>
      <c r="Q26"/>
      <c r="R26"/>
      <c r="S26"/>
      <c r="T26"/>
      <c r="U26"/>
    </row>
    <row r="27" spans="1:21" s="43" customFormat="1" ht="19.5" customHeight="1">
      <c r="A27" s="67"/>
      <c r="B27" s="68"/>
      <c r="C27" s="68"/>
      <c r="D27" s="183" t="s">
        <v>269</v>
      </c>
      <c r="E27" s="184">
        <v>555800</v>
      </c>
      <c r="F27" s="184">
        <v>535525</v>
      </c>
      <c r="G27" s="183"/>
      <c r="H27" s="184">
        <f t="shared" si="1"/>
        <v>1091325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56" s="181" customFormat="1" ht="25.5" customHeight="1">
      <c r="A28" s="170"/>
      <c r="B28" s="171"/>
      <c r="C28" s="23">
        <v>2440</v>
      </c>
      <c r="D28" s="185" t="s">
        <v>307</v>
      </c>
      <c r="E28" s="174">
        <v>555800</v>
      </c>
      <c r="F28" s="175">
        <v>535525</v>
      </c>
      <c r="G28" s="180"/>
      <c r="H28" s="175">
        <f aca="true" t="shared" si="2" ref="H28:H33">E28+F28</f>
        <v>1091325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177"/>
      <c r="BS28" s="177"/>
      <c r="BT28" s="177"/>
      <c r="BU28" s="177"/>
      <c r="BV28" s="177"/>
      <c r="BW28" s="177"/>
      <c r="BX28" s="177"/>
      <c r="BY28" s="177"/>
      <c r="BZ28" s="177"/>
      <c r="CA28" s="177"/>
      <c r="CB28" s="177"/>
      <c r="CC28" s="177"/>
      <c r="CD28" s="177"/>
      <c r="CE28" s="177"/>
      <c r="CF28" s="177"/>
      <c r="CG28" s="177"/>
      <c r="CH28" s="177"/>
      <c r="CI28" s="177"/>
      <c r="CJ28" s="177"/>
      <c r="CK28" s="177"/>
      <c r="CL28" s="177"/>
      <c r="CM28" s="177"/>
      <c r="CN28" s="177"/>
      <c r="CO28" s="177"/>
      <c r="CP28" s="177"/>
      <c r="CQ28" s="177"/>
      <c r="CR28" s="177"/>
      <c r="CS28" s="177"/>
      <c r="CT28" s="177"/>
      <c r="CU28" s="177"/>
      <c r="CV28" s="177"/>
      <c r="CW28" s="177"/>
      <c r="CX28" s="177"/>
      <c r="CY28" s="177"/>
      <c r="CZ28" s="177"/>
      <c r="DA28" s="177"/>
      <c r="DB28" s="177"/>
      <c r="DC28" s="177"/>
      <c r="DD28" s="177"/>
      <c r="DE28" s="177"/>
      <c r="DF28" s="177"/>
      <c r="DG28" s="177"/>
      <c r="DH28" s="177"/>
      <c r="DI28" s="177"/>
      <c r="DJ28" s="177"/>
      <c r="DK28" s="177"/>
      <c r="DL28" s="177"/>
      <c r="DM28" s="177"/>
      <c r="DN28" s="177"/>
      <c r="DO28" s="177"/>
      <c r="DP28" s="177"/>
      <c r="DQ28" s="177"/>
      <c r="DR28" s="177"/>
      <c r="DS28" s="177"/>
      <c r="DT28" s="177"/>
      <c r="DU28" s="177"/>
      <c r="DV28" s="177"/>
      <c r="DW28" s="177"/>
      <c r="DX28" s="177"/>
      <c r="DY28" s="177"/>
      <c r="DZ28" s="177"/>
      <c r="EA28" s="177"/>
      <c r="EB28" s="177"/>
      <c r="EC28" s="177"/>
      <c r="ED28" s="177"/>
      <c r="EE28" s="177"/>
      <c r="EF28" s="177"/>
      <c r="EG28" s="177"/>
      <c r="EH28" s="177"/>
      <c r="EI28" s="177"/>
      <c r="EJ28" s="177"/>
      <c r="EK28" s="177"/>
      <c r="EL28" s="177"/>
      <c r="EM28" s="177"/>
      <c r="EN28" s="177"/>
      <c r="EO28" s="177"/>
      <c r="EP28" s="177"/>
      <c r="EQ28" s="177"/>
      <c r="ER28" s="177"/>
      <c r="ES28" s="177"/>
      <c r="ET28" s="177"/>
      <c r="EU28" s="177"/>
      <c r="EV28" s="177"/>
      <c r="EW28" s="177"/>
      <c r="EX28" s="177"/>
      <c r="EY28" s="177"/>
      <c r="EZ28" s="177"/>
      <c r="FA28" s="177"/>
      <c r="FB28" s="177"/>
      <c r="FC28" s="177"/>
      <c r="FD28" s="177"/>
      <c r="FE28" s="177"/>
      <c r="FF28" s="177"/>
      <c r="FG28" s="177"/>
      <c r="FH28" s="177"/>
      <c r="FI28" s="177"/>
      <c r="FJ28" s="177"/>
      <c r="FK28" s="177"/>
      <c r="FL28" s="177"/>
      <c r="FM28" s="177"/>
      <c r="FN28" s="177"/>
      <c r="FO28" s="177"/>
      <c r="FP28" s="177"/>
      <c r="FQ28" s="177"/>
      <c r="FR28" s="177"/>
      <c r="FS28" s="177"/>
      <c r="FT28" s="177"/>
      <c r="FU28" s="177"/>
      <c r="FV28" s="177"/>
      <c r="FW28" s="177"/>
      <c r="FX28" s="177"/>
      <c r="FY28" s="177"/>
      <c r="FZ28" s="177"/>
      <c r="GA28" s="177"/>
      <c r="GB28" s="177"/>
      <c r="GC28" s="177"/>
      <c r="GD28" s="177"/>
      <c r="GE28" s="177"/>
      <c r="GF28" s="177"/>
      <c r="GG28" s="177"/>
      <c r="GH28" s="177"/>
      <c r="GI28" s="177"/>
      <c r="GJ28" s="177"/>
      <c r="GK28" s="177"/>
      <c r="GL28" s="177"/>
      <c r="GM28" s="177"/>
      <c r="GN28" s="177"/>
      <c r="GO28" s="177"/>
      <c r="GP28" s="177"/>
      <c r="GQ28" s="177"/>
      <c r="GR28" s="177"/>
      <c r="GS28" s="177"/>
      <c r="GT28" s="177"/>
      <c r="GU28" s="177"/>
      <c r="GV28" s="177"/>
      <c r="GW28" s="177"/>
      <c r="GX28" s="177"/>
      <c r="GY28" s="177"/>
      <c r="GZ28" s="177"/>
      <c r="HA28" s="177"/>
      <c r="HB28" s="177"/>
      <c r="HC28" s="177"/>
      <c r="HD28" s="177"/>
      <c r="HE28" s="177"/>
      <c r="HF28" s="177"/>
      <c r="HG28" s="177"/>
      <c r="HH28" s="177"/>
      <c r="HI28" s="177"/>
      <c r="HJ28" s="177"/>
      <c r="HK28" s="177"/>
      <c r="HL28" s="177"/>
      <c r="HM28" s="177"/>
      <c r="HN28" s="177"/>
      <c r="HO28" s="177"/>
      <c r="HP28" s="177"/>
      <c r="HQ28" s="177"/>
      <c r="HR28" s="177"/>
      <c r="HS28" s="177"/>
      <c r="HT28" s="177"/>
      <c r="HU28" s="177"/>
      <c r="HV28" s="177"/>
      <c r="HW28" s="177"/>
      <c r="HX28" s="177"/>
      <c r="HY28" s="177"/>
      <c r="HZ28" s="177"/>
      <c r="IA28" s="177"/>
      <c r="IB28" s="177"/>
      <c r="IC28" s="177"/>
      <c r="ID28" s="177"/>
      <c r="IE28" s="177"/>
      <c r="IF28" s="177"/>
      <c r="IG28" s="177"/>
      <c r="IH28" s="177"/>
      <c r="II28" s="177"/>
      <c r="IJ28" s="177"/>
      <c r="IK28" s="177"/>
      <c r="IL28" s="177"/>
      <c r="IM28" s="177"/>
      <c r="IN28" s="177"/>
      <c r="IO28" s="177"/>
      <c r="IP28" s="177"/>
      <c r="IQ28" s="177"/>
      <c r="IR28" s="177"/>
      <c r="IS28" s="177"/>
      <c r="IT28" s="177"/>
      <c r="IU28" s="177"/>
      <c r="IV28" s="177"/>
    </row>
    <row r="29" spans="1:8" ht="19.5" customHeight="1" thickBot="1">
      <c r="A29" s="83"/>
      <c r="B29" s="84"/>
      <c r="C29" s="169"/>
      <c r="D29" s="92" t="s">
        <v>218</v>
      </c>
      <c r="E29" s="86">
        <v>5449636</v>
      </c>
      <c r="F29" s="86"/>
      <c r="G29" s="86"/>
      <c r="H29" s="86">
        <f t="shared" si="2"/>
        <v>5449636</v>
      </c>
    </row>
    <row r="30" spans="1:8" ht="19.5" customHeight="1" thickBot="1" thickTop="1">
      <c r="A30" s="83"/>
      <c r="B30" s="84"/>
      <c r="C30" s="169"/>
      <c r="D30" s="85" t="s">
        <v>219</v>
      </c>
      <c r="E30" s="86">
        <v>208159</v>
      </c>
      <c r="F30" s="86"/>
      <c r="G30" s="86"/>
      <c r="H30" s="86">
        <f t="shared" si="2"/>
        <v>208159</v>
      </c>
    </row>
    <row r="31" spans="1:8" ht="19.5" customHeight="1" thickBot="1" thickTop="1">
      <c r="A31" s="87"/>
      <c r="B31" s="88"/>
      <c r="C31" s="88"/>
      <c r="D31" s="549" t="s">
        <v>220</v>
      </c>
      <c r="E31" s="550">
        <v>50999669</v>
      </c>
      <c r="F31" s="550"/>
      <c r="G31" s="550"/>
      <c r="H31" s="551">
        <f t="shared" si="2"/>
        <v>50999669</v>
      </c>
    </row>
    <row r="32" spans="1:21" s="43" customFormat="1" ht="20.25" customHeight="1" thickBot="1" thickTop="1">
      <c r="A32" s="67"/>
      <c r="B32" s="68"/>
      <c r="C32" s="69"/>
      <c r="D32" s="73" t="s">
        <v>612</v>
      </c>
      <c r="E32" s="75">
        <v>214026188</v>
      </c>
      <c r="F32" s="75">
        <f>F33+F42+F43+F48+F49</f>
        <v>2164000</v>
      </c>
      <c r="G32" s="89"/>
      <c r="H32" s="75">
        <f t="shared" si="2"/>
        <v>216190188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8" ht="19.5" customHeight="1" thickBot="1">
      <c r="A33" s="79"/>
      <c r="B33" s="142"/>
      <c r="C33" s="142"/>
      <c r="D33" s="90" t="s">
        <v>216</v>
      </c>
      <c r="E33" s="91">
        <v>47457664</v>
      </c>
      <c r="F33" s="91">
        <f>F34+F38</f>
        <v>1600000</v>
      </c>
      <c r="G33" s="91"/>
      <c r="H33" s="81">
        <f t="shared" si="2"/>
        <v>49057664</v>
      </c>
    </row>
    <row r="34" spans="1:8" ht="19.5" customHeight="1" thickTop="1">
      <c r="A34" s="147">
        <v>700</v>
      </c>
      <c r="B34" s="145"/>
      <c r="C34" s="145"/>
      <c r="D34" s="145" t="s">
        <v>272</v>
      </c>
      <c r="E34" s="154">
        <v>1852500</v>
      </c>
      <c r="F34" s="154">
        <f>F35</f>
        <v>300000</v>
      </c>
      <c r="G34" s="148"/>
      <c r="H34" s="149">
        <f aca="true" t="shared" si="3" ref="H34:H40">E34+F34</f>
        <v>2152500</v>
      </c>
    </row>
    <row r="35" spans="1:8" ht="19.5" customHeight="1">
      <c r="A35" s="144"/>
      <c r="B35" s="158">
        <v>70005</v>
      </c>
      <c r="C35" s="168"/>
      <c r="D35" s="136" t="s">
        <v>258</v>
      </c>
      <c r="E35" s="155">
        <v>1852500</v>
      </c>
      <c r="F35" s="155">
        <f>F36</f>
        <v>300000</v>
      </c>
      <c r="G35" s="138"/>
      <c r="H35" s="146">
        <f t="shared" si="3"/>
        <v>2152500</v>
      </c>
    </row>
    <row r="36" spans="1:8" ht="19.5" customHeight="1">
      <c r="A36" s="144"/>
      <c r="B36" s="69"/>
      <c r="C36" s="68"/>
      <c r="D36" s="186" t="s">
        <v>273</v>
      </c>
      <c r="E36" s="187">
        <v>1850000</v>
      </c>
      <c r="F36" s="187">
        <v>300000</v>
      </c>
      <c r="G36" s="188"/>
      <c r="H36" s="160">
        <f t="shared" si="3"/>
        <v>2150000</v>
      </c>
    </row>
    <row r="37" spans="1:21" s="198" customFormat="1" ht="28.5" customHeight="1">
      <c r="A37" s="190"/>
      <c r="B37" s="173"/>
      <c r="C37" s="190">
        <v>2360</v>
      </c>
      <c r="D37" s="191" t="s">
        <v>308</v>
      </c>
      <c r="E37" s="196">
        <v>1850000</v>
      </c>
      <c r="F37" s="196">
        <v>300000</v>
      </c>
      <c r="G37" s="197"/>
      <c r="H37" s="174">
        <f>E37+F37</f>
        <v>2150000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8" ht="32.25" customHeight="1">
      <c r="A38" s="143">
        <v>756</v>
      </c>
      <c r="B38" s="107"/>
      <c r="C38" s="107"/>
      <c r="D38" s="107" t="s">
        <v>249</v>
      </c>
      <c r="E38" s="156">
        <v>41620642</v>
      </c>
      <c r="F38" s="156">
        <f>F39</f>
        <v>1300000</v>
      </c>
      <c r="G38" s="150"/>
      <c r="H38" s="151">
        <f t="shared" si="3"/>
        <v>42920642</v>
      </c>
    </row>
    <row r="39" spans="1:8" ht="27.75" customHeight="1">
      <c r="A39" s="67"/>
      <c r="B39" s="158">
        <v>75618</v>
      </c>
      <c r="C39" s="168"/>
      <c r="D39" s="141" t="s">
        <v>298</v>
      </c>
      <c r="E39" s="157">
        <v>6250000</v>
      </c>
      <c r="F39" s="157">
        <f>F40</f>
        <v>1300000</v>
      </c>
      <c r="G39" s="152"/>
      <c r="H39" s="153">
        <f t="shared" si="3"/>
        <v>7550000</v>
      </c>
    </row>
    <row r="40" spans="1:8" ht="24" customHeight="1">
      <c r="A40" s="67"/>
      <c r="B40" s="68"/>
      <c r="C40" s="69"/>
      <c r="D40" s="192" t="s">
        <v>271</v>
      </c>
      <c r="E40" s="193">
        <v>6200000</v>
      </c>
      <c r="F40" s="193">
        <v>1300000</v>
      </c>
      <c r="G40" s="194"/>
      <c r="H40" s="195">
        <f t="shared" si="3"/>
        <v>7500000</v>
      </c>
    </row>
    <row r="41" spans="1:21" s="198" customFormat="1" ht="19.5" customHeight="1">
      <c r="A41" s="189"/>
      <c r="B41" s="199"/>
      <c r="C41" s="200" t="s">
        <v>309</v>
      </c>
      <c r="D41" s="201" t="s">
        <v>310</v>
      </c>
      <c r="E41" s="196">
        <v>6200000</v>
      </c>
      <c r="F41" s="196">
        <v>1300000</v>
      </c>
      <c r="G41" s="197"/>
      <c r="H41" s="174">
        <f>E41+F41</f>
        <v>7500000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s="43" customFormat="1" ht="19.5" customHeight="1" thickBot="1">
      <c r="A42" s="67"/>
      <c r="B42" s="68"/>
      <c r="C42" s="69"/>
      <c r="D42" s="80" t="s">
        <v>217</v>
      </c>
      <c r="E42" s="81">
        <v>127021659</v>
      </c>
      <c r="F42" s="81"/>
      <c r="G42" s="81"/>
      <c r="H42" s="81">
        <f aca="true" t="shared" si="4" ref="H42:H49">E42+F42</f>
        <v>127021659</v>
      </c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8" ht="19.5" customHeight="1" thickBot="1" thickTop="1">
      <c r="A43" s="245"/>
      <c r="B43" s="82"/>
      <c r="C43" s="82"/>
      <c r="D43" s="92" t="s">
        <v>218</v>
      </c>
      <c r="E43" s="86">
        <v>19700246</v>
      </c>
      <c r="F43" s="86">
        <f>F44</f>
        <v>564000</v>
      </c>
      <c r="G43" s="86"/>
      <c r="H43" s="86">
        <f t="shared" si="4"/>
        <v>20264246</v>
      </c>
    </row>
    <row r="44" spans="1:8" ht="19.5" customHeight="1" thickTop="1">
      <c r="A44" s="103">
        <v>852</v>
      </c>
      <c r="B44" s="317"/>
      <c r="C44" s="318"/>
      <c r="D44" s="319" t="s">
        <v>227</v>
      </c>
      <c r="E44" s="154">
        <v>15421099</v>
      </c>
      <c r="F44" s="154">
        <f>F45</f>
        <v>564000</v>
      </c>
      <c r="G44" s="148"/>
      <c r="H44" s="149">
        <f t="shared" si="4"/>
        <v>15985099</v>
      </c>
    </row>
    <row r="45" spans="1:8" ht="19.5" customHeight="1">
      <c r="A45" s="320"/>
      <c r="B45" s="321">
        <v>85201</v>
      </c>
      <c r="C45" s="322"/>
      <c r="D45" s="323" t="s">
        <v>367</v>
      </c>
      <c r="E45" s="155">
        <v>7826099</v>
      </c>
      <c r="F45" s="155">
        <f>F46</f>
        <v>564000</v>
      </c>
      <c r="G45" s="138"/>
      <c r="H45" s="146">
        <f t="shared" si="4"/>
        <v>8390099</v>
      </c>
    </row>
    <row r="46" spans="1:8" ht="19.5" customHeight="1">
      <c r="A46" s="324"/>
      <c r="B46" s="325"/>
      <c r="C46" s="325"/>
      <c r="D46" s="326" t="s">
        <v>368</v>
      </c>
      <c r="E46" s="187">
        <v>7826099</v>
      </c>
      <c r="F46" s="187">
        <f>F47</f>
        <v>564000</v>
      </c>
      <c r="G46" s="188"/>
      <c r="H46" s="160">
        <f t="shared" si="4"/>
        <v>8390099</v>
      </c>
    </row>
    <row r="47" spans="1:21" s="198" customFormat="1" ht="21" customHeight="1">
      <c r="A47" s="327"/>
      <c r="B47" s="330"/>
      <c r="C47" s="328">
        <v>2130</v>
      </c>
      <c r="D47" s="329" t="s">
        <v>369</v>
      </c>
      <c r="E47" s="196">
        <v>7826099</v>
      </c>
      <c r="F47" s="196">
        <v>564000</v>
      </c>
      <c r="G47" s="197"/>
      <c r="H47" s="174">
        <f t="shared" si="4"/>
        <v>8390099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8" ht="19.5" customHeight="1" thickBot="1">
      <c r="A48" s="87"/>
      <c r="B48" s="88"/>
      <c r="C48" s="101"/>
      <c r="D48" s="85" t="s">
        <v>219</v>
      </c>
      <c r="E48" s="93">
        <v>142500</v>
      </c>
      <c r="F48" s="93"/>
      <c r="G48" s="94"/>
      <c r="H48" s="86">
        <f t="shared" si="4"/>
        <v>142500</v>
      </c>
    </row>
    <row r="49" spans="1:8" ht="19.5" customHeight="1" thickTop="1">
      <c r="A49" s="95"/>
      <c r="B49" s="96"/>
      <c r="C49" s="106"/>
      <c r="D49" s="97" t="s">
        <v>221</v>
      </c>
      <c r="E49" s="98">
        <v>19704119</v>
      </c>
      <c r="F49" s="98"/>
      <c r="G49" s="98"/>
      <c r="H49" s="82">
        <f t="shared" si="4"/>
        <v>19704119</v>
      </c>
    </row>
    <row r="50" spans="4:8" ht="12.75">
      <c r="D50" s="26"/>
      <c r="E50" s="26"/>
      <c r="F50" s="112"/>
      <c r="H50" s="26"/>
    </row>
    <row r="51" spans="4:8" ht="12.75">
      <c r="D51" s="26"/>
      <c r="E51" s="26"/>
      <c r="F51" s="112"/>
      <c r="H51" s="26"/>
    </row>
    <row r="52" spans="4:256" s="656" customFormat="1" ht="18" customHeight="1">
      <c r="D52" s="657" t="s">
        <v>658</v>
      </c>
      <c r="E52" s="657"/>
      <c r="F52" s="656" t="s">
        <v>659</v>
      </c>
      <c r="H52" s="65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47"/>
      <c r="CC52" s="47"/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47"/>
      <c r="CQ52" s="47"/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7"/>
      <c r="DF52" s="47"/>
      <c r="DG52" s="47"/>
      <c r="DH52" s="47"/>
      <c r="DI52" s="47"/>
      <c r="DJ52" s="47"/>
      <c r="DK52" s="47"/>
      <c r="DL52" s="47"/>
      <c r="DM52" s="47"/>
      <c r="DN52" s="47"/>
      <c r="DO52" s="47"/>
      <c r="DP52" s="47"/>
      <c r="DQ52" s="47"/>
      <c r="DR52" s="47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  <c r="EL52" s="47"/>
      <c r="EM52" s="47"/>
      <c r="EN52" s="47"/>
      <c r="EO52" s="47"/>
      <c r="EP52" s="47"/>
      <c r="EQ52" s="47"/>
      <c r="ER52" s="47"/>
      <c r="ES52" s="47"/>
      <c r="ET52" s="47"/>
      <c r="EU52" s="47"/>
      <c r="EV52" s="47"/>
      <c r="EW52" s="47"/>
      <c r="EX52" s="47"/>
      <c r="EY52" s="47"/>
      <c r="EZ52" s="47"/>
      <c r="FA52" s="47"/>
      <c r="FB52" s="47"/>
      <c r="FC52" s="47"/>
      <c r="FD52" s="47"/>
      <c r="FE52" s="47"/>
      <c r="FF52" s="47"/>
      <c r="FG52" s="47"/>
      <c r="FH52" s="47"/>
      <c r="FI52" s="47"/>
      <c r="FJ52" s="47"/>
      <c r="FK52" s="47"/>
      <c r="FL52" s="47"/>
      <c r="FM52" s="47"/>
      <c r="FN52" s="47"/>
      <c r="FO52" s="47"/>
      <c r="FP52" s="47"/>
      <c r="FQ52" s="47"/>
      <c r="FR52" s="47"/>
      <c r="FS52" s="47"/>
      <c r="FT52" s="47"/>
      <c r="FU52" s="47"/>
      <c r="FV52" s="47"/>
      <c r="FW52" s="47"/>
      <c r="FX52" s="47"/>
      <c r="FY52" s="47"/>
      <c r="FZ52" s="47"/>
      <c r="GA52" s="47"/>
      <c r="GB52" s="47"/>
      <c r="GC52" s="47"/>
      <c r="GD52" s="47"/>
      <c r="GE52" s="47"/>
      <c r="GF52" s="47"/>
      <c r="GG52" s="47"/>
      <c r="GH52" s="47"/>
      <c r="GI52" s="47"/>
      <c r="GJ52" s="47"/>
      <c r="GK52" s="47"/>
      <c r="GL52" s="47"/>
      <c r="GM52" s="47"/>
      <c r="GN52" s="47"/>
      <c r="GO52" s="47"/>
      <c r="GP52" s="47"/>
      <c r="GQ52" s="47"/>
      <c r="GR52" s="47"/>
      <c r="GS52" s="47"/>
      <c r="GT52" s="47"/>
      <c r="GU52" s="47"/>
      <c r="GV52" s="47"/>
      <c r="GW52" s="47"/>
      <c r="GX52" s="47"/>
      <c r="GY52" s="47"/>
      <c r="GZ52" s="47"/>
      <c r="HA52" s="47"/>
      <c r="HB52" s="47"/>
      <c r="HC52" s="47"/>
      <c r="HD52" s="47"/>
      <c r="HE52" s="47"/>
      <c r="HF52" s="47"/>
      <c r="HG52" s="47"/>
      <c r="HH52" s="47"/>
      <c r="HI52" s="47"/>
      <c r="HJ52" s="47"/>
      <c r="HK52" s="47"/>
      <c r="HL52" s="47"/>
      <c r="HM52" s="47"/>
      <c r="HN52" s="47"/>
      <c r="HO52" s="47"/>
      <c r="HP52" s="47"/>
      <c r="HQ52" s="47"/>
      <c r="HR52" s="47"/>
      <c r="HS52" s="47"/>
      <c r="HT52" s="47"/>
      <c r="HU52" s="47"/>
      <c r="HV52" s="47"/>
      <c r="HW52" s="47"/>
      <c r="HX52" s="47"/>
      <c r="HY52" s="47"/>
      <c r="HZ52" s="47"/>
      <c r="IA52" s="47"/>
      <c r="IB52" s="47"/>
      <c r="IC52" s="47"/>
      <c r="ID52" s="47"/>
      <c r="IE52" s="47"/>
      <c r="IF52" s="47"/>
      <c r="IG52" s="47"/>
      <c r="IH52" s="47"/>
      <c r="II52" s="47"/>
      <c r="IJ52" s="47"/>
      <c r="IK52" s="47"/>
      <c r="IL52" s="47"/>
      <c r="IM52" s="47"/>
      <c r="IN52" s="47"/>
      <c r="IO52" s="47"/>
      <c r="IP52" s="47"/>
      <c r="IQ52" s="47"/>
      <c r="IR52" s="47"/>
      <c r="IS52" s="47"/>
      <c r="IT52" s="47"/>
      <c r="IU52" s="47"/>
      <c r="IV52" s="47"/>
    </row>
    <row r="53" spans="4:256" s="658" customFormat="1" ht="18" customHeight="1">
      <c r="D53" s="659" t="s">
        <v>660</v>
      </c>
      <c r="E53" s="659"/>
      <c r="F53" s="658" t="s">
        <v>661</v>
      </c>
      <c r="H53" s="659"/>
      <c r="V53" s="660"/>
      <c r="W53" s="660"/>
      <c r="X53" s="660"/>
      <c r="Y53" s="660"/>
      <c r="Z53" s="660"/>
      <c r="AA53" s="660"/>
      <c r="AB53" s="660"/>
      <c r="AC53" s="660"/>
      <c r="AD53" s="660"/>
      <c r="AE53" s="660"/>
      <c r="AF53" s="660"/>
      <c r="AG53" s="660"/>
      <c r="AH53" s="660"/>
      <c r="AI53" s="660"/>
      <c r="AJ53" s="660"/>
      <c r="AK53" s="660"/>
      <c r="AL53" s="660"/>
      <c r="AM53" s="660"/>
      <c r="AN53" s="660"/>
      <c r="AO53" s="660"/>
      <c r="AP53" s="660"/>
      <c r="AQ53" s="660"/>
      <c r="AR53" s="660"/>
      <c r="AS53" s="660"/>
      <c r="AT53" s="660"/>
      <c r="AU53" s="660"/>
      <c r="AV53" s="660"/>
      <c r="AW53" s="660"/>
      <c r="AX53" s="660"/>
      <c r="AY53" s="660"/>
      <c r="AZ53" s="660"/>
      <c r="BA53" s="660"/>
      <c r="BB53" s="660"/>
      <c r="BC53" s="660"/>
      <c r="BD53" s="660"/>
      <c r="BE53" s="660"/>
      <c r="BF53" s="660"/>
      <c r="BG53" s="660"/>
      <c r="BH53" s="660"/>
      <c r="BI53" s="660"/>
      <c r="BJ53" s="660"/>
      <c r="BK53" s="660"/>
      <c r="BL53" s="660"/>
      <c r="BM53" s="660"/>
      <c r="BN53" s="660"/>
      <c r="BO53" s="660"/>
      <c r="BP53" s="660"/>
      <c r="BQ53" s="660"/>
      <c r="BR53" s="660"/>
      <c r="BS53" s="660"/>
      <c r="BT53" s="660"/>
      <c r="BU53" s="660"/>
      <c r="BV53" s="660"/>
      <c r="BW53" s="660"/>
      <c r="BX53" s="660"/>
      <c r="BY53" s="660"/>
      <c r="BZ53" s="660"/>
      <c r="CA53" s="660"/>
      <c r="CB53" s="660"/>
      <c r="CC53" s="660"/>
      <c r="CD53" s="660"/>
      <c r="CE53" s="660"/>
      <c r="CF53" s="660"/>
      <c r="CG53" s="660"/>
      <c r="CH53" s="660"/>
      <c r="CI53" s="660"/>
      <c r="CJ53" s="660"/>
      <c r="CK53" s="660"/>
      <c r="CL53" s="660"/>
      <c r="CM53" s="660"/>
      <c r="CN53" s="660"/>
      <c r="CO53" s="660"/>
      <c r="CP53" s="660"/>
      <c r="CQ53" s="660"/>
      <c r="CR53" s="660"/>
      <c r="CS53" s="660"/>
      <c r="CT53" s="660"/>
      <c r="CU53" s="660"/>
      <c r="CV53" s="660"/>
      <c r="CW53" s="660"/>
      <c r="CX53" s="660"/>
      <c r="CY53" s="660"/>
      <c r="CZ53" s="660"/>
      <c r="DA53" s="660"/>
      <c r="DB53" s="660"/>
      <c r="DC53" s="660"/>
      <c r="DD53" s="660"/>
      <c r="DE53" s="660"/>
      <c r="DF53" s="660"/>
      <c r="DG53" s="660"/>
      <c r="DH53" s="660"/>
      <c r="DI53" s="660"/>
      <c r="DJ53" s="660"/>
      <c r="DK53" s="660"/>
      <c r="DL53" s="660"/>
      <c r="DM53" s="660"/>
      <c r="DN53" s="660"/>
      <c r="DO53" s="660"/>
      <c r="DP53" s="660"/>
      <c r="DQ53" s="660"/>
      <c r="DR53" s="660"/>
      <c r="DS53" s="660"/>
      <c r="DT53" s="660"/>
      <c r="DU53" s="660"/>
      <c r="DV53" s="660"/>
      <c r="DW53" s="660"/>
      <c r="DX53" s="660"/>
      <c r="DY53" s="660"/>
      <c r="DZ53" s="660"/>
      <c r="EA53" s="660"/>
      <c r="EB53" s="660"/>
      <c r="EC53" s="660"/>
      <c r="ED53" s="660"/>
      <c r="EE53" s="660"/>
      <c r="EF53" s="660"/>
      <c r="EG53" s="660"/>
      <c r="EH53" s="660"/>
      <c r="EI53" s="660"/>
      <c r="EJ53" s="660"/>
      <c r="EK53" s="660"/>
      <c r="EL53" s="660"/>
      <c r="EM53" s="660"/>
      <c r="EN53" s="660"/>
      <c r="EO53" s="660"/>
      <c r="EP53" s="660"/>
      <c r="EQ53" s="660"/>
      <c r="ER53" s="660"/>
      <c r="ES53" s="660"/>
      <c r="ET53" s="660"/>
      <c r="EU53" s="660"/>
      <c r="EV53" s="660"/>
      <c r="EW53" s="660"/>
      <c r="EX53" s="660"/>
      <c r="EY53" s="660"/>
      <c r="EZ53" s="660"/>
      <c r="FA53" s="660"/>
      <c r="FB53" s="660"/>
      <c r="FC53" s="660"/>
      <c r="FD53" s="660"/>
      <c r="FE53" s="660"/>
      <c r="FF53" s="660"/>
      <c r="FG53" s="660"/>
      <c r="FH53" s="660"/>
      <c r="FI53" s="660"/>
      <c r="FJ53" s="660"/>
      <c r="FK53" s="660"/>
      <c r="FL53" s="660"/>
      <c r="FM53" s="660"/>
      <c r="FN53" s="660"/>
      <c r="FO53" s="660"/>
      <c r="FP53" s="660"/>
      <c r="FQ53" s="660"/>
      <c r="FR53" s="660"/>
      <c r="FS53" s="660"/>
      <c r="FT53" s="660"/>
      <c r="FU53" s="660"/>
      <c r="FV53" s="660"/>
      <c r="FW53" s="660"/>
      <c r="FX53" s="660"/>
      <c r="FY53" s="660"/>
      <c r="FZ53" s="660"/>
      <c r="GA53" s="660"/>
      <c r="GB53" s="660"/>
      <c r="GC53" s="660"/>
      <c r="GD53" s="660"/>
      <c r="GE53" s="660"/>
      <c r="GF53" s="660"/>
      <c r="GG53" s="660"/>
      <c r="GH53" s="660"/>
      <c r="GI53" s="660"/>
      <c r="GJ53" s="660"/>
      <c r="GK53" s="660"/>
      <c r="GL53" s="660"/>
      <c r="GM53" s="660"/>
      <c r="GN53" s="660"/>
      <c r="GO53" s="660"/>
      <c r="GP53" s="660"/>
      <c r="GQ53" s="660"/>
      <c r="GR53" s="660"/>
      <c r="GS53" s="660"/>
      <c r="GT53" s="660"/>
      <c r="GU53" s="660"/>
      <c r="GV53" s="660"/>
      <c r="GW53" s="660"/>
      <c r="GX53" s="660"/>
      <c r="GY53" s="660"/>
      <c r="GZ53" s="660"/>
      <c r="HA53" s="660"/>
      <c r="HB53" s="660"/>
      <c r="HC53" s="660"/>
      <c r="HD53" s="660"/>
      <c r="HE53" s="660"/>
      <c r="HF53" s="660"/>
      <c r="HG53" s="660"/>
      <c r="HH53" s="660"/>
      <c r="HI53" s="660"/>
      <c r="HJ53" s="660"/>
      <c r="HK53" s="660"/>
      <c r="HL53" s="660"/>
      <c r="HM53" s="660"/>
      <c r="HN53" s="660"/>
      <c r="HO53" s="660"/>
      <c r="HP53" s="660"/>
      <c r="HQ53" s="660"/>
      <c r="HR53" s="660"/>
      <c r="HS53" s="660"/>
      <c r="HT53" s="660"/>
      <c r="HU53" s="660"/>
      <c r="HV53" s="660"/>
      <c r="HW53" s="660"/>
      <c r="HX53" s="660"/>
      <c r="HY53" s="660"/>
      <c r="HZ53" s="660"/>
      <c r="IA53" s="660"/>
      <c r="IB53" s="660"/>
      <c r="IC53" s="660"/>
      <c r="ID53" s="660"/>
      <c r="IE53" s="660"/>
      <c r="IF53" s="660"/>
      <c r="IG53" s="660"/>
      <c r="IH53" s="660"/>
      <c r="II53" s="660"/>
      <c r="IJ53" s="660"/>
      <c r="IK53" s="660"/>
      <c r="IL53" s="660"/>
      <c r="IM53" s="660"/>
      <c r="IN53" s="660"/>
      <c r="IO53" s="660"/>
      <c r="IP53" s="660"/>
      <c r="IQ53" s="660"/>
      <c r="IR53" s="660"/>
      <c r="IS53" s="660"/>
      <c r="IT53" s="660"/>
      <c r="IU53" s="660"/>
      <c r="IV53" s="660"/>
    </row>
    <row r="54" spans="4:8" ht="12.75">
      <c r="D54" s="26"/>
      <c r="E54" s="26"/>
      <c r="F54" s="112"/>
      <c r="H54" s="26"/>
    </row>
    <row r="55" spans="4:8" ht="12.75">
      <c r="D55" s="26"/>
      <c r="E55" s="26"/>
      <c r="F55" s="112"/>
      <c r="H55" s="26"/>
    </row>
    <row r="56" spans="4:8" ht="12.75">
      <c r="D56" s="26"/>
      <c r="E56" s="26"/>
      <c r="F56" s="112"/>
      <c r="H56" s="26"/>
    </row>
    <row r="57" spans="4:8" ht="12.75">
      <c r="D57" s="26"/>
      <c r="E57" s="26"/>
      <c r="F57" s="112"/>
      <c r="H57" s="26"/>
    </row>
    <row r="58" spans="4:8" ht="12.75">
      <c r="D58" s="26"/>
      <c r="E58" s="26"/>
      <c r="F58" s="112"/>
      <c r="H58" s="26"/>
    </row>
    <row r="59" spans="4:8" ht="12.75">
      <c r="D59" s="26"/>
      <c r="E59" s="26"/>
      <c r="F59" s="112"/>
      <c r="H59" s="26"/>
    </row>
    <row r="60" spans="4:8" ht="12.75">
      <c r="D60" s="26"/>
      <c r="E60" s="26"/>
      <c r="F60" s="112"/>
      <c r="H60" s="26"/>
    </row>
    <row r="61" spans="4:8" ht="12.75">
      <c r="D61" s="26"/>
      <c r="E61" s="26"/>
      <c r="F61" s="112"/>
      <c r="H61" s="26"/>
    </row>
    <row r="62" ht="12.75">
      <c r="F62" s="18"/>
    </row>
    <row r="63" ht="12.75">
      <c r="F63" s="18"/>
    </row>
    <row r="64" ht="12.75">
      <c r="F64" s="18"/>
    </row>
    <row r="65" ht="12.75">
      <c r="F65" s="18"/>
    </row>
    <row r="66" ht="12.75">
      <c r="F66" s="18"/>
    </row>
    <row r="67" ht="12.75">
      <c r="F67" s="18"/>
    </row>
    <row r="68" ht="12.75">
      <c r="F68" s="18"/>
    </row>
    <row r="69" ht="12.75">
      <c r="F69" s="18"/>
    </row>
    <row r="70" ht="12.75">
      <c r="F70" s="18"/>
    </row>
    <row r="71" ht="12.75">
      <c r="F71" s="18"/>
    </row>
    <row r="72" ht="12.75">
      <c r="F72" s="18"/>
    </row>
    <row r="73" ht="12.75">
      <c r="F73" s="18"/>
    </row>
    <row r="74" ht="12.75">
      <c r="F74" s="18"/>
    </row>
    <row r="75" ht="12.75">
      <c r="F75" s="18"/>
    </row>
    <row r="76" ht="12.75">
      <c r="F76" s="18"/>
    </row>
    <row r="77" ht="12.75">
      <c r="F77" s="18"/>
    </row>
    <row r="78" ht="12.75">
      <c r="F78" s="18"/>
    </row>
    <row r="79" ht="12.75">
      <c r="F79" s="18"/>
    </row>
    <row r="80" ht="12.75">
      <c r="F80" s="18"/>
    </row>
    <row r="81" ht="12.75">
      <c r="F81" s="18"/>
    </row>
    <row r="82" ht="12.75">
      <c r="F82" s="18"/>
    </row>
    <row r="83" ht="12.75">
      <c r="F83" s="18"/>
    </row>
    <row r="84" ht="12.75">
      <c r="F84" s="18"/>
    </row>
    <row r="85" ht="12.75">
      <c r="F85" s="18"/>
    </row>
    <row r="86" ht="12.75">
      <c r="F86" s="18"/>
    </row>
    <row r="87" ht="12.75">
      <c r="F87" s="18"/>
    </row>
    <row r="88" ht="12.75">
      <c r="F88" s="18"/>
    </row>
    <row r="89" ht="12.75">
      <c r="F89" s="18"/>
    </row>
    <row r="90" ht="12.75">
      <c r="F90" s="18"/>
    </row>
    <row r="91" ht="12.75">
      <c r="F91" s="18"/>
    </row>
    <row r="92" ht="12.75">
      <c r="F92" s="18"/>
    </row>
    <row r="93" ht="12.75">
      <c r="F93" s="18"/>
    </row>
    <row r="94" ht="12.75">
      <c r="F94" s="18"/>
    </row>
    <row r="95" ht="12.75">
      <c r="F95" s="18"/>
    </row>
    <row r="96" ht="12.75">
      <c r="F96" s="18"/>
    </row>
    <row r="97" ht="12.75">
      <c r="F97" s="18"/>
    </row>
    <row r="98" ht="12.75">
      <c r="F98" s="18"/>
    </row>
    <row r="99" ht="12.75">
      <c r="F99" s="18"/>
    </row>
    <row r="100" ht="12.75">
      <c r="F100" s="18"/>
    </row>
    <row r="101" ht="12.75">
      <c r="F101" s="18"/>
    </row>
    <row r="102" ht="12.75">
      <c r="F102" s="18"/>
    </row>
    <row r="103" ht="12.75">
      <c r="F103" s="18"/>
    </row>
    <row r="104" ht="12.75">
      <c r="F104" s="18"/>
    </row>
    <row r="105" ht="12.75">
      <c r="F105" s="18"/>
    </row>
    <row r="106" ht="12.75">
      <c r="F106" s="18"/>
    </row>
    <row r="107" ht="12.75">
      <c r="F107" s="18"/>
    </row>
    <row r="108" ht="12.75">
      <c r="F108" s="18"/>
    </row>
    <row r="109" ht="12.75">
      <c r="F109" s="18"/>
    </row>
    <row r="110" ht="12.75">
      <c r="F110" s="18"/>
    </row>
    <row r="111" ht="12.75">
      <c r="F111" s="18"/>
    </row>
    <row r="112" ht="12.75">
      <c r="F112" s="18"/>
    </row>
    <row r="113" ht="12.75">
      <c r="F113" s="18"/>
    </row>
    <row r="114" ht="12.75">
      <c r="F114" s="18"/>
    </row>
    <row r="115" ht="12.75">
      <c r="F115" s="18"/>
    </row>
    <row r="116" ht="12.75">
      <c r="F116" s="18"/>
    </row>
    <row r="117" ht="12.75">
      <c r="F117" s="18"/>
    </row>
    <row r="118" ht="12.75">
      <c r="F118" s="18"/>
    </row>
    <row r="119" ht="12.75">
      <c r="F119" s="18"/>
    </row>
    <row r="120" ht="12.75">
      <c r="F120" s="18"/>
    </row>
    <row r="121" ht="12.75">
      <c r="F121" s="18"/>
    </row>
    <row r="122" ht="12.75">
      <c r="F122" s="18"/>
    </row>
    <row r="123" ht="12.75">
      <c r="F123" s="18"/>
    </row>
    <row r="124" ht="12.75">
      <c r="F124" s="18"/>
    </row>
    <row r="125" ht="12.75">
      <c r="F125" s="18"/>
    </row>
    <row r="126" ht="12.75">
      <c r="F126" s="18"/>
    </row>
    <row r="127" ht="12.75">
      <c r="F127" s="18"/>
    </row>
    <row r="128" ht="12.75">
      <c r="F128" s="18"/>
    </row>
    <row r="129" ht="12.75">
      <c r="F129" s="18"/>
    </row>
    <row r="130" ht="12.75">
      <c r="F130" s="18"/>
    </row>
    <row r="131" ht="12.75">
      <c r="F131" s="18"/>
    </row>
    <row r="132" ht="12.75">
      <c r="F132" s="18"/>
    </row>
    <row r="133" ht="12.75">
      <c r="F133" s="18"/>
    </row>
    <row r="134" ht="12.75">
      <c r="F134" s="18"/>
    </row>
    <row r="135" ht="12.75">
      <c r="F135" s="18"/>
    </row>
    <row r="136" ht="12.75">
      <c r="F136" s="18"/>
    </row>
    <row r="137" ht="12.75">
      <c r="F137" s="18"/>
    </row>
    <row r="138" ht="12.75">
      <c r="F138" s="18"/>
    </row>
    <row r="139" ht="12.75">
      <c r="F139" s="18"/>
    </row>
    <row r="140" ht="12.75">
      <c r="F140" s="18"/>
    </row>
    <row r="141" ht="12.75">
      <c r="F141" s="18"/>
    </row>
    <row r="142" ht="12.75">
      <c r="F142" s="18"/>
    </row>
    <row r="143" ht="12.75">
      <c r="F143" s="18"/>
    </row>
    <row r="144" ht="12.75">
      <c r="F144" s="18"/>
    </row>
    <row r="145" ht="12.75">
      <c r="F145" s="18"/>
    </row>
    <row r="146" ht="12.75">
      <c r="F146" s="18"/>
    </row>
    <row r="147" ht="12.75">
      <c r="F147" s="18"/>
    </row>
    <row r="148" ht="12.75">
      <c r="F148" s="18"/>
    </row>
    <row r="149" ht="12.75">
      <c r="F149" s="18"/>
    </row>
    <row r="150" ht="12.75">
      <c r="F150" s="18"/>
    </row>
    <row r="151" ht="12.75">
      <c r="F151" s="18"/>
    </row>
    <row r="152" ht="12.75">
      <c r="F152" s="18"/>
    </row>
    <row r="153" ht="12.75">
      <c r="F153" s="18"/>
    </row>
    <row r="154" ht="12.75">
      <c r="F154" s="18"/>
    </row>
    <row r="155" ht="12.75">
      <c r="F155" s="18"/>
    </row>
    <row r="156" ht="12.75">
      <c r="F156" s="18"/>
    </row>
    <row r="157" ht="12.75">
      <c r="F157" s="18"/>
    </row>
    <row r="158" ht="12.75">
      <c r="F158" s="18"/>
    </row>
    <row r="159" ht="12.75">
      <c r="F159" s="18"/>
    </row>
    <row r="160" ht="12.75">
      <c r="F160" s="18"/>
    </row>
    <row r="161" ht="12.75">
      <c r="F161" s="18"/>
    </row>
    <row r="162" ht="12.75">
      <c r="F162" s="18"/>
    </row>
    <row r="163" ht="12.75">
      <c r="F163" s="18"/>
    </row>
    <row r="164" ht="12.75">
      <c r="F164" s="18"/>
    </row>
    <row r="165" ht="12.75">
      <c r="F165" s="18"/>
    </row>
    <row r="166" ht="12.75">
      <c r="F166" s="18"/>
    </row>
    <row r="167" ht="12.75">
      <c r="F167" s="18"/>
    </row>
    <row r="168" ht="12.75">
      <c r="F168" s="18"/>
    </row>
    <row r="169" ht="12.75">
      <c r="F169" s="18"/>
    </row>
    <row r="170" ht="12.75">
      <c r="F170" s="18"/>
    </row>
    <row r="171" ht="12.75">
      <c r="F171" s="18"/>
    </row>
    <row r="172" ht="12.75">
      <c r="F172" s="18"/>
    </row>
    <row r="173" ht="12.75">
      <c r="F173" s="18"/>
    </row>
    <row r="174" ht="12.75">
      <c r="F174" s="18"/>
    </row>
    <row r="175" ht="12.75">
      <c r="F175" s="18"/>
    </row>
    <row r="176" ht="12.75">
      <c r="F176" s="18"/>
    </row>
    <row r="177" ht="12.75">
      <c r="F177" s="18"/>
    </row>
    <row r="178" ht="12.75">
      <c r="F178" s="18"/>
    </row>
    <row r="179" ht="12.75">
      <c r="F179" s="18"/>
    </row>
    <row r="180" ht="12.75">
      <c r="F180" s="18"/>
    </row>
    <row r="181" ht="12.75">
      <c r="F181" s="18"/>
    </row>
    <row r="182" ht="12.75">
      <c r="F182" s="18"/>
    </row>
    <row r="183" ht="12.75">
      <c r="F183" s="18"/>
    </row>
    <row r="184" ht="12.75">
      <c r="F184" s="18"/>
    </row>
    <row r="185" ht="12.75">
      <c r="F185" s="18"/>
    </row>
    <row r="186" ht="12.75">
      <c r="F186" s="18"/>
    </row>
    <row r="187" ht="12.75">
      <c r="F187" s="18"/>
    </row>
    <row r="188" ht="12.75">
      <c r="F188" s="18"/>
    </row>
    <row r="189" ht="12.75">
      <c r="F189" s="18"/>
    </row>
    <row r="190" ht="12.75">
      <c r="F190" s="18"/>
    </row>
    <row r="191" ht="12.75">
      <c r="F191" s="18"/>
    </row>
    <row r="192" ht="12.75">
      <c r="F192" s="18"/>
    </row>
    <row r="193" ht="12.75">
      <c r="F193" s="18"/>
    </row>
    <row r="194" ht="12.75">
      <c r="F194" s="18"/>
    </row>
    <row r="195" ht="12.75">
      <c r="F195" s="18"/>
    </row>
    <row r="196" ht="12.75">
      <c r="F196" s="18"/>
    </row>
    <row r="197" ht="12.75">
      <c r="F197" s="18"/>
    </row>
    <row r="198" ht="12.75">
      <c r="F198" s="18"/>
    </row>
    <row r="199" ht="12.75">
      <c r="F199" s="18"/>
    </row>
    <row r="200" ht="12.75">
      <c r="F200" s="18"/>
    </row>
    <row r="201" ht="12.75">
      <c r="F201" s="18"/>
    </row>
    <row r="202" ht="12.75">
      <c r="F202" s="18"/>
    </row>
    <row r="203" ht="12.75">
      <c r="F203" s="18"/>
    </row>
    <row r="204" ht="12.75">
      <c r="F204" s="18"/>
    </row>
    <row r="205" ht="12.75">
      <c r="F205" s="18"/>
    </row>
    <row r="206" ht="12.75">
      <c r="F206" s="18"/>
    </row>
    <row r="207" ht="12.75">
      <c r="F207" s="18"/>
    </row>
    <row r="208" ht="12.75">
      <c r="F208" s="18"/>
    </row>
    <row r="209" ht="12.75">
      <c r="F209" s="18"/>
    </row>
    <row r="210" ht="12.75">
      <c r="F210" s="18"/>
    </row>
    <row r="211" ht="12.75">
      <c r="F211" s="18"/>
    </row>
    <row r="212" ht="12.75">
      <c r="F212" s="18"/>
    </row>
    <row r="213" ht="12.75">
      <c r="F213" s="18"/>
    </row>
    <row r="214" ht="12.75">
      <c r="F214" s="18"/>
    </row>
    <row r="215" ht="12.75">
      <c r="F215" s="18"/>
    </row>
    <row r="216" ht="12.75">
      <c r="F216" s="18"/>
    </row>
    <row r="217" ht="12.75">
      <c r="F217" s="18"/>
    </row>
    <row r="218" ht="12.75">
      <c r="F218" s="18"/>
    </row>
    <row r="219" ht="12.75">
      <c r="F219" s="18"/>
    </row>
    <row r="220" ht="12.75">
      <c r="F220" s="18"/>
    </row>
    <row r="221" ht="12.75">
      <c r="F221" s="18"/>
    </row>
    <row r="222" ht="12.75">
      <c r="F222" s="18"/>
    </row>
    <row r="223" ht="12.75">
      <c r="F223" s="18"/>
    </row>
    <row r="224" ht="12.75">
      <c r="F224" s="18"/>
    </row>
    <row r="225" ht="12.75">
      <c r="F225" s="18"/>
    </row>
    <row r="226" ht="12.75">
      <c r="F226" s="18"/>
    </row>
    <row r="227" ht="12.75">
      <c r="F227" s="18"/>
    </row>
    <row r="228" ht="12.75">
      <c r="F228" s="18"/>
    </row>
    <row r="229" ht="12.75">
      <c r="F229" s="18"/>
    </row>
    <row r="230" ht="12.75">
      <c r="F230" s="18"/>
    </row>
    <row r="231" ht="12.75">
      <c r="F231" s="18"/>
    </row>
    <row r="232" ht="12.75">
      <c r="F232" s="18"/>
    </row>
    <row r="233" ht="12.75">
      <c r="F233" s="18"/>
    </row>
    <row r="234" ht="12.75">
      <c r="F234" s="18"/>
    </row>
    <row r="235" ht="12.75">
      <c r="F235" s="18"/>
    </row>
    <row r="236" ht="12.75">
      <c r="F236" s="18"/>
    </row>
    <row r="237" ht="12.75">
      <c r="F237" s="18"/>
    </row>
    <row r="238" ht="12.75">
      <c r="F238" s="18"/>
    </row>
    <row r="239" ht="12.75">
      <c r="F239" s="18"/>
    </row>
    <row r="240" ht="12.75">
      <c r="F240" s="18"/>
    </row>
    <row r="241" ht="12.75">
      <c r="F241" s="18"/>
    </row>
    <row r="242" ht="12.75">
      <c r="F242" s="18"/>
    </row>
    <row r="243" ht="12.75">
      <c r="F243" s="18"/>
    </row>
    <row r="244" ht="12.75">
      <c r="F244" s="18"/>
    </row>
    <row r="245" ht="12.75">
      <c r="F245" s="18"/>
    </row>
    <row r="246" ht="12.75">
      <c r="F246" s="18"/>
    </row>
    <row r="247" ht="12.75">
      <c r="F247" s="18"/>
    </row>
    <row r="248" ht="12.75">
      <c r="F248" s="18"/>
    </row>
    <row r="249" ht="12.75">
      <c r="F249" s="18"/>
    </row>
    <row r="250" ht="12.75">
      <c r="F250" s="18"/>
    </row>
    <row r="251" ht="12.75">
      <c r="F251" s="18"/>
    </row>
    <row r="252" ht="12.75">
      <c r="F252" s="18"/>
    </row>
    <row r="253" ht="12.75">
      <c r="F253" s="18"/>
    </row>
    <row r="254" ht="12.75">
      <c r="F254" s="18"/>
    </row>
    <row r="255" ht="12.75">
      <c r="F255" s="18"/>
    </row>
    <row r="256" ht="12.75">
      <c r="F256" s="18"/>
    </row>
    <row r="257" ht="12.75">
      <c r="F257" s="18"/>
    </row>
    <row r="258" ht="12.75">
      <c r="F258" s="18"/>
    </row>
    <row r="259" ht="12.75">
      <c r="F259" s="18"/>
    </row>
    <row r="260" ht="12.75">
      <c r="F260" s="18"/>
    </row>
    <row r="261" ht="12.75">
      <c r="F261" s="18"/>
    </row>
    <row r="262" ht="12.75">
      <c r="F262" s="18"/>
    </row>
    <row r="263" ht="12.75">
      <c r="F263" s="18"/>
    </row>
    <row r="264" ht="12.75">
      <c r="F264" s="18"/>
    </row>
    <row r="265" ht="12.75">
      <c r="F265" s="18"/>
    </row>
    <row r="266" ht="12.75">
      <c r="F266" s="18"/>
    </row>
    <row r="267" ht="12.75">
      <c r="F267" s="18"/>
    </row>
    <row r="268" ht="12.75">
      <c r="F268" s="18"/>
    </row>
    <row r="269" ht="12.75">
      <c r="F269" s="18"/>
    </row>
    <row r="270" ht="12.75">
      <c r="F270" s="18"/>
    </row>
    <row r="271" ht="12.75">
      <c r="F271" s="18"/>
    </row>
    <row r="272" ht="12.75">
      <c r="F272" s="18"/>
    </row>
    <row r="273" ht="12.75">
      <c r="F273" s="18"/>
    </row>
    <row r="274" ht="12.75">
      <c r="F274" s="18"/>
    </row>
    <row r="275" ht="12.75">
      <c r="F275" s="18"/>
    </row>
    <row r="276" ht="12.75">
      <c r="F276" s="18"/>
    </row>
    <row r="277" ht="12.75">
      <c r="F277" s="18"/>
    </row>
    <row r="278" ht="12.75">
      <c r="F278" s="18"/>
    </row>
    <row r="279" ht="12.75">
      <c r="F279" s="18"/>
    </row>
    <row r="280" ht="12.75">
      <c r="F280" s="18"/>
    </row>
    <row r="281" ht="12.75">
      <c r="F281" s="18"/>
    </row>
    <row r="282" ht="12.75">
      <c r="F282" s="18"/>
    </row>
    <row r="283" ht="12.75">
      <c r="F283" s="18"/>
    </row>
    <row r="284" ht="12.75">
      <c r="F284" s="18"/>
    </row>
    <row r="285" ht="12.75">
      <c r="F285" s="18"/>
    </row>
    <row r="286" ht="12.75">
      <c r="F286" s="18"/>
    </row>
    <row r="287" ht="12.75">
      <c r="F287" s="18"/>
    </row>
    <row r="288" ht="12.75">
      <c r="F288" s="18"/>
    </row>
    <row r="289" ht="12.75">
      <c r="F289" s="18"/>
    </row>
    <row r="290" ht="12.75">
      <c r="F290" s="18"/>
    </row>
    <row r="291" ht="12.75">
      <c r="F291" s="18"/>
    </row>
    <row r="292" ht="12.75">
      <c r="F292" s="18"/>
    </row>
    <row r="293" ht="12.75">
      <c r="F293" s="18"/>
    </row>
    <row r="294" ht="12.75">
      <c r="F294" s="18"/>
    </row>
    <row r="295" ht="12.75">
      <c r="F295" s="18"/>
    </row>
    <row r="296" ht="12.75">
      <c r="F296" s="18"/>
    </row>
    <row r="297" ht="12.75">
      <c r="F297" s="18"/>
    </row>
    <row r="298" ht="12.75">
      <c r="F298" s="18"/>
    </row>
    <row r="299" ht="12.75">
      <c r="F299" s="18"/>
    </row>
    <row r="300" ht="12.75">
      <c r="F300" s="18"/>
    </row>
    <row r="301" ht="12.75">
      <c r="F301" s="18"/>
    </row>
    <row r="302" ht="12.75">
      <c r="F302" s="18"/>
    </row>
    <row r="303" ht="12.75">
      <c r="F303" s="18"/>
    </row>
    <row r="304" ht="12.75">
      <c r="F304" s="18"/>
    </row>
    <row r="305" ht="12.75">
      <c r="F305" s="18"/>
    </row>
    <row r="306" ht="12.75">
      <c r="F306" s="18"/>
    </row>
    <row r="307" ht="12.75">
      <c r="F307" s="18"/>
    </row>
    <row r="308" ht="12.75">
      <c r="F308" s="18"/>
    </row>
    <row r="309" ht="12.75">
      <c r="F309" s="18"/>
    </row>
    <row r="310" ht="12.75">
      <c r="F310" s="18"/>
    </row>
    <row r="311" ht="12.75">
      <c r="F311" s="18"/>
    </row>
    <row r="312" ht="12.75">
      <c r="F312" s="18"/>
    </row>
    <row r="313" ht="12.75">
      <c r="F313" s="18"/>
    </row>
    <row r="314" ht="12.75">
      <c r="F314" s="18"/>
    </row>
    <row r="315" ht="12.75">
      <c r="F315" s="18"/>
    </row>
    <row r="316" ht="12.75">
      <c r="F316" s="18"/>
    </row>
    <row r="317" ht="12.75">
      <c r="F317" s="18"/>
    </row>
    <row r="318" ht="12.75">
      <c r="F318" s="18"/>
    </row>
    <row r="319" ht="12.75">
      <c r="F319" s="18"/>
    </row>
    <row r="320" ht="12.75">
      <c r="F320" s="18"/>
    </row>
    <row r="321" ht="12.75">
      <c r="F321" s="18"/>
    </row>
    <row r="322" ht="12.75">
      <c r="F322" s="18"/>
    </row>
    <row r="323" ht="12.75">
      <c r="F323" s="18"/>
    </row>
    <row r="324" ht="12.75">
      <c r="F324" s="18"/>
    </row>
    <row r="325" ht="12.75">
      <c r="F325" s="18"/>
    </row>
    <row r="326" ht="12.75">
      <c r="F326" s="18"/>
    </row>
    <row r="327" ht="12.75">
      <c r="F327" s="18"/>
    </row>
    <row r="328" ht="12.75">
      <c r="F328" s="18"/>
    </row>
    <row r="329" ht="12.75">
      <c r="F329" s="18"/>
    </row>
    <row r="330" ht="12.75">
      <c r="F330" s="18"/>
    </row>
    <row r="331" ht="12.75">
      <c r="F331" s="18"/>
    </row>
    <row r="332" ht="12.75">
      <c r="F332" s="18"/>
    </row>
    <row r="333" ht="12.75">
      <c r="F333" s="18"/>
    </row>
    <row r="334" ht="12.75">
      <c r="F334" s="18"/>
    </row>
    <row r="335" ht="12.75">
      <c r="F335" s="18"/>
    </row>
    <row r="336" ht="12.75">
      <c r="F336" s="18"/>
    </row>
    <row r="337" ht="12.75">
      <c r="F337" s="18"/>
    </row>
    <row r="338" ht="12.75">
      <c r="F338" s="18"/>
    </row>
    <row r="339" ht="12.75">
      <c r="F339" s="18"/>
    </row>
    <row r="340" ht="12.75">
      <c r="F340" s="18"/>
    </row>
    <row r="341" ht="12.75">
      <c r="F341" s="18"/>
    </row>
    <row r="342" ht="12.75">
      <c r="F342" s="18"/>
    </row>
    <row r="343" ht="12.75">
      <c r="F343" s="18"/>
    </row>
    <row r="344" ht="12.75">
      <c r="F344" s="18"/>
    </row>
    <row r="345" ht="12.75">
      <c r="F345" s="18"/>
    </row>
    <row r="346" ht="12.75">
      <c r="F346" s="18"/>
    </row>
    <row r="347" ht="12.75">
      <c r="F347" s="18"/>
    </row>
    <row r="348" ht="12.75">
      <c r="F348" s="18"/>
    </row>
    <row r="349" ht="12.75">
      <c r="F349" s="18"/>
    </row>
    <row r="350" ht="12.75">
      <c r="F350" s="18"/>
    </row>
    <row r="351" ht="12.75">
      <c r="F351" s="18"/>
    </row>
    <row r="352" ht="12.75">
      <c r="F352" s="18"/>
    </row>
    <row r="353" ht="12.75">
      <c r="F353" s="18"/>
    </row>
    <row r="354" ht="12.75">
      <c r="F354" s="18"/>
    </row>
    <row r="355" ht="12.75">
      <c r="F355" s="18"/>
    </row>
    <row r="356" ht="12.75">
      <c r="F356" s="18"/>
    </row>
    <row r="357" ht="12.75">
      <c r="F357" s="18"/>
    </row>
    <row r="358" ht="12.75">
      <c r="F358" s="18"/>
    </row>
    <row r="359" ht="12.75">
      <c r="F359" s="18"/>
    </row>
    <row r="360" ht="12.75">
      <c r="F360" s="18"/>
    </row>
    <row r="361" ht="12.75">
      <c r="F361" s="18"/>
    </row>
    <row r="362" ht="12.75">
      <c r="F362" s="18"/>
    </row>
    <row r="363" ht="12.75">
      <c r="F363" s="18"/>
    </row>
    <row r="364" ht="12.75">
      <c r="F364" s="18"/>
    </row>
    <row r="365" ht="12.75">
      <c r="F365" s="18"/>
    </row>
    <row r="366" ht="12.75">
      <c r="F366" s="18"/>
    </row>
    <row r="367" ht="12.75">
      <c r="F367" s="18"/>
    </row>
    <row r="368" ht="12.75">
      <c r="F368" s="18"/>
    </row>
    <row r="369" ht="12.75">
      <c r="F369" s="18"/>
    </row>
    <row r="370" ht="12.75">
      <c r="F370" s="18"/>
    </row>
    <row r="371" ht="12.75">
      <c r="F371" s="18"/>
    </row>
    <row r="372" ht="12.75">
      <c r="F372" s="18"/>
    </row>
    <row r="373" ht="12.75">
      <c r="F373" s="18"/>
    </row>
    <row r="374" ht="12.75">
      <c r="F374" s="18"/>
    </row>
    <row r="375" ht="12.75">
      <c r="F375" s="18"/>
    </row>
    <row r="376" ht="12.75">
      <c r="F376" s="18"/>
    </row>
    <row r="377" ht="12.75">
      <c r="F377" s="18"/>
    </row>
    <row r="378" ht="12.75">
      <c r="F378" s="18"/>
    </row>
    <row r="379" ht="12.75">
      <c r="F379" s="18"/>
    </row>
    <row r="380" ht="12.75">
      <c r="F380" s="18"/>
    </row>
    <row r="381" ht="12.75">
      <c r="F381" s="18"/>
    </row>
    <row r="382" ht="12.75">
      <c r="F382" s="18"/>
    </row>
    <row r="383" ht="12.75">
      <c r="F383" s="18"/>
    </row>
    <row r="384" ht="12.75">
      <c r="F384" s="18"/>
    </row>
    <row r="385" ht="12.75">
      <c r="F385" s="18"/>
    </row>
    <row r="386" ht="12.75">
      <c r="F386" s="18"/>
    </row>
    <row r="387" ht="12.75">
      <c r="F387" s="18"/>
    </row>
    <row r="388" ht="12.75">
      <c r="F388" s="18"/>
    </row>
    <row r="389" ht="12.75">
      <c r="F389" s="18"/>
    </row>
    <row r="390" ht="12.75">
      <c r="F390" s="18"/>
    </row>
    <row r="391" ht="12.75">
      <c r="F391" s="18"/>
    </row>
    <row r="392" ht="12.75">
      <c r="F392" s="18"/>
    </row>
    <row r="393" ht="12.75">
      <c r="F393" s="18"/>
    </row>
    <row r="394" ht="12.75">
      <c r="F394" s="18"/>
    </row>
    <row r="395" ht="12.75">
      <c r="F395" s="18"/>
    </row>
    <row r="396" ht="12.75">
      <c r="F396" s="18"/>
    </row>
    <row r="397" ht="12.75">
      <c r="F397" s="18"/>
    </row>
    <row r="398" ht="12.75">
      <c r="F398" s="18"/>
    </row>
    <row r="399" ht="12.75">
      <c r="F399" s="18"/>
    </row>
    <row r="400" ht="12.75">
      <c r="F400" s="18"/>
    </row>
    <row r="401" ht="12.75">
      <c r="F401" s="18"/>
    </row>
    <row r="402" ht="12.75">
      <c r="F402" s="18"/>
    </row>
    <row r="403" ht="12.75">
      <c r="F403" s="18"/>
    </row>
    <row r="404" ht="12.75">
      <c r="F404" s="18"/>
    </row>
    <row r="405" ht="12.75">
      <c r="F405" s="18"/>
    </row>
    <row r="406" ht="12.75">
      <c r="F406" s="18"/>
    </row>
    <row r="407" ht="12.75">
      <c r="F407" s="18"/>
    </row>
    <row r="408" ht="12.75">
      <c r="F408" s="18"/>
    </row>
    <row r="409" ht="12.75">
      <c r="F409" s="18"/>
    </row>
    <row r="410" ht="12.75">
      <c r="F410" s="18"/>
    </row>
    <row r="411" ht="12.75">
      <c r="F411" s="18"/>
    </row>
    <row r="412" ht="12.75">
      <c r="F412" s="18"/>
    </row>
    <row r="413" ht="12.75">
      <c r="F413" s="18"/>
    </row>
    <row r="414" ht="12.75">
      <c r="F414" s="18"/>
    </row>
    <row r="415" ht="12.75">
      <c r="F415" s="18"/>
    </row>
    <row r="416" ht="12.75">
      <c r="F416" s="18"/>
    </row>
    <row r="417" ht="12.75">
      <c r="F417" s="18"/>
    </row>
    <row r="418" ht="12.75">
      <c r="F418" s="18"/>
    </row>
    <row r="419" ht="12.75">
      <c r="F419" s="18"/>
    </row>
    <row r="420" ht="12.75">
      <c r="F420" s="18"/>
    </row>
    <row r="421" ht="12.75">
      <c r="F421" s="18"/>
    </row>
    <row r="422" ht="12.75">
      <c r="F422" s="18"/>
    </row>
    <row r="423" ht="12.75">
      <c r="F423" s="18"/>
    </row>
    <row r="424" ht="12.75">
      <c r="F424" s="18"/>
    </row>
    <row r="425" ht="12.75">
      <c r="F425" s="18"/>
    </row>
    <row r="426" ht="12.75">
      <c r="F426" s="18"/>
    </row>
    <row r="427" ht="12.75">
      <c r="F427" s="18"/>
    </row>
    <row r="428" ht="12.75">
      <c r="F428" s="18"/>
    </row>
    <row r="429" ht="12.75">
      <c r="F429" s="18"/>
    </row>
    <row r="430" ht="12.75">
      <c r="F430" s="18"/>
    </row>
    <row r="431" ht="12.75">
      <c r="F431" s="18"/>
    </row>
    <row r="432" ht="12.75">
      <c r="F432" s="18"/>
    </row>
    <row r="433" ht="12.75">
      <c r="F433" s="18"/>
    </row>
    <row r="434" ht="12.75">
      <c r="F434" s="18"/>
    </row>
    <row r="435" ht="12.75">
      <c r="F435" s="18"/>
    </row>
    <row r="436" ht="12.75">
      <c r="F436" s="18"/>
    </row>
    <row r="437" ht="12.75">
      <c r="F437" s="18"/>
    </row>
    <row r="438" ht="12.75">
      <c r="F438" s="18"/>
    </row>
    <row r="439" ht="12.75">
      <c r="F439" s="18"/>
    </row>
    <row r="440" ht="12.75">
      <c r="F440" s="18"/>
    </row>
    <row r="441" ht="12.75">
      <c r="F441" s="18"/>
    </row>
    <row r="442" ht="12.75">
      <c r="F442" s="18"/>
    </row>
    <row r="443" ht="12.75">
      <c r="F443" s="18"/>
    </row>
    <row r="444" ht="12.75">
      <c r="F444" s="18"/>
    </row>
    <row r="445" ht="12.75">
      <c r="F445" s="18"/>
    </row>
    <row r="446" ht="12.75">
      <c r="F446" s="18"/>
    </row>
    <row r="447" ht="12.75">
      <c r="F447" s="18"/>
    </row>
    <row r="448" ht="12.75">
      <c r="F448" s="18"/>
    </row>
    <row r="449" ht="12.75">
      <c r="F449" s="18"/>
    </row>
    <row r="450" ht="12.75">
      <c r="F450" s="18"/>
    </row>
    <row r="451" ht="12.75">
      <c r="F451" s="18"/>
    </row>
    <row r="452" ht="12.75">
      <c r="F452" s="18"/>
    </row>
    <row r="453" ht="12.75">
      <c r="F453" s="18"/>
    </row>
    <row r="454" ht="12.75">
      <c r="F454" s="18"/>
    </row>
    <row r="455" ht="12.75">
      <c r="F455" s="18"/>
    </row>
    <row r="456" ht="12.75">
      <c r="F456" s="18"/>
    </row>
    <row r="457" ht="12.75">
      <c r="F457" s="18"/>
    </row>
    <row r="458" ht="12.75">
      <c r="F458" s="18"/>
    </row>
    <row r="459" ht="12.75">
      <c r="F459" s="18"/>
    </row>
    <row r="460" ht="12.75">
      <c r="F460" s="18"/>
    </row>
    <row r="461" ht="12.75">
      <c r="F461" s="18"/>
    </row>
    <row r="462" ht="12.75">
      <c r="F462" s="18"/>
    </row>
    <row r="463" ht="12.75">
      <c r="F463" s="18"/>
    </row>
    <row r="464" ht="12.75">
      <c r="F464" s="18"/>
    </row>
    <row r="465" ht="12.75">
      <c r="F465" s="18"/>
    </row>
    <row r="466" ht="12.75">
      <c r="F466" s="18"/>
    </row>
    <row r="467" ht="12.75">
      <c r="F467" s="18"/>
    </row>
    <row r="468" ht="12.75">
      <c r="F468" s="18"/>
    </row>
    <row r="469" ht="12.75">
      <c r="F469" s="18"/>
    </row>
    <row r="470" ht="12.75">
      <c r="F470" s="18"/>
    </row>
    <row r="471" ht="12.75">
      <c r="F471" s="18"/>
    </row>
    <row r="472" ht="12.75">
      <c r="F472" s="18"/>
    </row>
    <row r="473" ht="12.75">
      <c r="F473" s="18"/>
    </row>
    <row r="474" ht="12.75">
      <c r="F474" s="18"/>
    </row>
    <row r="475" ht="12.75">
      <c r="F475" s="18"/>
    </row>
    <row r="476" ht="12.75">
      <c r="F476" s="18"/>
    </row>
    <row r="477" ht="12.75">
      <c r="F477" s="18"/>
    </row>
    <row r="478" ht="12.75">
      <c r="F478" s="18"/>
    </row>
    <row r="479" ht="12.75">
      <c r="F479" s="18"/>
    </row>
    <row r="480" ht="12.75">
      <c r="F480" s="18"/>
    </row>
    <row r="481" ht="12.75">
      <c r="F481" s="18"/>
    </row>
    <row r="482" ht="12.75">
      <c r="F482" s="18"/>
    </row>
    <row r="483" ht="12.75">
      <c r="F483" s="18"/>
    </row>
    <row r="484" ht="12.75">
      <c r="F484" s="18"/>
    </row>
    <row r="485" ht="12.75">
      <c r="F485" s="18"/>
    </row>
    <row r="486" ht="12.75">
      <c r="F486" s="18"/>
    </row>
    <row r="487" ht="12.75">
      <c r="F487" s="18"/>
    </row>
    <row r="488" ht="12.75">
      <c r="F488" s="18"/>
    </row>
    <row r="489" ht="12.75">
      <c r="F489" s="18"/>
    </row>
    <row r="490" ht="12.75">
      <c r="F490" s="18"/>
    </row>
    <row r="491" ht="12.75">
      <c r="F491" s="18"/>
    </row>
    <row r="492" ht="12.75">
      <c r="F492" s="18"/>
    </row>
    <row r="493" ht="12.75">
      <c r="F493" s="18"/>
    </row>
    <row r="494" ht="12.75">
      <c r="F494" s="18"/>
    </row>
    <row r="495" ht="12.75">
      <c r="F495" s="18"/>
    </row>
    <row r="496" ht="12.75">
      <c r="F496" s="18"/>
    </row>
    <row r="497" ht="12.75">
      <c r="F497" s="18"/>
    </row>
    <row r="498" ht="12.75">
      <c r="F498" s="18"/>
    </row>
    <row r="499" ht="12.75">
      <c r="F499" s="18"/>
    </row>
    <row r="500" ht="12.75">
      <c r="F500" s="18"/>
    </row>
    <row r="501" ht="12.75">
      <c r="F501" s="18"/>
    </row>
    <row r="502" ht="12.75">
      <c r="F502" s="18"/>
    </row>
    <row r="503" ht="12.75">
      <c r="F503" s="18"/>
    </row>
    <row r="504" ht="12.75">
      <c r="F504" s="18"/>
    </row>
    <row r="505" ht="12.75">
      <c r="F505" s="18"/>
    </row>
    <row r="506" ht="12.75">
      <c r="F506" s="18"/>
    </row>
    <row r="507" ht="12.75">
      <c r="F507" s="18"/>
    </row>
    <row r="508" ht="12.75">
      <c r="F508" s="18"/>
    </row>
    <row r="509" ht="12.75">
      <c r="F509" s="18"/>
    </row>
    <row r="510" ht="12.75">
      <c r="F510" s="18"/>
    </row>
    <row r="511" ht="12.75">
      <c r="F511" s="18"/>
    </row>
    <row r="512" ht="12.75">
      <c r="F512" s="18"/>
    </row>
    <row r="513" ht="12.75">
      <c r="F513" s="18"/>
    </row>
    <row r="514" ht="12.75">
      <c r="F514" s="18"/>
    </row>
    <row r="515" ht="12.75">
      <c r="F515" s="18"/>
    </row>
    <row r="516" ht="12.75">
      <c r="F516" s="18"/>
    </row>
    <row r="517" ht="12.75">
      <c r="F517" s="18"/>
    </row>
    <row r="518" ht="12.75">
      <c r="F518" s="18"/>
    </row>
    <row r="519" ht="12.75">
      <c r="F519" s="18"/>
    </row>
    <row r="520" ht="12.75">
      <c r="F520" s="18"/>
    </row>
    <row r="521" ht="12.75">
      <c r="F521" s="18"/>
    </row>
    <row r="522" ht="12.75">
      <c r="F522" s="18"/>
    </row>
    <row r="523" ht="12.75">
      <c r="F523" s="18"/>
    </row>
    <row r="524" ht="12.75">
      <c r="F524" s="18"/>
    </row>
    <row r="525" ht="12.75">
      <c r="F525" s="18"/>
    </row>
    <row r="526" ht="12.75">
      <c r="F526" s="18"/>
    </row>
    <row r="527" ht="12.75">
      <c r="F527" s="18"/>
    </row>
    <row r="528" ht="12.75">
      <c r="F528" s="18"/>
    </row>
    <row r="529" ht="12.75">
      <c r="F529" s="18"/>
    </row>
    <row r="530" ht="12.75">
      <c r="F530" s="18"/>
    </row>
    <row r="531" ht="12.75">
      <c r="F531" s="18"/>
    </row>
    <row r="532" ht="12.75">
      <c r="F532" s="18"/>
    </row>
    <row r="533" ht="12.75">
      <c r="F533" s="18"/>
    </row>
    <row r="534" ht="12.75">
      <c r="F534" s="18"/>
    </row>
    <row r="535" ht="12.75">
      <c r="F535" s="18"/>
    </row>
    <row r="536" ht="12.75">
      <c r="F536" s="18"/>
    </row>
    <row r="537" ht="12.75">
      <c r="F537" s="18"/>
    </row>
    <row r="538" ht="12.75">
      <c r="F538" s="18"/>
    </row>
    <row r="539" ht="12.75">
      <c r="F539" s="18"/>
    </row>
    <row r="540" ht="12.75">
      <c r="F540" s="18"/>
    </row>
    <row r="541" ht="12.75">
      <c r="F541" s="18"/>
    </row>
    <row r="542" ht="12.75">
      <c r="F542" s="18"/>
    </row>
    <row r="543" ht="12.75">
      <c r="F543" s="18"/>
    </row>
    <row r="544" ht="12.75">
      <c r="F544" s="18"/>
    </row>
    <row r="545" ht="12.75">
      <c r="F545" s="18"/>
    </row>
    <row r="546" ht="12.75">
      <c r="F546" s="18"/>
    </row>
    <row r="547" ht="12.75">
      <c r="F547" s="18"/>
    </row>
    <row r="548" ht="12.75">
      <c r="F548" s="18"/>
    </row>
    <row r="549" ht="12.75">
      <c r="F549" s="18"/>
    </row>
    <row r="550" ht="12.75">
      <c r="F550" s="18"/>
    </row>
    <row r="551" ht="12.75">
      <c r="F551" s="18"/>
    </row>
    <row r="552" ht="12.75">
      <c r="F552" s="18"/>
    </row>
    <row r="553" ht="12.75">
      <c r="F553" s="18"/>
    </row>
    <row r="554" ht="12.75">
      <c r="F554" s="18"/>
    </row>
    <row r="555" ht="12.75">
      <c r="F555" s="18"/>
    </row>
    <row r="556" ht="12.75">
      <c r="F556" s="18"/>
    </row>
    <row r="557" ht="12.75">
      <c r="F557" s="18"/>
    </row>
    <row r="558" ht="12.75">
      <c r="F558" s="18"/>
    </row>
    <row r="559" ht="12.75">
      <c r="F559" s="18"/>
    </row>
    <row r="560" ht="12.75">
      <c r="F560" s="18"/>
    </row>
    <row r="561" ht="12.75">
      <c r="F561" s="18"/>
    </row>
    <row r="562" ht="12.75">
      <c r="F562" s="18"/>
    </row>
    <row r="563" ht="12.75">
      <c r="F563" s="18"/>
    </row>
    <row r="564" ht="12.75">
      <c r="F564" s="18"/>
    </row>
    <row r="565" ht="12.75">
      <c r="F565" s="18"/>
    </row>
    <row r="566" ht="12.75">
      <c r="F566" s="18"/>
    </row>
    <row r="567" ht="12.75">
      <c r="F567" s="18"/>
    </row>
    <row r="568" ht="12.75">
      <c r="F568" s="18"/>
    </row>
    <row r="569" ht="12.75">
      <c r="F569" s="18"/>
    </row>
    <row r="570" ht="12.75">
      <c r="F570" s="18"/>
    </row>
    <row r="571" ht="12.75">
      <c r="F571" s="18"/>
    </row>
    <row r="572" ht="12.75">
      <c r="F572" s="18"/>
    </row>
    <row r="573" ht="12.75">
      <c r="F573" s="18"/>
    </row>
    <row r="574" ht="12.75">
      <c r="F574" s="18"/>
    </row>
    <row r="575" ht="12.75">
      <c r="F575" s="18"/>
    </row>
    <row r="576" ht="12.75">
      <c r="F576" s="18"/>
    </row>
    <row r="577" ht="12.75">
      <c r="F577" s="18"/>
    </row>
    <row r="578" ht="12.75">
      <c r="F578" s="18"/>
    </row>
    <row r="579" ht="12.75">
      <c r="F579" s="18"/>
    </row>
    <row r="580" ht="12.75">
      <c r="F580" s="18"/>
    </row>
    <row r="581" ht="12.75">
      <c r="F581" s="18"/>
    </row>
    <row r="582" ht="12.75">
      <c r="F582" s="18"/>
    </row>
    <row r="583" ht="12.75">
      <c r="F583" s="18"/>
    </row>
    <row r="584" ht="12.75">
      <c r="F584" s="18"/>
    </row>
    <row r="585" ht="12.75">
      <c r="F585" s="18"/>
    </row>
    <row r="586" ht="12.75">
      <c r="F586" s="18"/>
    </row>
    <row r="587" ht="12.75">
      <c r="F587" s="18"/>
    </row>
    <row r="588" ht="12.75">
      <c r="F588" s="18"/>
    </row>
    <row r="589" ht="12.75">
      <c r="F589" s="18"/>
    </row>
    <row r="590" ht="12.75">
      <c r="F590" s="18"/>
    </row>
    <row r="591" ht="12.75">
      <c r="F591" s="18"/>
    </row>
    <row r="592" ht="12.75">
      <c r="F592" s="18"/>
    </row>
    <row r="593" ht="12.75">
      <c r="F593" s="18"/>
    </row>
    <row r="594" ht="12.75">
      <c r="F594" s="18"/>
    </row>
    <row r="595" ht="12.75">
      <c r="F595" s="18"/>
    </row>
    <row r="596" ht="12.75">
      <c r="F596" s="18"/>
    </row>
    <row r="597" ht="12.75">
      <c r="F597" s="18"/>
    </row>
    <row r="598" ht="12.75">
      <c r="F598" s="18"/>
    </row>
    <row r="599" ht="12.75">
      <c r="F599" s="18"/>
    </row>
    <row r="600" ht="12.75">
      <c r="F600" s="18"/>
    </row>
    <row r="601" ht="12.75">
      <c r="F601" s="18"/>
    </row>
    <row r="602" ht="12.75">
      <c r="F602" s="18"/>
    </row>
    <row r="603" ht="12.75">
      <c r="F603" s="18"/>
    </row>
    <row r="604" ht="12.75">
      <c r="F604" s="18"/>
    </row>
    <row r="605" ht="12.75">
      <c r="F605" s="18"/>
    </row>
    <row r="606" ht="12.75">
      <c r="F606" s="18"/>
    </row>
    <row r="607" ht="12.75">
      <c r="F607" s="18"/>
    </row>
    <row r="608" ht="12.75">
      <c r="F608" s="18"/>
    </row>
    <row r="609" ht="12.75">
      <c r="F609" s="18"/>
    </row>
    <row r="610" ht="12.75">
      <c r="F610" s="18"/>
    </row>
    <row r="611" ht="12.75">
      <c r="F611" s="18"/>
    </row>
    <row r="612" ht="12.75">
      <c r="F612" s="18"/>
    </row>
    <row r="613" ht="12.75">
      <c r="F613" s="18"/>
    </row>
    <row r="614" ht="12.75">
      <c r="F614" s="18"/>
    </row>
    <row r="615" ht="12.75">
      <c r="F615" s="18"/>
    </row>
    <row r="616" ht="12.75">
      <c r="F616" s="18"/>
    </row>
    <row r="617" ht="12.75">
      <c r="F617" s="18"/>
    </row>
    <row r="618" ht="12.75">
      <c r="F618" s="18"/>
    </row>
    <row r="619" ht="12.75">
      <c r="F619" s="18"/>
    </row>
    <row r="620" ht="12.75">
      <c r="F620" s="18"/>
    </row>
    <row r="621" ht="12.75">
      <c r="F621" s="18"/>
    </row>
    <row r="622" ht="12.75">
      <c r="F622" s="18"/>
    </row>
    <row r="623" ht="12.75">
      <c r="F623" s="18"/>
    </row>
    <row r="624" ht="12.75">
      <c r="F624" s="18"/>
    </row>
    <row r="625" ht="12.75">
      <c r="F625" s="18"/>
    </row>
    <row r="626" ht="12.75">
      <c r="F626" s="18"/>
    </row>
    <row r="627" ht="12.75">
      <c r="F627" s="18"/>
    </row>
    <row r="628" ht="12.75">
      <c r="F628" s="18"/>
    </row>
    <row r="629" ht="12.75">
      <c r="F629" s="18"/>
    </row>
    <row r="630" ht="12.75">
      <c r="F630" s="18"/>
    </row>
    <row r="631" ht="12.75">
      <c r="F631" s="18"/>
    </row>
    <row r="632" ht="12.75">
      <c r="F632" s="18"/>
    </row>
    <row r="633" ht="12.75">
      <c r="F633" s="18"/>
    </row>
    <row r="634" ht="12.75">
      <c r="F634" s="18"/>
    </row>
    <row r="635" ht="12.75">
      <c r="F635" s="18"/>
    </row>
    <row r="636" ht="12.75">
      <c r="F636" s="18"/>
    </row>
    <row r="637" ht="12.75">
      <c r="F637" s="18"/>
    </row>
    <row r="638" ht="12.75">
      <c r="F638" s="18"/>
    </row>
    <row r="639" ht="12.75">
      <c r="F639" s="18"/>
    </row>
    <row r="640" ht="12.75">
      <c r="F640" s="18"/>
    </row>
    <row r="641" ht="12.75">
      <c r="F641" s="18"/>
    </row>
    <row r="642" ht="12.75">
      <c r="F642" s="18"/>
    </row>
    <row r="643" ht="12.75">
      <c r="F643" s="18"/>
    </row>
    <row r="644" ht="12.75">
      <c r="F644" s="18"/>
    </row>
    <row r="645" ht="12.75">
      <c r="F645" s="18"/>
    </row>
    <row r="646" ht="12.75">
      <c r="F646" s="18"/>
    </row>
    <row r="647" ht="12.75">
      <c r="F647" s="18"/>
    </row>
    <row r="648" ht="12.75">
      <c r="F648" s="18"/>
    </row>
    <row r="649" ht="12.75">
      <c r="F649" s="18"/>
    </row>
    <row r="650" ht="12.75">
      <c r="F650" s="18"/>
    </row>
    <row r="651" ht="12.75">
      <c r="F651" s="18"/>
    </row>
    <row r="652" ht="12.75">
      <c r="F652" s="18"/>
    </row>
    <row r="653" ht="12.75">
      <c r="F653" s="18"/>
    </row>
    <row r="654" ht="12.75">
      <c r="F654" s="18"/>
    </row>
    <row r="655" ht="12.75">
      <c r="F655" s="18"/>
    </row>
    <row r="656" ht="12.75">
      <c r="F656" s="18"/>
    </row>
    <row r="657" ht="12.75">
      <c r="F657" s="18"/>
    </row>
    <row r="658" ht="12.75">
      <c r="F658" s="18"/>
    </row>
    <row r="659" ht="12.75">
      <c r="F659" s="18"/>
    </row>
    <row r="660" ht="12.75">
      <c r="F660" s="18"/>
    </row>
    <row r="661" ht="12.75">
      <c r="F661" s="18"/>
    </row>
    <row r="662" ht="12.75">
      <c r="F662" s="18"/>
    </row>
    <row r="663" ht="12.75">
      <c r="F663" s="18"/>
    </row>
    <row r="664" ht="12.75">
      <c r="F664" s="18"/>
    </row>
    <row r="665" ht="12.75">
      <c r="F665" s="18"/>
    </row>
    <row r="666" ht="12.75">
      <c r="F666" s="18"/>
    </row>
    <row r="667" ht="12.75">
      <c r="F667" s="18"/>
    </row>
    <row r="668" ht="12.75">
      <c r="F668" s="18"/>
    </row>
    <row r="669" ht="12.75">
      <c r="F669" s="18"/>
    </row>
    <row r="670" ht="12.75">
      <c r="F670" s="18"/>
    </row>
    <row r="671" ht="12.75">
      <c r="F671" s="18"/>
    </row>
    <row r="672" ht="12.75">
      <c r="F672" s="18"/>
    </row>
    <row r="673" ht="12.75">
      <c r="F673" s="18"/>
    </row>
    <row r="674" ht="12.75">
      <c r="F674" s="18"/>
    </row>
    <row r="675" ht="12.75">
      <c r="F675" s="18"/>
    </row>
    <row r="676" ht="12.75">
      <c r="F676" s="18"/>
    </row>
    <row r="677" ht="12.75">
      <c r="F677" s="18"/>
    </row>
    <row r="678" ht="12.75">
      <c r="F678" s="18"/>
    </row>
    <row r="679" ht="12.75">
      <c r="F679" s="18"/>
    </row>
    <row r="680" ht="12.75">
      <c r="F680" s="18"/>
    </row>
    <row r="681" ht="12.75">
      <c r="F681" s="18"/>
    </row>
    <row r="682" ht="12.75">
      <c r="F682" s="18"/>
    </row>
    <row r="683" ht="12.75">
      <c r="F683" s="18"/>
    </row>
    <row r="684" ht="12.75">
      <c r="F684" s="18"/>
    </row>
    <row r="685" ht="12.75">
      <c r="F685" s="18"/>
    </row>
    <row r="686" ht="12.75">
      <c r="F686" s="18"/>
    </row>
    <row r="687" ht="12.75">
      <c r="F687" s="18"/>
    </row>
    <row r="688" ht="12.75">
      <c r="F688" s="18"/>
    </row>
    <row r="689" ht="12.75">
      <c r="F689" s="18"/>
    </row>
    <row r="690" ht="12.75">
      <c r="F690" s="18"/>
    </row>
    <row r="691" ht="12.75">
      <c r="F691" s="18"/>
    </row>
    <row r="692" ht="12.75">
      <c r="F692" s="18"/>
    </row>
    <row r="693" ht="12.75">
      <c r="F693" s="18"/>
    </row>
    <row r="694" ht="12.75">
      <c r="F694" s="18"/>
    </row>
    <row r="695" ht="12.75">
      <c r="F695" s="18"/>
    </row>
    <row r="696" ht="12.75">
      <c r="F696" s="18"/>
    </row>
    <row r="697" ht="12.75">
      <c r="F697" s="18"/>
    </row>
    <row r="698" ht="12.75">
      <c r="F698" s="18"/>
    </row>
    <row r="699" ht="12.75">
      <c r="F699" s="18"/>
    </row>
    <row r="700" ht="12.75">
      <c r="F700" s="18"/>
    </row>
    <row r="701" ht="12.75">
      <c r="F701" s="18"/>
    </row>
    <row r="702" ht="12.75">
      <c r="F702" s="18"/>
    </row>
    <row r="703" ht="12.75">
      <c r="F703" s="18"/>
    </row>
    <row r="704" ht="12.75">
      <c r="F704" s="18"/>
    </row>
    <row r="705" ht="12.75">
      <c r="F705" s="18"/>
    </row>
    <row r="706" ht="12.75">
      <c r="F706" s="18"/>
    </row>
    <row r="707" ht="12.75">
      <c r="F707" s="18"/>
    </row>
    <row r="708" ht="12.75">
      <c r="F708" s="18"/>
    </row>
    <row r="709" ht="12.75">
      <c r="F709" s="18"/>
    </row>
    <row r="710" ht="12.75">
      <c r="F710" s="18"/>
    </row>
    <row r="711" ht="12.75">
      <c r="F711" s="18"/>
    </row>
    <row r="712" ht="12.75">
      <c r="F712" s="18"/>
    </row>
    <row r="713" ht="12.75">
      <c r="F713" s="18"/>
    </row>
    <row r="714" ht="12.75">
      <c r="F714" s="18"/>
    </row>
    <row r="715" ht="12.75">
      <c r="F715" s="18"/>
    </row>
    <row r="716" ht="12.75">
      <c r="F716" s="18"/>
    </row>
    <row r="717" ht="12.75">
      <c r="F717" s="18"/>
    </row>
    <row r="718" ht="12.75">
      <c r="F718" s="18"/>
    </row>
    <row r="719" ht="12.75">
      <c r="F719" s="18"/>
    </row>
    <row r="720" ht="12.75">
      <c r="F720" s="18"/>
    </row>
    <row r="721" ht="12.75">
      <c r="F721" s="18"/>
    </row>
    <row r="722" ht="12.75">
      <c r="F722" s="18"/>
    </row>
    <row r="723" ht="12.75">
      <c r="F723" s="18"/>
    </row>
    <row r="724" ht="12.75">
      <c r="F724" s="18"/>
    </row>
    <row r="725" ht="12.75">
      <c r="F725" s="18"/>
    </row>
    <row r="726" ht="12.75">
      <c r="F726" s="18"/>
    </row>
    <row r="727" ht="12.75">
      <c r="F727" s="18"/>
    </row>
    <row r="728" ht="12.75">
      <c r="F728" s="18"/>
    </row>
    <row r="729" ht="12.75">
      <c r="F729" s="18"/>
    </row>
    <row r="730" ht="12.75">
      <c r="F730" s="18"/>
    </row>
    <row r="731" ht="12.75">
      <c r="F731" s="18"/>
    </row>
    <row r="732" ht="12.75">
      <c r="F732" s="18"/>
    </row>
    <row r="733" ht="12.75">
      <c r="F733" s="18"/>
    </row>
    <row r="734" ht="12.75">
      <c r="F734" s="18"/>
    </row>
    <row r="735" ht="12.75">
      <c r="F735" s="18"/>
    </row>
    <row r="736" ht="12.75">
      <c r="F736" s="18"/>
    </row>
    <row r="737" ht="12.75">
      <c r="F737" s="18"/>
    </row>
    <row r="738" ht="12.75">
      <c r="F738" s="18"/>
    </row>
    <row r="739" ht="12.75">
      <c r="F739" s="18"/>
    </row>
    <row r="740" ht="12.75">
      <c r="F740" s="18"/>
    </row>
    <row r="741" ht="12.75">
      <c r="F741" s="18"/>
    </row>
    <row r="742" ht="12.75">
      <c r="F742" s="18"/>
    </row>
    <row r="743" ht="12.75">
      <c r="F743" s="18"/>
    </row>
    <row r="744" ht="12.75">
      <c r="F744" s="18"/>
    </row>
    <row r="745" ht="12.75">
      <c r="F745" s="18"/>
    </row>
    <row r="746" ht="12.75">
      <c r="F746" s="18"/>
    </row>
    <row r="747" ht="12.75">
      <c r="F747" s="18"/>
    </row>
    <row r="748" ht="12.75">
      <c r="F748" s="18"/>
    </row>
    <row r="749" ht="12.75">
      <c r="F749" s="18"/>
    </row>
    <row r="750" ht="12.75">
      <c r="F750" s="18"/>
    </row>
    <row r="751" ht="12.75">
      <c r="F751" s="18"/>
    </row>
    <row r="752" ht="12.75">
      <c r="F752" s="18"/>
    </row>
    <row r="753" ht="12.75">
      <c r="F753" s="18"/>
    </row>
    <row r="754" ht="12.75">
      <c r="F754" s="18"/>
    </row>
    <row r="755" ht="12.75">
      <c r="F755" s="18"/>
    </row>
    <row r="756" ht="12.75">
      <c r="F756" s="18"/>
    </row>
    <row r="757" ht="12.75">
      <c r="F757" s="18"/>
    </row>
    <row r="758" ht="12.75">
      <c r="F758" s="18"/>
    </row>
    <row r="759" ht="12.75">
      <c r="F759" s="18"/>
    </row>
    <row r="760" ht="12.75">
      <c r="F760" s="18"/>
    </row>
    <row r="761" ht="12.75">
      <c r="F761" s="18"/>
    </row>
    <row r="762" ht="12.75">
      <c r="F762" s="18"/>
    </row>
    <row r="763" ht="12.75">
      <c r="F763" s="18"/>
    </row>
    <row r="764" ht="12.75">
      <c r="F764" s="18"/>
    </row>
    <row r="765" ht="12.75">
      <c r="F765" s="18"/>
    </row>
    <row r="766" ht="12.75">
      <c r="F766" s="18"/>
    </row>
    <row r="767" ht="12.75">
      <c r="F767" s="18"/>
    </row>
    <row r="768" ht="12.75">
      <c r="F768" s="18"/>
    </row>
    <row r="769" ht="12.75">
      <c r="F769" s="18"/>
    </row>
    <row r="770" ht="12.75">
      <c r="F770" s="18"/>
    </row>
    <row r="771" ht="12.75">
      <c r="F771" s="18"/>
    </row>
    <row r="772" ht="12.75">
      <c r="F772" s="18"/>
    </row>
    <row r="773" ht="12.75">
      <c r="F773" s="18"/>
    </row>
    <row r="774" ht="12.75">
      <c r="F774" s="18"/>
    </row>
    <row r="775" ht="12.75">
      <c r="F775" s="18"/>
    </row>
    <row r="776" ht="12.75">
      <c r="F776" s="18"/>
    </row>
    <row r="777" ht="12.75">
      <c r="F777" s="18"/>
    </row>
    <row r="778" ht="12.75">
      <c r="F778" s="18"/>
    </row>
    <row r="779" ht="12.75">
      <c r="F779" s="18"/>
    </row>
    <row r="780" ht="12.75">
      <c r="F780" s="18"/>
    </row>
    <row r="781" ht="12.75">
      <c r="F781" s="18"/>
    </row>
    <row r="782" ht="12.75">
      <c r="F782" s="18"/>
    </row>
    <row r="783" ht="12.75">
      <c r="F783" s="18"/>
    </row>
    <row r="784" ht="12.75">
      <c r="F784" s="18"/>
    </row>
    <row r="785" ht="12.75">
      <c r="F785" s="18"/>
    </row>
    <row r="786" ht="12.75">
      <c r="F786" s="18"/>
    </row>
    <row r="787" ht="12.75">
      <c r="F787" s="18"/>
    </row>
    <row r="788" ht="12.75">
      <c r="F788" s="18"/>
    </row>
    <row r="789" ht="12.75">
      <c r="F789" s="18"/>
    </row>
    <row r="790" ht="12.75">
      <c r="F790" s="18"/>
    </row>
    <row r="791" ht="12.75">
      <c r="F791" s="18"/>
    </row>
    <row r="792" ht="12.75">
      <c r="F792" s="18"/>
    </row>
    <row r="793" ht="12.75">
      <c r="F793" s="18"/>
    </row>
    <row r="794" ht="12.75">
      <c r="F794" s="18"/>
    </row>
    <row r="795" ht="12.75">
      <c r="F795" s="18"/>
    </row>
    <row r="796" ht="12.75">
      <c r="F796" s="18"/>
    </row>
    <row r="797" ht="12.75">
      <c r="F797" s="18"/>
    </row>
    <row r="798" ht="12.75">
      <c r="F798" s="18"/>
    </row>
    <row r="799" ht="12.75">
      <c r="F799" s="18"/>
    </row>
    <row r="800" ht="12.75">
      <c r="F800" s="18"/>
    </row>
    <row r="801" ht="12.75">
      <c r="F801" s="18"/>
    </row>
    <row r="802" ht="12.75">
      <c r="F802" s="18"/>
    </row>
    <row r="803" ht="12.75">
      <c r="F803" s="18"/>
    </row>
    <row r="804" ht="12.75">
      <c r="F804" s="18"/>
    </row>
    <row r="805" ht="12.75">
      <c r="F805" s="18"/>
    </row>
    <row r="806" ht="12.75">
      <c r="F806" s="18"/>
    </row>
    <row r="807" ht="12.75">
      <c r="F807" s="18"/>
    </row>
    <row r="808" ht="12.75">
      <c r="F808" s="18"/>
    </row>
    <row r="809" ht="12.75">
      <c r="F809" s="18"/>
    </row>
    <row r="810" ht="12.75">
      <c r="F810" s="18"/>
    </row>
    <row r="811" ht="12.75">
      <c r="F811" s="18"/>
    </row>
    <row r="812" ht="12.75">
      <c r="F812" s="18"/>
    </row>
    <row r="813" ht="12.75">
      <c r="F813" s="18"/>
    </row>
    <row r="814" ht="12.75">
      <c r="F814" s="18"/>
    </row>
    <row r="815" ht="12.75">
      <c r="F815" s="18"/>
    </row>
    <row r="816" ht="12.75">
      <c r="F816" s="18"/>
    </row>
    <row r="817" ht="12.75">
      <c r="F817" s="18"/>
    </row>
    <row r="818" ht="12.75">
      <c r="F818" s="18"/>
    </row>
    <row r="819" ht="12.75">
      <c r="F819" s="18"/>
    </row>
    <row r="820" ht="12.75">
      <c r="F820" s="18"/>
    </row>
    <row r="821" ht="12.75">
      <c r="F821" s="18"/>
    </row>
    <row r="822" ht="12.75">
      <c r="F822" s="18"/>
    </row>
    <row r="823" ht="12.75">
      <c r="F823" s="18"/>
    </row>
    <row r="824" ht="12.75">
      <c r="F824" s="18"/>
    </row>
    <row r="825" ht="12.75">
      <c r="F825" s="18"/>
    </row>
    <row r="826" ht="12.75">
      <c r="F826" s="18"/>
    </row>
    <row r="827" ht="12.75">
      <c r="F827" s="18"/>
    </row>
    <row r="828" ht="12.75">
      <c r="F828" s="18"/>
    </row>
    <row r="829" ht="12.75">
      <c r="F829" s="18"/>
    </row>
    <row r="830" ht="12.75">
      <c r="F830" s="18"/>
    </row>
    <row r="831" ht="12.75">
      <c r="F831" s="18"/>
    </row>
    <row r="832" ht="12.75">
      <c r="F832" s="18"/>
    </row>
    <row r="833" ht="12.75">
      <c r="F833" s="18"/>
    </row>
    <row r="834" ht="12.75">
      <c r="F834" s="18"/>
    </row>
    <row r="835" ht="12.75">
      <c r="F835" s="18"/>
    </row>
    <row r="836" ht="12.75">
      <c r="F836" s="18"/>
    </row>
    <row r="837" ht="12.75">
      <c r="F837" s="18"/>
    </row>
    <row r="838" ht="12.75">
      <c r="F838" s="18"/>
    </row>
    <row r="839" ht="12.75">
      <c r="F839" s="18"/>
    </row>
    <row r="840" ht="12.75">
      <c r="F840" s="18"/>
    </row>
    <row r="841" ht="12.75">
      <c r="F841" s="18"/>
    </row>
    <row r="842" ht="12.75">
      <c r="F842" s="18"/>
    </row>
    <row r="843" ht="12.75">
      <c r="F843" s="18"/>
    </row>
    <row r="844" ht="12.75">
      <c r="F844" s="18"/>
    </row>
    <row r="845" ht="12.75">
      <c r="F845" s="18"/>
    </row>
    <row r="846" ht="12.75">
      <c r="F846" s="18"/>
    </row>
    <row r="847" ht="12.75">
      <c r="F847" s="18"/>
    </row>
    <row r="848" ht="12.75">
      <c r="F848" s="18"/>
    </row>
    <row r="849" ht="12.75">
      <c r="F849" s="18"/>
    </row>
    <row r="850" ht="12.75">
      <c r="F850" s="18"/>
    </row>
    <row r="851" ht="12.75">
      <c r="F851" s="18"/>
    </row>
    <row r="852" ht="12.75">
      <c r="F852" s="18"/>
    </row>
    <row r="853" ht="12.75">
      <c r="F853" s="18"/>
    </row>
    <row r="854" ht="12.75">
      <c r="F854" s="18"/>
    </row>
    <row r="855" ht="12.75">
      <c r="F855" s="18"/>
    </row>
    <row r="856" ht="12.75">
      <c r="F856" s="18"/>
    </row>
    <row r="857" ht="12.75">
      <c r="F857" s="18"/>
    </row>
    <row r="858" ht="12.75">
      <c r="F858" s="18"/>
    </row>
    <row r="859" ht="12.75">
      <c r="F859" s="18"/>
    </row>
    <row r="860" ht="12.75">
      <c r="F860" s="18"/>
    </row>
    <row r="861" ht="12.75">
      <c r="F861" s="18"/>
    </row>
    <row r="862" ht="12.75">
      <c r="F862" s="18"/>
    </row>
    <row r="863" ht="12.75">
      <c r="F863" s="18"/>
    </row>
    <row r="864" ht="12.75">
      <c r="F864" s="18"/>
    </row>
    <row r="865" ht="12.75">
      <c r="F865" s="18"/>
    </row>
    <row r="866" ht="12.75">
      <c r="F866" s="18"/>
    </row>
    <row r="867" ht="12.75">
      <c r="F867" s="18"/>
    </row>
    <row r="868" ht="12.75">
      <c r="F868" s="18"/>
    </row>
    <row r="869" ht="12.75">
      <c r="F869" s="18"/>
    </row>
    <row r="870" ht="12.75">
      <c r="F870" s="18"/>
    </row>
    <row r="871" ht="12.75">
      <c r="F871" s="18"/>
    </row>
    <row r="872" ht="12.75">
      <c r="F872" s="18"/>
    </row>
    <row r="873" ht="12.75">
      <c r="F873" s="18"/>
    </row>
    <row r="874" ht="12.75">
      <c r="F874" s="18"/>
    </row>
    <row r="875" ht="12.75">
      <c r="F875" s="18"/>
    </row>
    <row r="876" ht="12.75">
      <c r="F876" s="18"/>
    </row>
    <row r="877" ht="12.75">
      <c r="F877" s="18"/>
    </row>
    <row r="878" ht="12.75">
      <c r="F878" s="18"/>
    </row>
    <row r="879" ht="12.75">
      <c r="F879" s="18"/>
    </row>
    <row r="880" ht="12.75">
      <c r="F880" s="18"/>
    </row>
    <row r="881" ht="12.75">
      <c r="F881" s="18"/>
    </row>
    <row r="882" ht="12.75">
      <c r="F882" s="18"/>
    </row>
    <row r="883" ht="12.75">
      <c r="F883" s="18"/>
    </row>
    <row r="884" ht="12.75">
      <c r="F884" s="18"/>
    </row>
    <row r="885" ht="12.75">
      <c r="F885" s="18"/>
    </row>
    <row r="886" ht="12.75">
      <c r="F886" s="18"/>
    </row>
    <row r="887" ht="12.75">
      <c r="F887" s="18"/>
    </row>
    <row r="888" ht="12.75">
      <c r="F888" s="18"/>
    </row>
    <row r="889" ht="12.75">
      <c r="F889" s="18"/>
    </row>
    <row r="890" ht="12.75">
      <c r="F890" s="18"/>
    </row>
    <row r="891" ht="12.75">
      <c r="F891" s="18"/>
    </row>
    <row r="892" ht="12.75">
      <c r="F892" s="18"/>
    </row>
    <row r="893" ht="12.75">
      <c r="F893" s="18"/>
    </row>
    <row r="894" ht="12.75">
      <c r="F894" s="18"/>
    </row>
    <row r="895" ht="12.75">
      <c r="F895" s="18"/>
    </row>
    <row r="896" ht="12.75">
      <c r="F896" s="18"/>
    </row>
    <row r="897" ht="12.75">
      <c r="F897" s="18"/>
    </row>
    <row r="898" ht="12.75">
      <c r="F898" s="18"/>
    </row>
    <row r="899" ht="12.75">
      <c r="F899" s="18"/>
    </row>
    <row r="900" ht="12.75">
      <c r="F900" s="18"/>
    </row>
    <row r="901" ht="12.75">
      <c r="F901" s="18"/>
    </row>
    <row r="902" ht="12.75">
      <c r="F902" s="18"/>
    </row>
    <row r="903" ht="12.75">
      <c r="F903" s="18"/>
    </row>
    <row r="904" ht="12.75">
      <c r="F904" s="18"/>
    </row>
    <row r="905" ht="12.75">
      <c r="F905" s="18"/>
    </row>
    <row r="906" ht="12.75">
      <c r="F906" s="18"/>
    </row>
    <row r="907" ht="12.75">
      <c r="F907" s="18"/>
    </row>
    <row r="908" ht="12.75">
      <c r="F908" s="18"/>
    </row>
    <row r="909" ht="12.75">
      <c r="F909" s="18"/>
    </row>
    <row r="910" ht="12.75">
      <c r="F910" s="18"/>
    </row>
    <row r="911" ht="12.75">
      <c r="F911" s="18"/>
    </row>
    <row r="912" ht="12.75">
      <c r="F912" s="18"/>
    </row>
    <row r="913" ht="12.75">
      <c r="F913" s="18"/>
    </row>
    <row r="914" ht="12.75">
      <c r="F914" s="18"/>
    </row>
    <row r="915" ht="12.75">
      <c r="F915" s="18"/>
    </row>
    <row r="916" ht="12.75">
      <c r="F916" s="18"/>
    </row>
    <row r="917" ht="12.75">
      <c r="F917" s="18"/>
    </row>
    <row r="918" ht="12.75">
      <c r="F918" s="18"/>
    </row>
    <row r="919" ht="12.75">
      <c r="F919" s="18"/>
    </row>
    <row r="920" ht="12.75">
      <c r="F920" s="18"/>
    </row>
    <row r="921" ht="12.75">
      <c r="F921" s="18"/>
    </row>
    <row r="922" ht="12.75">
      <c r="F922" s="18"/>
    </row>
    <row r="923" ht="12.75">
      <c r="F923" s="18"/>
    </row>
    <row r="924" ht="12.75">
      <c r="F924" s="18"/>
    </row>
    <row r="925" ht="12.75">
      <c r="F925" s="18"/>
    </row>
    <row r="926" ht="12.75">
      <c r="F926" s="18"/>
    </row>
    <row r="927" ht="12.75">
      <c r="F927" s="18"/>
    </row>
    <row r="928" ht="12.75">
      <c r="F928" s="18"/>
    </row>
    <row r="929" ht="12.75">
      <c r="F929" s="18"/>
    </row>
    <row r="930" ht="12.75">
      <c r="F930" s="18"/>
    </row>
    <row r="931" ht="12.75">
      <c r="F931" s="18"/>
    </row>
    <row r="932" ht="12.75">
      <c r="F932" s="18"/>
    </row>
    <row r="933" ht="12.75">
      <c r="F933" s="18"/>
    </row>
    <row r="934" ht="12.75">
      <c r="F934" s="18"/>
    </row>
    <row r="935" ht="12.75">
      <c r="F935" s="18"/>
    </row>
    <row r="936" ht="12.75">
      <c r="F936" s="18"/>
    </row>
    <row r="937" ht="12.75">
      <c r="F937" s="18"/>
    </row>
    <row r="938" ht="12.75">
      <c r="F938" s="18"/>
    </row>
    <row r="939" ht="12.75">
      <c r="F939" s="18"/>
    </row>
    <row r="940" ht="12.75">
      <c r="F940" s="18"/>
    </row>
    <row r="941" ht="12.75">
      <c r="F941" s="18"/>
    </row>
    <row r="942" ht="12.75">
      <c r="F942" s="18"/>
    </row>
    <row r="943" ht="12.75">
      <c r="F943" s="18"/>
    </row>
    <row r="944" ht="12.75">
      <c r="F944" s="18"/>
    </row>
    <row r="945" ht="12.75">
      <c r="F945" s="18"/>
    </row>
    <row r="946" ht="12.75">
      <c r="F946" s="18"/>
    </row>
    <row r="947" ht="12.75">
      <c r="F947" s="18"/>
    </row>
    <row r="948" ht="12.75">
      <c r="F948" s="18"/>
    </row>
    <row r="949" ht="12.75">
      <c r="F949" s="18"/>
    </row>
    <row r="950" ht="12.75">
      <c r="F950" s="18"/>
    </row>
    <row r="951" ht="12.75">
      <c r="F951" s="18"/>
    </row>
    <row r="952" ht="12.75">
      <c r="F952" s="18"/>
    </row>
    <row r="953" ht="12.75">
      <c r="F953" s="18"/>
    </row>
    <row r="954" ht="12.75">
      <c r="F954" s="18"/>
    </row>
    <row r="955" ht="12.75">
      <c r="F955" s="18"/>
    </row>
    <row r="956" ht="12.75">
      <c r="F956" s="18"/>
    </row>
    <row r="957" ht="12.75">
      <c r="F957" s="18"/>
    </row>
    <row r="958" ht="12.75">
      <c r="F958" s="18"/>
    </row>
    <row r="959" ht="12.75">
      <c r="F959" s="18"/>
    </row>
    <row r="960" ht="12.75">
      <c r="F960" s="18"/>
    </row>
    <row r="961" ht="12.75">
      <c r="F961" s="18"/>
    </row>
    <row r="962" ht="12.75">
      <c r="F962" s="18"/>
    </row>
    <row r="963" ht="12.75">
      <c r="F963" s="18"/>
    </row>
    <row r="964" ht="12.75">
      <c r="F964" s="18"/>
    </row>
    <row r="965" ht="12.75">
      <c r="F965" s="18"/>
    </row>
    <row r="966" ht="12.75">
      <c r="F966" s="18"/>
    </row>
    <row r="967" ht="12.75">
      <c r="F967" s="18"/>
    </row>
    <row r="968" ht="12.75">
      <c r="F968" s="18"/>
    </row>
    <row r="969" ht="12.75">
      <c r="F969" s="18"/>
    </row>
    <row r="970" ht="12.75">
      <c r="F970" s="18"/>
    </row>
    <row r="971" ht="12.75">
      <c r="F971" s="18"/>
    </row>
    <row r="972" ht="12.75">
      <c r="F972" s="18"/>
    </row>
    <row r="973" ht="12.75">
      <c r="F973" s="18"/>
    </row>
    <row r="974" ht="12.75">
      <c r="F974" s="18"/>
    </row>
    <row r="975" ht="12.75">
      <c r="F975" s="18"/>
    </row>
    <row r="976" ht="12.75">
      <c r="F976" s="18"/>
    </row>
    <row r="977" ht="12.75">
      <c r="F977" s="18"/>
    </row>
    <row r="978" ht="12.75">
      <c r="F978" s="18"/>
    </row>
    <row r="979" ht="12.75">
      <c r="F979" s="18"/>
    </row>
    <row r="980" ht="12.75">
      <c r="F980" s="18"/>
    </row>
    <row r="981" ht="12.75">
      <c r="F981" s="18"/>
    </row>
    <row r="982" ht="12.75">
      <c r="F982" s="18"/>
    </row>
    <row r="983" ht="12.75">
      <c r="F983" s="18"/>
    </row>
    <row r="984" ht="12.75">
      <c r="F984" s="18"/>
    </row>
    <row r="985" ht="12.75">
      <c r="F985" s="18"/>
    </row>
    <row r="986" ht="12.75">
      <c r="F986" s="18"/>
    </row>
    <row r="987" ht="12.75">
      <c r="F987" s="18"/>
    </row>
    <row r="988" ht="12.75">
      <c r="F988" s="18"/>
    </row>
    <row r="989" ht="12.75">
      <c r="F989" s="18"/>
    </row>
    <row r="990" ht="12.75">
      <c r="F990" s="18"/>
    </row>
    <row r="991" ht="12.75">
      <c r="F991" s="18"/>
    </row>
    <row r="992" ht="12.75">
      <c r="F992" s="18"/>
    </row>
    <row r="993" ht="12.75">
      <c r="F993" s="18"/>
    </row>
    <row r="994" ht="12.75">
      <c r="F994" s="18"/>
    </row>
    <row r="995" ht="12.75">
      <c r="F995" s="18"/>
    </row>
    <row r="996" ht="12.75">
      <c r="F996" s="18"/>
    </row>
    <row r="997" ht="12.75">
      <c r="F997" s="18"/>
    </row>
    <row r="998" ht="12.75">
      <c r="F998" s="18"/>
    </row>
    <row r="999" ht="12.75">
      <c r="F999" s="18"/>
    </row>
    <row r="1000" ht="12.75">
      <c r="F1000" s="18"/>
    </row>
    <row r="1001" ht="12.75">
      <c r="F1001" s="18"/>
    </row>
    <row r="1002" ht="12.75">
      <c r="F1002" s="18"/>
    </row>
    <row r="1003" ht="12.75">
      <c r="F1003" s="18"/>
    </row>
    <row r="1004" ht="12.75">
      <c r="F1004" s="18"/>
    </row>
    <row r="1005" ht="12.75">
      <c r="F1005" s="18"/>
    </row>
    <row r="1006" ht="12.75">
      <c r="F1006" s="18"/>
    </row>
    <row r="1007" ht="12.75">
      <c r="F1007" s="18"/>
    </row>
    <row r="1008" ht="12.75">
      <c r="F1008" s="18"/>
    </row>
    <row r="1009" ht="12.75">
      <c r="F1009" s="18"/>
    </row>
    <row r="1010" ht="12.75">
      <c r="F1010" s="18"/>
    </row>
    <row r="1011" ht="12.75">
      <c r="F1011" s="18"/>
    </row>
    <row r="1012" ht="12.75">
      <c r="F1012" s="18"/>
    </row>
    <row r="1013" ht="12.75">
      <c r="F1013" s="18"/>
    </row>
    <row r="1014" ht="12.75">
      <c r="F1014" s="18"/>
    </row>
    <row r="1015" ht="12.75">
      <c r="F1015" s="18"/>
    </row>
    <row r="1016" ht="12.75">
      <c r="F1016" s="18"/>
    </row>
    <row r="1017" ht="12.75">
      <c r="F1017" s="18"/>
    </row>
    <row r="1018" ht="12.75">
      <c r="F1018" s="18"/>
    </row>
    <row r="1019" ht="12.75">
      <c r="F1019" s="18"/>
    </row>
    <row r="1020" ht="12.75">
      <c r="F1020" s="18"/>
    </row>
    <row r="1021" ht="12.75">
      <c r="F1021" s="18"/>
    </row>
    <row r="1022" ht="12.75">
      <c r="F1022" s="18"/>
    </row>
    <row r="1023" ht="12.75">
      <c r="F1023" s="18"/>
    </row>
    <row r="1024" ht="12.75">
      <c r="F1024" s="18"/>
    </row>
    <row r="1025" ht="12.75">
      <c r="F1025" s="18"/>
    </row>
    <row r="1026" ht="12.75">
      <c r="F1026" s="18"/>
    </row>
    <row r="1027" ht="12.75">
      <c r="F1027" s="18"/>
    </row>
    <row r="1028" ht="12.75">
      <c r="F1028" s="18"/>
    </row>
    <row r="1029" ht="12.75">
      <c r="F1029" s="18"/>
    </row>
    <row r="1030" ht="12.75">
      <c r="F1030" s="18"/>
    </row>
    <row r="1031" ht="12.75">
      <c r="F1031" s="18"/>
    </row>
    <row r="1032" ht="12.75">
      <c r="F1032" s="18"/>
    </row>
    <row r="1033" ht="12.75">
      <c r="F1033" s="18"/>
    </row>
    <row r="1034" ht="12.75">
      <c r="F1034" s="18"/>
    </row>
    <row r="1035" ht="12.75">
      <c r="F1035" s="18"/>
    </row>
    <row r="1036" ht="12.75">
      <c r="F1036" s="18"/>
    </row>
    <row r="1037" ht="12.75">
      <c r="F1037" s="18"/>
    </row>
    <row r="1038" ht="12.75">
      <c r="F1038" s="18"/>
    </row>
    <row r="1039" ht="12.75">
      <c r="F1039" s="18"/>
    </row>
    <row r="1040" ht="12.75">
      <c r="F1040" s="18"/>
    </row>
    <row r="1041" ht="12.75">
      <c r="F1041" s="18"/>
    </row>
    <row r="1042" ht="12.75">
      <c r="F1042" s="18"/>
    </row>
    <row r="1043" ht="12.75">
      <c r="F1043" s="18"/>
    </row>
    <row r="1044" ht="12.75">
      <c r="F1044" s="18"/>
    </row>
    <row r="1045" ht="12.75">
      <c r="F1045" s="18"/>
    </row>
    <row r="1046" ht="12.75">
      <c r="F1046" s="18"/>
    </row>
    <row r="1047" ht="12.75">
      <c r="F1047" s="18"/>
    </row>
    <row r="1048" ht="12.75">
      <c r="F1048" s="18"/>
    </row>
    <row r="1049" ht="12.75">
      <c r="F1049" s="18"/>
    </row>
    <row r="1050" ht="12.75">
      <c r="F1050" s="18"/>
    </row>
    <row r="1051" ht="12.75">
      <c r="F1051" s="18"/>
    </row>
    <row r="1052" ht="12.75">
      <c r="F1052" s="18"/>
    </row>
    <row r="1053" ht="12.75">
      <c r="F1053" s="18"/>
    </row>
    <row r="1054" ht="12.75">
      <c r="F1054" s="18"/>
    </row>
    <row r="1055" ht="12.75">
      <c r="F1055" s="18"/>
    </row>
    <row r="1056" ht="12.75">
      <c r="F1056" s="18"/>
    </row>
    <row r="1057" ht="12.75">
      <c r="F1057" s="18"/>
    </row>
    <row r="1058" ht="12.75">
      <c r="F1058" s="18"/>
    </row>
    <row r="1059" ht="12.75">
      <c r="F1059" s="18"/>
    </row>
    <row r="1060" ht="12.75">
      <c r="F1060" s="18"/>
    </row>
    <row r="1061" ht="12.75">
      <c r="F1061" s="18"/>
    </row>
    <row r="1062" ht="12.75">
      <c r="F1062" s="18"/>
    </row>
    <row r="1063" ht="12.75">
      <c r="F1063" s="18"/>
    </row>
    <row r="1064" ht="12.75">
      <c r="F1064" s="18"/>
    </row>
    <row r="1065" ht="12.75">
      <c r="F1065" s="18"/>
    </row>
    <row r="1066" ht="12.75">
      <c r="F1066" s="18"/>
    </row>
    <row r="1067" ht="12.75">
      <c r="F1067" s="18"/>
    </row>
    <row r="1068" ht="12.75">
      <c r="F1068" s="18"/>
    </row>
    <row r="1069" ht="12.75">
      <c r="F1069" s="18"/>
    </row>
    <row r="1070" ht="12.75">
      <c r="F1070" s="18"/>
    </row>
    <row r="1071" ht="12.75">
      <c r="F1071" s="18"/>
    </row>
    <row r="1072" ht="12.75">
      <c r="F1072" s="18"/>
    </row>
    <row r="1073" ht="12.75">
      <c r="F1073" s="18"/>
    </row>
    <row r="1074" ht="12.75">
      <c r="F1074" s="18"/>
    </row>
    <row r="1075" ht="12.75">
      <c r="F1075" s="18"/>
    </row>
    <row r="1076" ht="12.75">
      <c r="F1076" s="18"/>
    </row>
    <row r="1077" ht="12.75">
      <c r="F1077" s="18"/>
    </row>
    <row r="1078" ht="12.75">
      <c r="F1078" s="18"/>
    </row>
    <row r="1079" ht="12.75">
      <c r="F1079" s="18"/>
    </row>
    <row r="1080" ht="12.75">
      <c r="F1080" s="18"/>
    </row>
    <row r="1081" ht="12.75">
      <c r="F1081" s="18"/>
    </row>
    <row r="1082" ht="12.75">
      <c r="F1082" s="18"/>
    </row>
    <row r="1083" ht="12.75">
      <c r="F1083" s="18"/>
    </row>
    <row r="1084" ht="12.75">
      <c r="F1084" s="18"/>
    </row>
    <row r="1085" ht="12.75">
      <c r="F1085" s="18"/>
    </row>
    <row r="1086" ht="12.75">
      <c r="F1086" s="18"/>
    </row>
    <row r="1087" ht="12.75">
      <c r="F1087" s="18"/>
    </row>
    <row r="1088" ht="12.75">
      <c r="F1088" s="18"/>
    </row>
    <row r="1089" ht="12.75">
      <c r="F1089" s="18"/>
    </row>
    <row r="1090" ht="12.75">
      <c r="F1090" s="18"/>
    </row>
    <row r="1091" ht="12.75">
      <c r="F1091" s="18"/>
    </row>
    <row r="1092" ht="12.75">
      <c r="F1092" s="18"/>
    </row>
    <row r="1093" ht="12.75">
      <c r="F1093" s="18"/>
    </row>
    <row r="1094" ht="12.75">
      <c r="F1094" s="18"/>
    </row>
    <row r="1095" ht="12.75">
      <c r="F1095" s="18"/>
    </row>
    <row r="1096" ht="12.75">
      <c r="F1096" s="18"/>
    </row>
    <row r="1097" ht="12.75">
      <c r="F1097" s="18"/>
    </row>
    <row r="1098" ht="12.75">
      <c r="F1098" s="18"/>
    </row>
    <row r="1099" ht="12.75">
      <c r="F1099" s="18"/>
    </row>
    <row r="1100" ht="12.75">
      <c r="F1100" s="18"/>
    </row>
    <row r="1101" ht="12.75">
      <c r="F1101" s="18"/>
    </row>
    <row r="1102" ht="12.75">
      <c r="F1102" s="18"/>
    </row>
    <row r="1103" ht="12.75">
      <c r="F1103" s="18"/>
    </row>
    <row r="1104" ht="12.75">
      <c r="F1104" s="18"/>
    </row>
    <row r="1105" ht="12.75">
      <c r="F1105" s="18"/>
    </row>
    <row r="1106" ht="12.75">
      <c r="F1106" s="18"/>
    </row>
    <row r="1107" ht="12.75">
      <c r="F1107" s="18"/>
    </row>
    <row r="1108" ht="12.75">
      <c r="F1108" s="18"/>
    </row>
    <row r="1109" ht="12.75">
      <c r="F1109" s="18"/>
    </row>
    <row r="1110" ht="12.75">
      <c r="F1110" s="18"/>
    </row>
    <row r="1111" ht="12.75">
      <c r="F1111" s="18"/>
    </row>
    <row r="1112" ht="12.75">
      <c r="F1112" s="18"/>
    </row>
    <row r="1113" ht="12.75">
      <c r="F1113" s="18"/>
    </row>
    <row r="1114" ht="12.75">
      <c r="F1114" s="18"/>
    </row>
    <row r="1115" ht="12.75">
      <c r="F1115" s="18"/>
    </row>
    <row r="1116" ht="12.75">
      <c r="F1116" s="18"/>
    </row>
    <row r="1117" ht="12.75">
      <c r="F1117" s="18"/>
    </row>
    <row r="1118" ht="12.75">
      <c r="F1118" s="18"/>
    </row>
    <row r="1119" ht="12.75">
      <c r="F1119" s="18"/>
    </row>
    <row r="1120" ht="12.75">
      <c r="F1120" s="18"/>
    </row>
    <row r="1121" ht="12.75">
      <c r="F1121" s="18"/>
    </row>
    <row r="1122" ht="12.75">
      <c r="F1122" s="18"/>
    </row>
    <row r="1123" ht="12.75">
      <c r="F1123" s="18"/>
    </row>
    <row r="1124" ht="12.75">
      <c r="F1124" s="18"/>
    </row>
    <row r="1125" ht="12.75">
      <c r="F1125" s="18"/>
    </row>
    <row r="1126" ht="12.75">
      <c r="F1126" s="18"/>
    </row>
    <row r="1127" ht="12.75">
      <c r="F1127" s="18"/>
    </row>
    <row r="1128" ht="12.75">
      <c r="F1128" s="18"/>
    </row>
    <row r="1129" ht="12.75">
      <c r="F1129" s="18"/>
    </row>
    <row r="1130" ht="12.75">
      <c r="F1130" s="18"/>
    </row>
    <row r="1131" ht="12.75">
      <c r="F1131" s="18"/>
    </row>
    <row r="1132" ht="12.75">
      <c r="F1132" s="18"/>
    </row>
    <row r="1133" ht="12.75">
      <c r="F1133" s="18"/>
    </row>
    <row r="1134" ht="12.75">
      <c r="F1134" s="18"/>
    </row>
    <row r="1135" ht="12.75">
      <c r="F1135" s="18"/>
    </row>
    <row r="1136" ht="12.75">
      <c r="F1136" s="18"/>
    </row>
    <row r="1137" ht="12.75">
      <c r="F1137" s="18"/>
    </row>
    <row r="1138" ht="12.75">
      <c r="F1138" s="18"/>
    </row>
    <row r="1139" ht="12.75">
      <c r="F1139" s="18"/>
    </row>
    <row r="1140" ht="12.75">
      <c r="F1140" s="18"/>
    </row>
    <row r="1141" ht="12.75">
      <c r="F1141" s="18"/>
    </row>
    <row r="1142" ht="12.75">
      <c r="F1142" s="18"/>
    </row>
    <row r="1143" ht="12.75">
      <c r="F1143" s="18"/>
    </row>
    <row r="1144" ht="12.75">
      <c r="F1144" s="18"/>
    </row>
    <row r="1145" ht="12.75">
      <c r="F1145" s="18"/>
    </row>
    <row r="1146" ht="12.75">
      <c r="F1146" s="18"/>
    </row>
    <row r="1147" ht="12.75">
      <c r="F1147" s="18"/>
    </row>
    <row r="1148" ht="12.75">
      <c r="F1148" s="18"/>
    </row>
    <row r="1149" ht="12.75">
      <c r="F1149" s="18"/>
    </row>
    <row r="1150" ht="12.75">
      <c r="F1150" s="18"/>
    </row>
    <row r="1151" ht="12.75">
      <c r="F1151" s="18"/>
    </row>
    <row r="1152" ht="12.75">
      <c r="F1152" s="18"/>
    </row>
    <row r="1153" ht="12.75">
      <c r="F1153" s="18"/>
    </row>
    <row r="1154" ht="12.75">
      <c r="F1154" s="18"/>
    </row>
    <row r="1155" ht="12.75">
      <c r="F1155" s="18"/>
    </row>
    <row r="1156" ht="12.75">
      <c r="F1156" s="18"/>
    </row>
    <row r="1157" ht="12.75">
      <c r="F1157" s="18"/>
    </row>
    <row r="1158" ht="12.75">
      <c r="F1158" s="18"/>
    </row>
    <row r="1159" ht="12.75">
      <c r="F1159" s="18"/>
    </row>
    <row r="1160" ht="12.75">
      <c r="F1160" s="18"/>
    </row>
    <row r="1161" ht="12.75">
      <c r="F1161" s="18"/>
    </row>
    <row r="1162" ht="12.75">
      <c r="F1162" s="18"/>
    </row>
    <row r="1163" ht="12.75">
      <c r="F1163" s="18"/>
    </row>
    <row r="1164" ht="12.75">
      <c r="F1164" s="18"/>
    </row>
    <row r="1165" ht="12.75">
      <c r="F1165" s="18"/>
    </row>
    <row r="1166" ht="12.75">
      <c r="F1166" s="18"/>
    </row>
    <row r="1167" ht="12.75">
      <c r="F1167" s="18"/>
    </row>
    <row r="1168" ht="12.75">
      <c r="F1168" s="18"/>
    </row>
    <row r="1169" ht="12.75">
      <c r="F1169" s="18"/>
    </row>
    <row r="1170" ht="12.75">
      <c r="F1170" s="18"/>
    </row>
    <row r="1171" ht="12.75">
      <c r="F1171" s="18"/>
    </row>
    <row r="1172" ht="12.75">
      <c r="F1172" s="18"/>
    </row>
    <row r="1173" ht="12.75">
      <c r="F1173" s="18"/>
    </row>
    <row r="1174" ht="12.75">
      <c r="F1174" s="18"/>
    </row>
    <row r="1175" ht="12.75">
      <c r="F1175" s="18"/>
    </row>
    <row r="1176" ht="12.75">
      <c r="F1176" s="18"/>
    </row>
    <row r="1177" ht="12.75">
      <c r="F1177" s="18"/>
    </row>
    <row r="1178" ht="12.75">
      <c r="F1178" s="18"/>
    </row>
    <row r="1179" ht="12.75">
      <c r="F1179" s="18"/>
    </row>
    <row r="1180" ht="12.75">
      <c r="F1180" s="18"/>
    </row>
    <row r="1181" ht="12.75">
      <c r="F1181" s="18"/>
    </row>
    <row r="1182" ht="12.75">
      <c r="F1182" s="18"/>
    </row>
    <row r="1183" ht="12.75">
      <c r="F1183" s="18"/>
    </row>
    <row r="1184" ht="12.75">
      <c r="F1184" s="18"/>
    </row>
    <row r="1185" ht="12.75">
      <c r="F1185" s="18"/>
    </row>
    <row r="1186" ht="12.75">
      <c r="F1186" s="18"/>
    </row>
    <row r="1187" ht="12.75">
      <c r="F1187" s="18"/>
    </row>
    <row r="1188" ht="12.75">
      <c r="F1188" s="18"/>
    </row>
    <row r="1189" ht="12.75">
      <c r="F1189" s="18"/>
    </row>
    <row r="1190" ht="12.75">
      <c r="F1190" s="18"/>
    </row>
    <row r="1191" ht="12.75">
      <c r="F1191" s="18"/>
    </row>
    <row r="1192" ht="12.75">
      <c r="F1192" s="18"/>
    </row>
    <row r="1193" ht="12.75">
      <c r="F1193" s="18"/>
    </row>
    <row r="1194" ht="12.75">
      <c r="F1194" s="18"/>
    </row>
    <row r="1195" ht="12.75">
      <c r="F1195" s="18"/>
    </row>
    <row r="1196" ht="12.75">
      <c r="F1196" s="18"/>
    </row>
    <row r="1197" ht="12.75">
      <c r="F1197" s="18"/>
    </row>
    <row r="1198" ht="12.75">
      <c r="F1198" s="18"/>
    </row>
    <row r="1199" ht="12.75">
      <c r="F1199" s="18"/>
    </row>
    <row r="1200" ht="12.75">
      <c r="F1200" s="18"/>
    </row>
    <row r="1201" ht="12.75">
      <c r="F1201" s="18"/>
    </row>
    <row r="1202" ht="12.75">
      <c r="F1202" s="18"/>
    </row>
    <row r="1203" ht="12.75">
      <c r="F1203" s="18"/>
    </row>
    <row r="1204" ht="12.75">
      <c r="F1204" s="18"/>
    </row>
    <row r="1205" ht="12.75">
      <c r="F1205" s="18"/>
    </row>
    <row r="1206" ht="12.75">
      <c r="F1206" s="18"/>
    </row>
    <row r="1207" ht="12.75">
      <c r="F1207" s="18"/>
    </row>
    <row r="1208" ht="12.75">
      <c r="F1208" s="18"/>
    </row>
    <row r="1209" ht="12.75">
      <c r="F1209" s="18"/>
    </row>
    <row r="1210" ht="12.75">
      <c r="F1210" s="18"/>
    </row>
    <row r="1211" ht="12.75">
      <c r="F1211" s="18"/>
    </row>
    <row r="1212" ht="12.75">
      <c r="F1212" s="18"/>
    </row>
    <row r="1213" ht="12.75">
      <c r="F1213" s="18"/>
    </row>
    <row r="1214" ht="12.75">
      <c r="F1214" s="18"/>
    </row>
    <row r="1215" ht="12.75">
      <c r="F1215" s="18"/>
    </row>
    <row r="1216" ht="12.75">
      <c r="F1216" s="18"/>
    </row>
    <row r="1217" ht="12.75">
      <c r="F1217" s="18"/>
    </row>
    <row r="1218" ht="12.75">
      <c r="F1218" s="18"/>
    </row>
    <row r="1219" ht="12.75">
      <c r="F1219" s="18"/>
    </row>
    <row r="1220" ht="12.75">
      <c r="F1220" s="18"/>
    </row>
    <row r="1221" ht="12.75">
      <c r="F1221" s="18"/>
    </row>
    <row r="1222" ht="12.75">
      <c r="F1222" s="18"/>
    </row>
    <row r="1223" ht="12.75">
      <c r="F1223" s="18"/>
    </row>
    <row r="1224" ht="12.75">
      <c r="F1224" s="18"/>
    </row>
    <row r="1225" ht="12.75">
      <c r="F1225" s="18"/>
    </row>
    <row r="1226" ht="12.75">
      <c r="F1226" s="18"/>
    </row>
    <row r="1227" ht="12.75">
      <c r="F1227" s="18"/>
    </row>
    <row r="1228" ht="12.75">
      <c r="F1228" s="18"/>
    </row>
    <row r="1229" ht="12.75">
      <c r="F1229" s="18"/>
    </row>
    <row r="1230" ht="12.75">
      <c r="F1230" s="18"/>
    </row>
    <row r="1231" ht="12.75">
      <c r="F1231" s="18"/>
    </row>
    <row r="1232" ht="12.75">
      <c r="F1232" s="18"/>
    </row>
    <row r="1233" ht="12.75">
      <c r="F1233" s="18"/>
    </row>
    <row r="1234" ht="12.75">
      <c r="F1234" s="18"/>
    </row>
    <row r="1235" ht="12.75">
      <c r="F1235" s="18"/>
    </row>
    <row r="1236" ht="12.75">
      <c r="F1236" s="18"/>
    </row>
    <row r="1237" ht="12.75">
      <c r="F1237" s="18"/>
    </row>
    <row r="1238" ht="12.75">
      <c r="F1238" s="18"/>
    </row>
    <row r="1239" ht="12.75">
      <c r="F1239" s="18"/>
    </row>
    <row r="1240" ht="12.75">
      <c r="F1240" s="18"/>
    </row>
    <row r="1241" ht="12.75">
      <c r="F1241" s="18"/>
    </row>
    <row r="1242" ht="12.75">
      <c r="F1242" s="18"/>
    </row>
    <row r="1243" ht="12.75">
      <c r="F1243" s="18"/>
    </row>
    <row r="1244" ht="12.75">
      <c r="F1244" s="18"/>
    </row>
    <row r="1245" ht="12.75">
      <c r="F1245" s="18"/>
    </row>
    <row r="1246" ht="12.75">
      <c r="F1246" s="18"/>
    </row>
    <row r="1247" ht="12.75">
      <c r="F1247" s="18"/>
    </row>
    <row r="1248" ht="12.75">
      <c r="F1248" s="18"/>
    </row>
    <row r="1249" ht="12.75">
      <c r="F1249" s="18"/>
    </row>
    <row r="1250" ht="12.75">
      <c r="F1250" s="18"/>
    </row>
    <row r="1251" ht="12.75">
      <c r="F1251" s="18"/>
    </row>
    <row r="1252" ht="12.75">
      <c r="F1252" s="18"/>
    </row>
    <row r="1253" ht="12.75">
      <c r="F1253" s="18"/>
    </row>
    <row r="1254" ht="12.75">
      <c r="F1254" s="18"/>
    </row>
    <row r="1255" ht="12.75">
      <c r="F1255" s="18"/>
    </row>
    <row r="1256" ht="12.75">
      <c r="F1256" s="18"/>
    </row>
    <row r="1257" ht="12.75">
      <c r="F1257" s="18"/>
    </row>
    <row r="1258" ht="12.75">
      <c r="F1258" s="18"/>
    </row>
    <row r="1259" ht="12.75">
      <c r="F1259" s="18"/>
    </row>
    <row r="1260" ht="12.75">
      <c r="F1260" s="18"/>
    </row>
    <row r="1261" ht="12.75">
      <c r="F1261" s="18"/>
    </row>
    <row r="1262" ht="12.75">
      <c r="F1262" s="18"/>
    </row>
    <row r="1263" ht="12.75">
      <c r="F1263" s="18"/>
    </row>
    <row r="1264" ht="12.75">
      <c r="F1264" s="18"/>
    </row>
    <row r="1265" ht="12.75">
      <c r="F1265" s="18"/>
    </row>
    <row r="1266" ht="12.75">
      <c r="F1266" s="18"/>
    </row>
    <row r="1267" ht="12.75">
      <c r="F1267" s="18"/>
    </row>
    <row r="1268" ht="12.75">
      <c r="F1268" s="18"/>
    </row>
    <row r="1269" ht="12.75">
      <c r="F1269" s="18"/>
    </row>
    <row r="1270" ht="12.75">
      <c r="F1270" s="18"/>
    </row>
    <row r="1271" ht="12.75">
      <c r="F1271" s="18"/>
    </row>
    <row r="1272" ht="12.75">
      <c r="F1272" s="18"/>
    </row>
    <row r="1273" ht="12.75">
      <c r="F1273" s="18"/>
    </row>
    <row r="1274" ht="12.75">
      <c r="F1274" s="18"/>
    </row>
    <row r="1275" ht="12.75">
      <c r="F1275" s="18"/>
    </row>
    <row r="1276" ht="12.75">
      <c r="F1276" s="18"/>
    </row>
    <row r="1277" ht="12.75">
      <c r="F1277" s="18"/>
    </row>
    <row r="1278" ht="12.75">
      <c r="F1278" s="18"/>
    </row>
    <row r="1279" ht="12.75">
      <c r="F1279" s="18"/>
    </row>
    <row r="1280" ht="12.75">
      <c r="F1280" s="18"/>
    </row>
    <row r="1281" ht="12.75">
      <c r="F1281" s="18"/>
    </row>
    <row r="1282" ht="12.75">
      <c r="F1282" s="18"/>
    </row>
    <row r="1283" ht="12.75">
      <c r="F1283" s="18"/>
    </row>
    <row r="1284" ht="12.75">
      <c r="F1284" s="18"/>
    </row>
    <row r="1285" ht="12.75">
      <c r="F1285" s="18"/>
    </row>
    <row r="1286" ht="12.75">
      <c r="F1286" s="18"/>
    </row>
    <row r="1287" ht="12.75">
      <c r="F1287" s="18"/>
    </row>
    <row r="1288" ht="12.75">
      <c r="F1288" s="18"/>
    </row>
    <row r="1289" ht="12.75">
      <c r="F1289" s="18"/>
    </row>
    <row r="1290" ht="12.75">
      <c r="F1290" s="18"/>
    </row>
    <row r="1291" ht="12.75">
      <c r="F1291" s="18"/>
    </row>
    <row r="1292" ht="12.75">
      <c r="F1292" s="18"/>
    </row>
    <row r="1293" ht="12.75">
      <c r="F1293" s="18"/>
    </row>
    <row r="1294" ht="12.75">
      <c r="F1294" s="18"/>
    </row>
    <row r="1295" ht="12.75">
      <c r="F1295" s="18"/>
    </row>
    <row r="1296" ht="12.75">
      <c r="F1296" s="18"/>
    </row>
    <row r="1297" ht="12.75">
      <c r="F1297" s="18"/>
    </row>
    <row r="1298" ht="12.75">
      <c r="F1298" s="18"/>
    </row>
    <row r="1299" ht="12.75">
      <c r="F1299" s="18"/>
    </row>
    <row r="1300" ht="12.75">
      <c r="F1300" s="18"/>
    </row>
    <row r="1301" ht="12.75">
      <c r="F1301" s="18"/>
    </row>
    <row r="1302" ht="12.75">
      <c r="F1302" s="18"/>
    </row>
    <row r="1303" ht="12.75">
      <c r="F1303" s="18"/>
    </row>
    <row r="1304" ht="12.75">
      <c r="F1304" s="18"/>
    </row>
    <row r="1305" ht="12.75">
      <c r="F1305" s="18"/>
    </row>
    <row r="1306" ht="12.75">
      <c r="F1306" s="18"/>
    </row>
    <row r="1307" ht="12.75">
      <c r="F1307" s="18"/>
    </row>
    <row r="1308" ht="12.75">
      <c r="F1308" s="18"/>
    </row>
    <row r="1309" ht="12.75">
      <c r="F1309" s="18"/>
    </row>
    <row r="1310" ht="12.75">
      <c r="F1310" s="18"/>
    </row>
    <row r="1311" ht="12.75">
      <c r="F1311" s="18"/>
    </row>
    <row r="1312" ht="12.75">
      <c r="F1312" s="18"/>
    </row>
    <row r="1313" ht="12.75">
      <c r="F1313" s="18"/>
    </row>
    <row r="1314" ht="12.75">
      <c r="F1314" s="18"/>
    </row>
    <row r="1315" ht="12.75">
      <c r="F1315" s="18"/>
    </row>
    <row r="1316" ht="12.75">
      <c r="F1316" s="18"/>
    </row>
    <row r="1317" ht="12.75">
      <c r="F1317" s="18"/>
    </row>
    <row r="1318" ht="12.75">
      <c r="F1318" s="18"/>
    </row>
    <row r="1319" ht="12.75">
      <c r="F1319" s="18"/>
    </row>
    <row r="1320" ht="12.75">
      <c r="F1320" s="18"/>
    </row>
    <row r="1321" ht="12.75">
      <c r="F1321" s="18"/>
    </row>
    <row r="1322" ht="12.75">
      <c r="F1322" s="18"/>
    </row>
    <row r="1323" ht="12.75">
      <c r="F1323" s="18"/>
    </row>
    <row r="1324" ht="12.75">
      <c r="F1324" s="18"/>
    </row>
  </sheetData>
  <mergeCells count="3">
    <mergeCell ref="E7:E8"/>
    <mergeCell ref="F7:F8"/>
    <mergeCell ref="H7:H8"/>
  </mergeCells>
  <printOptions horizontalCentered="1"/>
  <pageMargins left="0.48" right="0.42" top="0.5905511811023623" bottom="0.6692913385826772" header="0.5118110236220472" footer="0.5118110236220472"/>
  <pageSetup firstPageNumber="2" useFirstPageNumber="1" horizontalDpi="600" verticalDpi="600" orientation="landscape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87"/>
  <sheetViews>
    <sheetView zoomScale="75" zoomScaleNormal="75" workbookViewId="0" topLeftCell="A1">
      <selection activeCell="A8" sqref="A8"/>
    </sheetView>
  </sheetViews>
  <sheetFormatPr defaultColWidth="9.00390625" defaultRowHeight="12.75"/>
  <cols>
    <col min="1" max="1" width="7.625" style="0" customWidth="1"/>
    <col min="2" max="2" width="10.375" style="0" customWidth="1"/>
    <col min="3" max="3" width="7.75390625" style="0" customWidth="1"/>
    <col min="4" max="4" width="55.875" style="0" customWidth="1"/>
    <col min="5" max="5" width="21.75390625" style="0" customWidth="1"/>
    <col min="6" max="6" width="17.75390625" style="0" hidden="1" customWidth="1"/>
    <col min="7" max="8" width="14.75390625" style="0" customWidth="1"/>
    <col min="9" max="9" width="17.75390625" style="0" customWidth="1"/>
    <col min="10" max="10" width="11.875" style="0" customWidth="1"/>
    <col min="11" max="11" width="12.375" style="0" customWidth="1"/>
    <col min="12" max="12" width="11.625" style="0" bestFit="1" customWidth="1"/>
    <col min="13" max="13" width="11.00390625" style="0" bestFit="1" customWidth="1"/>
  </cols>
  <sheetData>
    <row r="1" ht="15" customHeight="1">
      <c r="H1" s="25" t="s">
        <v>616</v>
      </c>
    </row>
    <row r="2" ht="15" customHeight="1">
      <c r="H2" s="110" t="s">
        <v>657</v>
      </c>
    </row>
    <row r="3" ht="15" customHeight="1">
      <c r="H3" s="111" t="s">
        <v>311</v>
      </c>
    </row>
    <row r="4" spans="4:8" ht="15" customHeight="1">
      <c r="D4" s="100" t="s">
        <v>209</v>
      </c>
      <c r="H4" s="111" t="s">
        <v>653</v>
      </c>
    </row>
    <row r="5" spans="4:8" ht="15" customHeight="1">
      <c r="D5" s="100"/>
      <c r="H5" s="111"/>
    </row>
    <row r="6" ht="12" customHeight="1"/>
    <row r="7" ht="15" customHeight="1" thickBot="1">
      <c r="I7" s="36" t="s">
        <v>201</v>
      </c>
    </row>
    <row r="8" spans="1:9" ht="69.75" customHeight="1" thickBot="1" thickTop="1">
      <c r="A8" s="3" t="s">
        <v>212</v>
      </c>
      <c r="B8" s="3" t="s">
        <v>202</v>
      </c>
      <c r="C8" s="3" t="s">
        <v>300</v>
      </c>
      <c r="D8" s="4" t="s">
        <v>615</v>
      </c>
      <c r="E8" s="4" t="s">
        <v>617</v>
      </c>
      <c r="F8" s="4" t="s">
        <v>224</v>
      </c>
      <c r="G8" s="4" t="s">
        <v>224</v>
      </c>
      <c r="H8" s="4" t="s">
        <v>222</v>
      </c>
      <c r="I8" s="4" t="s">
        <v>234</v>
      </c>
    </row>
    <row r="9" spans="1:20" s="11" customFormat="1" ht="16.5" customHeight="1" thickBot="1" thickTop="1">
      <c r="A9" s="8">
        <v>1</v>
      </c>
      <c r="B9" s="8">
        <v>2</v>
      </c>
      <c r="C9" s="8">
        <v>3</v>
      </c>
      <c r="D9" s="10">
        <v>4</v>
      </c>
      <c r="E9" s="10">
        <v>5</v>
      </c>
      <c r="F9" s="10">
        <v>5</v>
      </c>
      <c r="G9" s="10">
        <v>6</v>
      </c>
      <c r="H9" s="10">
        <v>7</v>
      </c>
      <c r="I9" s="10">
        <v>8</v>
      </c>
      <c r="J9"/>
      <c r="K9"/>
      <c r="L9"/>
      <c r="M9"/>
      <c r="N9"/>
      <c r="O9"/>
      <c r="P9"/>
      <c r="Q9"/>
      <c r="R9"/>
      <c r="S9"/>
      <c r="T9"/>
    </row>
    <row r="10" spans="1:12" ht="21.75" customHeight="1" thickBot="1" thickTop="1">
      <c r="A10" s="15"/>
      <c r="B10" s="16"/>
      <c r="C10" s="16"/>
      <c r="D10" s="34" t="s">
        <v>205</v>
      </c>
      <c r="E10" s="20">
        <v>740646539</v>
      </c>
      <c r="F10" s="20"/>
      <c r="G10" s="20">
        <f>G12+G182+G183</f>
        <v>4128381</v>
      </c>
      <c r="H10" s="20">
        <f>H12+H182+H183</f>
        <v>12327906</v>
      </c>
      <c r="I10" s="20">
        <f>E10+H10-G10</f>
        <v>748846064</v>
      </c>
      <c r="J10" s="18"/>
      <c r="K10" s="18"/>
      <c r="L10" s="18"/>
    </row>
    <row r="11" spans="1:9" ht="12.75">
      <c r="A11" s="9"/>
      <c r="B11" s="9"/>
      <c r="C11" s="9"/>
      <c r="D11" s="9" t="s">
        <v>203</v>
      </c>
      <c r="E11" s="21"/>
      <c r="F11" s="21"/>
      <c r="G11" s="21"/>
      <c r="H11" s="21"/>
      <c r="I11" s="22"/>
    </row>
    <row r="12" spans="1:11" ht="19.5" customHeight="1" thickBot="1">
      <c r="A12" s="14"/>
      <c r="B12" s="14"/>
      <c r="C12" s="14"/>
      <c r="D12" s="17" t="s">
        <v>206</v>
      </c>
      <c r="E12" s="24">
        <v>671513049</v>
      </c>
      <c r="F12" s="24"/>
      <c r="G12" s="24">
        <f>G13+G24+G28+G99+G114+G151+G161+G175</f>
        <v>4128381</v>
      </c>
      <c r="H12" s="24">
        <f>H13+H24+H28+H99+H114+H151+H161+H175</f>
        <v>12327906</v>
      </c>
      <c r="I12" s="24">
        <f>E12+H12-G12</f>
        <v>679712574</v>
      </c>
      <c r="J12" s="18"/>
      <c r="K12" s="18"/>
    </row>
    <row r="13" spans="1:9" ht="18.75" customHeight="1" thickTop="1">
      <c r="A13" s="6">
        <v>600</v>
      </c>
      <c r="B13" s="6"/>
      <c r="C13" s="6"/>
      <c r="D13" s="6" t="s">
        <v>231</v>
      </c>
      <c r="E13" s="19">
        <v>57864064</v>
      </c>
      <c r="F13" s="19"/>
      <c r="G13" s="19">
        <f>G14+G19</f>
        <v>2110000</v>
      </c>
      <c r="H13" s="19"/>
      <c r="I13" s="19">
        <f>E13+H13-G13</f>
        <v>55754064</v>
      </c>
    </row>
    <row r="14" spans="1:20" s="2" customFormat="1" ht="18.75" customHeight="1">
      <c r="A14" s="40"/>
      <c r="B14" s="38">
        <v>60015</v>
      </c>
      <c r="C14" s="38"/>
      <c r="D14" s="38" t="s">
        <v>232</v>
      </c>
      <c r="E14" s="33">
        <v>37774673</v>
      </c>
      <c r="F14" s="33"/>
      <c r="G14" s="33">
        <f>SUM(G15:G15)</f>
        <v>1540000</v>
      </c>
      <c r="H14" s="33"/>
      <c r="I14" s="33">
        <f>E14+H14-G14</f>
        <v>36234673</v>
      </c>
      <c r="J14"/>
      <c r="K14"/>
      <c r="L14"/>
      <c r="M14"/>
      <c r="N14"/>
      <c r="O14"/>
      <c r="P14"/>
      <c r="Q14"/>
      <c r="R14"/>
      <c r="S14"/>
      <c r="T14"/>
    </row>
    <row r="15" spans="1:9" s="1" customFormat="1" ht="18.75" customHeight="1">
      <c r="A15" s="40"/>
      <c r="B15" s="122"/>
      <c r="C15" s="122"/>
      <c r="D15" s="123" t="s">
        <v>312</v>
      </c>
      <c r="E15" s="120">
        <v>31038973</v>
      </c>
      <c r="F15" s="120"/>
      <c r="G15" s="120">
        <f>G18</f>
        <v>1540000</v>
      </c>
      <c r="H15" s="120"/>
      <c r="I15" s="120">
        <f>E15-G15+H15</f>
        <v>29498973</v>
      </c>
    </row>
    <row r="16" spans="1:9" s="7" customFormat="1" ht="27" customHeight="1">
      <c r="A16" s="202"/>
      <c r="B16" s="202"/>
      <c r="C16" s="202"/>
      <c r="D16" s="206" t="s">
        <v>286</v>
      </c>
      <c r="E16" s="207">
        <v>1500000</v>
      </c>
      <c r="F16" s="207"/>
      <c r="G16" s="207">
        <v>1300000</v>
      </c>
      <c r="H16" s="207"/>
      <c r="I16" s="207">
        <f>E16+H16-G16</f>
        <v>200000</v>
      </c>
    </row>
    <row r="17" spans="1:9" s="7" customFormat="1" ht="27" customHeight="1">
      <c r="A17" s="202"/>
      <c r="B17" s="202"/>
      <c r="C17" s="202"/>
      <c r="D17" s="208" t="s">
        <v>313</v>
      </c>
      <c r="E17" s="209">
        <v>1000000</v>
      </c>
      <c r="F17" s="209"/>
      <c r="G17" s="209">
        <v>240000</v>
      </c>
      <c r="H17" s="209"/>
      <c r="I17" s="209">
        <f>E17+H17-G17</f>
        <v>760000</v>
      </c>
    </row>
    <row r="18" spans="1:9" s="7" customFormat="1" ht="20.25" customHeight="1">
      <c r="A18" s="202"/>
      <c r="B18" s="204"/>
      <c r="C18" s="204">
        <v>6050</v>
      </c>
      <c r="D18" s="205" t="s">
        <v>314</v>
      </c>
      <c r="E18" s="203">
        <v>20834250</v>
      </c>
      <c r="F18" s="203"/>
      <c r="G18" s="203">
        <f>G16+G17</f>
        <v>1540000</v>
      </c>
      <c r="H18" s="203"/>
      <c r="I18" s="203">
        <f>E18+H18-G18</f>
        <v>19294250</v>
      </c>
    </row>
    <row r="19" spans="1:20" s="2" customFormat="1" ht="18" customHeight="1">
      <c r="A19" s="40"/>
      <c r="B19" s="38">
        <v>60016</v>
      </c>
      <c r="C19" s="38"/>
      <c r="D19" s="38" t="s">
        <v>237</v>
      </c>
      <c r="E19" s="33">
        <v>4978200</v>
      </c>
      <c r="F19" s="33"/>
      <c r="G19" s="33">
        <f>SUM(G20:G20)</f>
        <v>570000</v>
      </c>
      <c r="H19" s="33"/>
      <c r="I19" s="33">
        <f>E19+H19-G19</f>
        <v>4408200</v>
      </c>
      <c r="J19"/>
      <c r="K19"/>
      <c r="L19"/>
      <c r="M19"/>
      <c r="N19"/>
      <c r="O19"/>
      <c r="P19"/>
      <c r="Q19"/>
      <c r="R19"/>
      <c r="S19"/>
      <c r="T19"/>
    </row>
    <row r="20" spans="1:9" s="1" customFormat="1" ht="18" customHeight="1">
      <c r="A20" s="40"/>
      <c r="B20" s="122"/>
      <c r="C20" s="122"/>
      <c r="D20" s="123" t="s">
        <v>312</v>
      </c>
      <c r="E20" s="120">
        <v>2046050</v>
      </c>
      <c r="F20" s="120"/>
      <c r="G20" s="120">
        <f>G23</f>
        <v>570000</v>
      </c>
      <c r="H20" s="120"/>
      <c r="I20" s="120">
        <f>E20-G20+H20</f>
        <v>1476050</v>
      </c>
    </row>
    <row r="21" spans="1:9" s="7" customFormat="1" ht="18" customHeight="1">
      <c r="A21" s="202"/>
      <c r="B21" s="202"/>
      <c r="C21" s="202"/>
      <c r="D21" s="206" t="s">
        <v>287</v>
      </c>
      <c r="E21" s="207">
        <v>1110000</v>
      </c>
      <c r="F21" s="207"/>
      <c r="G21" s="207">
        <v>300000</v>
      </c>
      <c r="H21" s="207"/>
      <c r="I21" s="207">
        <f>E21+H21-G21</f>
        <v>810000</v>
      </c>
    </row>
    <row r="22" spans="1:9" s="7" customFormat="1" ht="18" customHeight="1">
      <c r="A22" s="202"/>
      <c r="B22" s="202"/>
      <c r="C22" s="202"/>
      <c r="D22" s="259" t="s">
        <v>288</v>
      </c>
      <c r="E22" s="209">
        <v>500000</v>
      </c>
      <c r="F22" s="209"/>
      <c r="G22" s="209">
        <v>270000</v>
      </c>
      <c r="H22" s="209"/>
      <c r="I22" s="209">
        <f>E22+H22-G22</f>
        <v>230000</v>
      </c>
    </row>
    <row r="23" spans="1:9" s="7" customFormat="1" ht="18" customHeight="1">
      <c r="A23" s="204"/>
      <c r="B23" s="204"/>
      <c r="C23" s="204">
        <v>6050</v>
      </c>
      <c r="D23" s="205" t="s">
        <v>314</v>
      </c>
      <c r="E23" s="203">
        <v>1980850</v>
      </c>
      <c r="F23" s="203"/>
      <c r="G23" s="203">
        <f>G21+G22</f>
        <v>570000</v>
      </c>
      <c r="H23" s="203"/>
      <c r="I23" s="203">
        <f>E23+H23-G23</f>
        <v>1410850</v>
      </c>
    </row>
    <row r="24" spans="1:9" ht="18" customHeight="1">
      <c r="A24" s="6">
        <v>710</v>
      </c>
      <c r="B24" s="6"/>
      <c r="C24" s="6"/>
      <c r="D24" s="6" t="s">
        <v>254</v>
      </c>
      <c r="E24" s="19">
        <v>2257400</v>
      </c>
      <c r="F24" s="19"/>
      <c r="G24" s="19"/>
      <c r="H24" s="19">
        <f>H25</f>
        <v>215900</v>
      </c>
      <c r="I24" s="19">
        <f aca="true" t="shared" si="0" ref="I24:I39">E24+H24-G24</f>
        <v>2473300</v>
      </c>
    </row>
    <row r="25" spans="1:20" s="2" customFormat="1" ht="18" customHeight="1">
      <c r="A25" s="40"/>
      <c r="B25" s="38">
        <v>71035</v>
      </c>
      <c r="C25" s="38"/>
      <c r="D25" s="38" t="s">
        <v>255</v>
      </c>
      <c r="E25" s="33">
        <v>1303400</v>
      </c>
      <c r="F25" s="33"/>
      <c r="G25" s="33"/>
      <c r="H25" s="33">
        <f>H26</f>
        <v>215900</v>
      </c>
      <c r="I25" s="33">
        <f t="shared" si="0"/>
        <v>1519300</v>
      </c>
      <c r="J25"/>
      <c r="K25"/>
      <c r="L25"/>
      <c r="M25"/>
      <c r="N25"/>
      <c r="O25"/>
      <c r="P25"/>
      <c r="Q25"/>
      <c r="R25"/>
      <c r="S25"/>
      <c r="T25"/>
    </row>
    <row r="26" spans="1:9" s="1" customFormat="1" ht="18" customHeight="1">
      <c r="A26" s="40"/>
      <c r="B26" s="40"/>
      <c r="C26" s="40"/>
      <c r="D26" s="123" t="s">
        <v>291</v>
      </c>
      <c r="E26" s="120">
        <v>1020000</v>
      </c>
      <c r="F26" s="120"/>
      <c r="G26" s="120"/>
      <c r="H26" s="120">
        <v>215900</v>
      </c>
      <c r="I26" s="120">
        <f t="shared" si="0"/>
        <v>1235900</v>
      </c>
    </row>
    <row r="27" spans="1:9" s="7" customFormat="1" ht="18" customHeight="1">
      <c r="A27" s="204"/>
      <c r="B27" s="204"/>
      <c r="C27" s="204">
        <v>4300</v>
      </c>
      <c r="D27" s="204" t="s">
        <v>315</v>
      </c>
      <c r="E27" s="203">
        <v>1020000</v>
      </c>
      <c r="F27" s="203"/>
      <c r="G27" s="203"/>
      <c r="H27" s="203">
        <v>215900</v>
      </c>
      <c r="I27" s="203">
        <f>E27+H27-G27</f>
        <v>1235900</v>
      </c>
    </row>
    <row r="28" spans="1:9" ht="18" customHeight="1">
      <c r="A28" s="6">
        <v>801</v>
      </c>
      <c r="B28" s="6"/>
      <c r="C28" s="6"/>
      <c r="D28" s="6" t="s">
        <v>226</v>
      </c>
      <c r="E28" s="19">
        <v>324121933</v>
      </c>
      <c r="F28" s="19"/>
      <c r="G28" s="19">
        <f>G29+G36+G39+G49+G52+G61+G64+G73+G76+G81+G84+G90+G93+G96</f>
        <v>60324</v>
      </c>
      <c r="H28" s="19">
        <f>H29+H36+H39+H49+H52+H61+H64+H73+H76+H81+H84+H90+H93+H96</f>
        <v>9827474</v>
      </c>
      <c r="I28" s="19">
        <f t="shared" si="0"/>
        <v>333889083</v>
      </c>
    </row>
    <row r="29" spans="1:20" s="2" customFormat="1" ht="18" customHeight="1">
      <c r="A29" s="40"/>
      <c r="B29" s="38">
        <v>80101</v>
      </c>
      <c r="C29" s="38"/>
      <c r="D29" s="38" t="s">
        <v>240</v>
      </c>
      <c r="E29" s="33">
        <v>90870247</v>
      </c>
      <c r="F29" s="33"/>
      <c r="G29" s="33"/>
      <c r="H29" s="33">
        <f>H30+H34+H32</f>
        <v>2304724</v>
      </c>
      <c r="I29" s="33">
        <f t="shared" si="0"/>
        <v>93174971</v>
      </c>
      <c r="J29"/>
      <c r="K29"/>
      <c r="L29"/>
      <c r="M29"/>
      <c r="N29"/>
      <c r="O29"/>
      <c r="P29"/>
      <c r="Q29"/>
      <c r="R29"/>
      <c r="S29"/>
      <c r="T29"/>
    </row>
    <row r="30" spans="1:20" s="2" customFormat="1" ht="18" customHeight="1">
      <c r="A30" s="40"/>
      <c r="B30" s="127"/>
      <c r="C30" s="127"/>
      <c r="D30" s="123" t="s">
        <v>241</v>
      </c>
      <c r="E30" s="120">
        <v>55160414</v>
      </c>
      <c r="F30" s="120"/>
      <c r="G30" s="120"/>
      <c r="H30" s="120">
        <f>H31</f>
        <v>2136000</v>
      </c>
      <c r="I30" s="125">
        <f t="shared" si="0"/>
        <v>57296414</v>
      </c>
      <c r="J30"/>
      <c r="K30"/>
      <c r="L30"/>
      <c r="M30"/>
      <c r="N30"/>
      <c r="O30"/>
      <c r="P30"/>
      <c r="Q30"/>
      <c r="R30"/>
      <c r="S30"/>
      <c r="T30"/>
    </row>
    <row r="31" spans="1:9" s="7" customFormat="1" ht="18" customHeight="1">
      <c r="A31" s="204"/>
      <c r="B31" s="204"/>
      <c r="C31" s="204">
        <v>4010</v>
      </c>
      <c r="D31" s="204" t="s">
        <v>316</v>
      </c>
      <c r="E31" s="203">
        <v>50987066</v>
      </c>
      <c r="F31" s="203"/>
      <c r="G31" s="203"/>
      <c r="H31" s="203">
        <v>2136000</v>
      </c>
      <c r="I31" s="203">
        <f>E31+H31-G31</f>
        <v>53123066</v>
      </c>
    </row>
    <row r="32" spans="1:20" s="2" customFormat="1" ht="18.75" customHeight="1">
      <c r="A32" s="40"/>
      <c r="B32" s="39"/>
      <c r="C32" s="39"/>
      <c r="D32" s="216" t="s">
        <v>247</v>
      </c>
      <c r="E32" s="215">
        <v>10725043</v>
      </c>
      <c r="F32" s="215"/>
      <c r="G32" s="215"/>
      <c r="H32" s="215">
        <f>H33</f>
        <v>100000</v>
      </c>
      <c r="I32" s="215">
        <f>E32+H32-G32</f>
        <v>10825043</v>
      </c>
      <c r="J32"/>
      <c r="K32"/>
      <c r="L32"/>
      <c r="M32"/>
      <c r="N32"/>
      <c r="O32"/>
      <c r="P32"/>
      <c r="Q32"/>
      <c r="R32"/>
      <c r="S32"/>
      <c r="T32"/>
    </row>
    <row r="33" spans="1:9" s="7" customFormat="1" ht="19.5" customHeight="1">
      <c r="A33" s="202"/>
      <c r="B33" s="202"/>
      <c r="C33" s="204">
        <v>4110</v>
      </c>
      <c r="D33" s="204" t="s">
        <v>317</v>
      </c>
      <c r="E33" s="203">
        <v>9398551</v>
      </c>
      <c r="F33" s="203"/>
      <c r="G33" s="203"/>
      <c r="H33" s="203">
        <v>100000</v>
      </c>
      <c r="I33" s="203">
        <f>E33+H33-G33</f>
        <v>9498551</v>
      </c>
    </row>
    <row r="34" spans="1:20" s="2" customFormat="1" ht="18.75" customHeight="1">
      <c r="A34" s="40"/>
      <c r="B34" s="39"/>
      <c r="C34" s="39"/>
      <c r="D34" s="123" t="s">
        <v>278</v>
      </c>
      <c r="E34" s="120">
        <v>1031067</v>
      </c>
      <c r="F34" s="120"/>
      <c r="G34" s="120"/>
      <c r="H34" s="120">
        <f>H35</f>
        <v>68724</v>
      </c>
      <c r="I34" s="120">
        <f t="shared" si="0"/>
        <v>1099791</v>
      </c>
      <c r="J34"/>
      <c r="K34"/>
      <c r="L34"/>
      <c r="M34"/>
      <c r="N34"/>
      <c r="O34"/>
      <c r="P34"/>
      <c r="Q34"/>
      <c r="R34"/>
      <c r="S34"/>
      <c r="T34"/>
    </row>
    <row r="35" spans="1:9" s="7" customFormat="1" ht="28.5" customHeight="1">
      <c r="A35" s="202"/>
      <c r="B35" s="204"/>
      <c r="C35" s="204">
        <v>2540</v>
      </c>
      <c r="D35" s="219" t="s">
        <v>319</v>
      </c>
      <c r="E35" s="203">
        <v>1031067</v>
      </c>
      <c r="F35" s="203"/>
      <c r="G35" s="203"/>
      <c r="H35" s="203">
        <v>68724</v>
      </c>
      <c r="I35" s="203">
        <f>E35+H35-G35</f>
        <v>1099791</v>
      </c>
    </row>
    <row r="36" spans="1:20" s="2" customFormat="1" ht="19.5" customHeight="1">
      <c r="A36" s="40"/>
      <c r="B36" s="38">
        <v>80102</v>
      </c>
      <c r="C36" s="38"/>
      <c r="D36" s="38" t="s">
        <v>267</v>
      </c>
      <c r="E36" s="33">
        <v>5935600</v>
      </c>
      <c r="F36" s="33"/>
      <c r="G36" s="33"/>
      <c r="H36" s="33">
        <f>H37</f>
        <v>157000</v>
      </c>
      <c r="I36" s="33">
        <f t="shared" si="0"/>
        <v>6092600</v>
      </c>
      <c r="J36"/>
      <c r="K36"/>
      <c r="L36"/>
      <c r="M36"/>
      <c r="N36"/>
      <c r="O36"/>
      <c r="P36"/>
      <c r="Q36"/>
      <c r="R36"/>
      <c r="S36"/>
      <c r="T36"/>
    </row>
    <row r="37" spans="1:20" s="2" customFormat="1" ht="18.75" customHeight="1">
      <c r="A37" s="40"/>
      <c r="B37" s="127"/>
      <c r="C37" s="127"/>
      <c r="D37" s="123" t="s">
        <v>241</v>
      </c>
      <c r="E37" s="120">
        <v>4532500</v>
      </c>
      <c r="F37" s="120"/>
      <c r="G37" s="120"/>
      <c r="H37" s="120">
        <f>H38</f>
        <v>157000</v>
      </c>
      <c r="I37" s="125">
        <f t="shared" si="0"/>
        <v>4689500</v>
      </c>
      <c r="J37"/>
      <c r="K37"/>
      <c r="L37"/>
      <c r="M37"/>
      <c r="N37"/>
      <c r="O37"/>
      <c r="P37"/>
      <c r="Q37"/>
      <c r="R37"/>
      <c r="S37"/>
      <c r="T37"/>
    </row>
    <row r="38" spans="1:9" s="7" customFormat="1" ht="19.5" customHeight="1">
      <c r="A38" s="202"/>
      <c r="B38" s="204"/>
      <c r="C38" s="204">
        <v>4010</v>
      </c>
      <c r="D38" s="204" t="s">
        <v>316</v>
      </c>
      <c r="E38" s="203">
        <v>4201841</v>
      </c>
      <c r="F38" s="203"/>
      <c r="G38" s="203"/>
      <c r="H38" s="203">
        <v>157000</v>
      </c>
      <c r="I38" s="203">
        <f>E38+H38-G38</f>
        <v>4358841</v>
      </c>
    </row>
    <row r="39" spans="1:20" s="2" customFormat="1" ht="19.5" customHeight="1">
      <c r="A39" s="40"/>
      <c r="B39" s="38">
        <v>80104</v>
      </c>
      <c r="C39" s="38"/>
      <c r="D39" s="38" t="s">
        <v>242</v>
      </c>
      <c r="E39" s="33">
        <v>45786838</v>
      </c>
      <c r="F39" s="33"/>
      <c r="G39" s="33"/>
      <c r="H39" s="33">
        <f>H40+H43</f>
        <v>1000000</v>
      </c>
      <c r="I39" s="33">
        <f t="shared" si="0"/>
        <v>46786838</v>
      </c>
      <c r="J39"/>
      <c r="K39"/>
      <c r="L39"/>
      <c r="M39"/>
      <c r="N39"/>
      <c r="O39"/>
      <c r="P39"/>
      <c r="Q39"/>
      <c r="R39"/>
      <c r="S39"/>
      <c r="T39"/>
    </row>
    <row r="40" spans="1:20" s="2" customFormat="1" ht="19.5" customHeight="1">
      <c r="A40" s="40"/>
      <c r="B40" s="127"/>
      <c r="C40" s="127"/>
      <c r="D40" s="134" t="s">
        <v>292</v>
      </c>
      <c r="E40" s="134">
        <v>1274268</v>
      </c>
      <c r="F40" s="134"/>
      <c r="G40" s="134"/>
      <c r="H40" s="134">
        <f>H41</f>
        <v>18000</v>
      </c>
      <c r="I40" s="134">
        <f>E40-G40+H40</f>
        <v>1292268</v>
      </c>
      <c r="J40"/>
      <c r="K40"/>
      <c r="L40"/>
      <c r="M40"/>
      <c r="N40"/>
      <c r="O40"/>
      <c r="P40"/>
      <c r="Q40"/>
      <c r="R40"/>
      <c r="S40"/>
      <c r="T40"/>
    </row>
    <row r="41" spans="1:20" s="2" customFormat="1" ht="18.75" customHeight="1">
      <c r="A41" s="40"/>
      <c r="B41" s="39"/>
      <c r="C41" s="39"/>
      <c r="D41" s="216" t="s">
        <v>241</v>
      </c>
      <c r="E41" s="215">
        <v>955335</v>
      </c>
      <c r="F41" s="215"/>
      <c r="G41" s="215"/>
      <c r="H41" s="215">
        <f>H42</f>
        <v>18000</v>
      </c>
      <c r="I41" s="215">
        <f>E41+H41-G41</f>
        <v>973335</v>
      </c>
      <c r="J41"/>
      <c r="K41"/>
      <c r="L41"/>
      <c r="M41"/>
      <c r="N41"/>
      <c r="O41"/>
      <c r="P41"/>
      <c r="Q41"/>
      <c r="R41"/>
      <c r="S41"/>
      <c r="T41"/>
    </row>
    <row r="42" spans="1:9" s="7" customFormat="1" ht="19.5" customHeight="1">
      <c r="A42" s="202"/>
      <c r="B42" s="202"/>
      <c r="C42" s="204">
        <v>4010</v>
      </c>
      <c r="D42" s="204" t="s">
        <v>316</v>
      </c>
      <c r="E42" s="203">
        <v>890332</v>
      </c>
      <c r="F42" s="203"/>
      <c r="G42" s="203"/>
      <c r="H42" s="203">
        <v>18000</v>
      </c>
      <c r="I42" s="203">
        <f>E42+H42-G42</f>
        <v>908332</v>
      </c>
    </row>
    <row r="43" spans="1:20" s="2" customFormat="1" ht="19.5" customHeight="1">
      <c r="A43" s="40"/>
      <c r="B43" s="39"/>
      <c r="C43" s="39"/>
      <c r="D43" s="134" t="s">
        <v>266</v>
      </c>
      <c r="E43" s="134">
        <v>44512570</v>
      </c>
      <c r="F43" s="134"/>
      <c r="G43" s="134"/>
      <c r="H43" s="134">
        <f>H44+H46</f>
        <v>982000</v>
      </c>
      <c r="I43" s="134">
        <f>E43-G43+H43</f>
        <v>45494570</v>
      </c>
      <c r="J43"/>
      <c r="K43"/>
      <c r="L43"/>
      <c r="M43"/>
      <c r="N43"/>
      <c r="O43"/>
      <c r="P43"/>
      <c r="Q43"/>
      <c r="R43"/>
      <c r="S43"/>
      <c r="T43"/>
    </row>
    <row r="44" spans="1:20" s="2" customFormat="1" ht="19.5" customHeight="1">
      <c r="A44" s="40"/>
      <c r="B44" s="39"/>
      <c r="C44" s="39"/>
      <c r="D44" s="213" t="s">
        <v>241</v>
      </c>
      <c r="E44" s="214">
        <v>28845481</v>
      </c>
      <c r="F44" s="213"/>
      <c r="G44" s="213"/>
      <c r="H44" s="214">
        <f>H45</f>
        <v>782000</v>
      </c>
      <c r="I44" s="214">
        <f>E44+H44-G44</f>
        <v>29627481</v>
      </c>
      <c r="J44"/>
      <c r="K44"/>
      <c r="L44"/>
      <c r="M44"/>
      <c r="N44"/>
      <c r="O44"/>
      <c r="P44"/>
      <c r="Q44"/>
      <c r="R44"/>
      <c r="S44"/>
      <c r="T44"/>
    </row>
    <row r="45" spans="1:9" s="7" customFormat="1" ht="19.5" customHeight="1">
      <c r="A45" s="202"/>
      <c r="B45" s="202"/>
      <c r="C45" s="204">
        <v>4010</v>
      </c>
      <c r="D45" s="204" t="s">
        <v>316</v>
      </c>
      <c r="E45" s="203">
        <v>26752544</v>
      </c>
      <c r="F45" s="203"/>
      <c r="G45" s="203"/>
      <c r="H45" s="203">
        <v>782000</v>
      </c>
      <c r="I45" s="203">
        <f>E45+H45-G45</f>
        <v>27534544</v>
      </c>
    </row>
    <row r="46" spans="1:20" s="2" customFormat="1" ht="18.75" customHeight="1">
      <c r="A46" s="40"/>
      <c r="B46" s="39"/>
      <c r="C46" s="127"/>
      <c r="D46" s="123" t="s">
        <v>247</v>
      </c>
      <c r="E46" s="120">
        <v>5463002</v>
      </c>
      <c r="F46" s="120"/>
      <c r="G46" s="120"/>
      <c r="H46" s="120">
        <f>SUM(H47:H48)</f>
        <v>200000</v>
      </c>
      <c r="I46" s="125">
        <f>E46+H46-G46</f>
        <v>5663002</v>
      </c>
      <c r="J46"/>
      <c r="K46"/>
      <c r="L46"/>
      <c r="M46"/>
      <c r="N46"/>
      <c r="O46"/>
      <c r="P46"/>
      <c r="Q46"/>
      <c r="R46"/>
      <c r="S46"/>
      <c r="T46"/>
    </row>
    <row r="47" spans="1:9" s="7" customFormat="1" ht="19.5" customHeight="1">
      <c r="A47" s="202"/>
      <c r="B47" s="202"/>
      <c r="C47" s="204">
        <v>4110</v>
      </c>
      <c r="D47" s="204" t="s">
        <v>317</v>
      </c>
      <c r="E47" s="203">
        <v>4811100</v>
      </c>
      <c r="F47" s="203"/>
      <c r="G47" s="203"/>
      <c r="H47" s="203">
        <v>142350</v>
      </c>
      <c r="I47" s="203">
        <f>E47+H47-G47</f>
        <v>4953450</v>
      </c>
    </row>
    <row r="48" spans="1:9" s="7" customFormat="1" ht="19.5" customHeight="1">
      <c r="A48" s="202"/>
      <c r="B48" s="204"/>
      <c r="C48" s="332">
        <v>4120</v>
      </c>
      <c r="D48" s="332" t="s">
        <v>318</v>
      </c>
      <c r="E48" s="333">
        <v>651902</v>
      </c>
      <c r="F48" s="333"/>
      <c r="G48" s="333"/>
      <c r="H48" s="333">
        <v>57650</v>
      </c>
      <c r="I48" s="333">
        <f>E48+H48-G48</f>
        <v>709552</v>
      </c>
    </row>
    <row r="49" spans="1:20" s="2" customFormat="1" ht="19.5" customHeight="1">
      <c r="A49" s="40"/>
      <c r="B49" s="38">
        <v>80105</v>
      </c>
      <c r="C49" s="38"/>
      <c r="D49" s="38" t="s">
        <v>293</v>
      </c>
      <c r="E49" s="33">
        <v>1537884</v>
      </c>
      <c r="F49" s="33"/>
      <c r="G49" s="33"/>
      <c r="H49" s="33">
        <f>H50</f>
        <v>84500</v>
      </c>
      <c r="I49" s="33">
        <f aca="true" t="shared" si="1" ref="I49:I54">E49+H49-G49</f>
        <v>1622384</v>
      </c>
      <c r="J49"/>
      <c r="K49"/>
      <c r="L49"/>
      <c r="M49"/>
      <c r="N49"/>
      <c r="O49"/>
      <c r="P49"/>
      <c r="Q49"/>
      <c r="R49"/>
      <c r="S49"/>
      <c r="T49"/>
    </row>
    <row r="50" spans="1:20" s="2" customFormat="1" ht="18.75" customHeight="1">
      <c r="A50" s="40"/>
      <c r="B50" s="127"/>
      <c r="C50" s="127"/>
      <c r="D50" s="123" t="s">
        <v>241</v>
      </c>
      <c r="E50" s="120">
        <v>1196030</v>
      </c>
      <c r="F50" s="120"/>
      <c r="G50" s="120"/>
      <c r="H50" s="120">
        <v>84500</v>
      </c>
      <c r="I50" s="125">
        <f t="shared" si="1"/>
        <v>1280530</v>
      </c>
      <c r="J50"/>
      <c r="K50"/>
      <c r="L50"/>
      <c r="M50"/>
      <c r="N50"/>
      <c r="O50"/>
      <c r="P50"/>
      <c r="Q50"/>
      <c r="R50"/>
      <c r="S50"/>
      <c r="T50"/>
    </row>
    <row r="51" spans="1:9" s="7" customFormat="1" ht="19.5" customHeight="1">
      <c r="A51" s="202"/>
      <c r="B51" s="204"/>
      <c r="C51" s="204">
        <v>4010</v>
      </c>
      <c r="D51" s="204" t="s">
        <v>316</v>
      </c>
      <c r="E51" s="203">
        <v>1112377</v>
      </c>
      <c r="F51" s="203"/>
      <c r="G51" s="203"/>
      <c r="H51" s="203">
        <v>84500</v>
      </c>
      <c r="I51" s="203">
        <f t="shared" si="1"/>
        <v>1196877</v>
      </c>
    </row>
    <row r="52" spans="1:20" s="2" customFormat="1" ht="19.5" customHeight="1">
      <c r="A52" s="40"/>
      <c r="B52" s="38">
        <v>80110</v>
      </c>
      <c r="C52" s="38"/>
      <c r="D52" s="38" t="s">
        <v>239</v>
      </c>
      <c r="E52" s="33">
        <v>53762699</v>
      </c>
      <c r="F52" s="33"/>
      <c r="G52" s="33"/>
      <c r="H52" s="33">
        <f>H53+H58+H55</f>
        <v>2398182</v>
      </c>
      <c r="I52" s="33">
        <f t="shared" si="1"/>
        <v>56160881</v>
      </c>
      <c r="J52"/>
      <c r="K52"/>
      <c r="L52"/>
      <c r="M52"/>
      <c r="N52"/>
      <c r="O52"/>
      <c r="P52"/>
      <c r="Q52"/>
      <c r="R52"/>
      <c r="S52"/>
      <c r="T52"/>
    </row>
    <row r="53" spans="1:20" s="2" customFormat="1" ht="18.75" customHeight="1">
      <c r="A53" s="40"/>
      <c r="B53" s="127"/>
      <c r="C53" s="127"/>
      <c r="D53" s="123" t="s">
        <v>241</v>
      </c>
      <c r="E53" s="120">
        <v>30189800</v>
      </c>
      <c r="F53" s="120"/>
      <c r="G53" s="120"/>
      <c r="H53" s="120">
        <f>H54</f>
        <v>2013000</v>
      </c>
      <c r="I53" s="125">
        <f t="shared" si="1"/>
        <v>32202800</v>
      </c>
      <c r="J53"/>
      <c r="K53"/>
      <c r="L53"/>
      <c r="M53"/>
      <c r="N53"/>
      <c r="O53"/>
      <c r="P53"/>
      <c r="Q53"/>
      <c r="R53"/>
      <c r="S53"/>
      <c r="T53"/>
    </row>
    <row r="54" spans="1:9" s="7" customFormat="1" ht="19.5" customHeight="1">
      <c r="A54" s="202"/>
      <c r="B54" s="202"/>
      <c r="C54" s="204">
        <v>4010</v>
      </c>
      <c r="D54" s="204" t="s">
        <v>316</v>
      </c>
      <c r="E54" s="203">
        <v>27909805</v>
      </c>
      <c r="F54" s="203"/>
      <c r="G54" s="203"/>
      <c r="H54" s="203">
        <v>2013000</v>
      </c>
      <c r="I54" s="203">
        <f t="shared" si="1"/>
        <v>29922805</v>
      </c>
    </row>
    <row r="55" spans="1:20" s="2" customFormat="1" ht="18.75" customHeight="1">
      <c r="A55" s="40"/>
      <c r="B55" s="39"/>
      <c r="C55" s="127"/>
      <c r="D55" s="123" t="s">
        <v>247</v>
      </c>
      <c r="E55" s="120">
        <v>5930300</v>
      </c>
      <c r="F55" s="120"/>
      <c r="G55" s="120"/>
      <c r="H55" s="120">
        <f>H56+H57</f>
        <v>100000</v>
      </c>
      <c r="I55" s="125">
        <f>E55+H55-G55</f>
        <v>6030300</v>
      </c>
      <c r="J55"/>
      <c r="K55"/>
      <c r="L55"/>
      <c r="M55"/>
      <c r="N55"/>
      <c r="O55"/>
      <c r="P55"/>
      <c r="Q55"/>
      <c r="R55"/>
      <c r="S55"/>
      <c r="T55"/>
    </row>
    <row r="56" spans="1:9" s="7" customFormat="1" ht="19.5" customHeight="1">
      <c r="A56" s="202"/>
      <c r="B56" s="202"/>
      <c r="C56" s="204">
        <v>4110</v>
      </c>
      <c r="D56" s="204" t="s">
        <v>317</v>
      </c>
      <c r="E56" s="203">
        <v>5210000</v>
      </c>
      <c r="F56" s="203"/>
      <c r="G56" s="203"/>
      <c r="H56" s="203">
        <v>89000</v>
      </c>
      <c r="I56" s="203">
        <f>E56+H56-G56</f>
        <v>5299000</v>
      </c>
    </row>
    <row r="57" spans="1:9" s="7" customFormat="1" ht="19.5" customHeight="1">
      <c r="A57" s="202"/>
      <c r="B57" s="202"/>
      <c r="C57" s="332">
        <v>4120</v>
      </c>
      <c r="D57" s="332" t="s">
        <v>318</v>
      </c>
      <c r="E57" s="333">
        <v>720300</v>
      </c>
      <c r="F57" s="333"/>
      <c r="G57" s="333"/>
      <c r="H57" s="333">
        <v>11000</v>
      </c>
      <c r="I57" s="333">
        <f>E57+H57-G57</f>
        <v>731300</v>
      </c>
    </row>
    <row r="58" spans="1:20" s="2" customFormat="1" ht="19.5" customHeight="1">
      <c r="A58" s="40"/>
      <c r="B58" s="39"/>
      <c r="C58" s="39"/>
      <c r="D58" s="123" t="s">
        <v>618</v>
      </c>
      <c r="E58" s="120">
        <v>2258000</v>
      </c>
      <c r="F58" s="120"/>
      <c r="G58" s="120"/>
      <c r="H58" s="120">
        <f>H59+H60</f>
        <v>285182</v>
      </c>
      <c r="I58" s="120">
        <f aca="true" t="shared" si="2" ref="I58:I66">E58+H58-G58</f>
        <v>2543182</v>
      </c>
      <c r="J58"/>
      <c r="K58"/>
      <c r="L58"/>
      <c r="M58"/>
      <c r="N58"/>
      <c r="O58"/>
      <c r="P58"/>
      <c r="Q58"/>
      <c r="R58"/>
      <c r="S58"/>
      <c r="T58"/>
    </row>
    <row r="59" spans="1:20" s="212" customFormat="1" ht="28.5" customHeight="1">
      <c r="A59" s="204"/>
      <c r="B59" s="12"/>
      <c r="C59" s="204">
        <v>2540</v>
      </c>
      <c r="D59" s="219" t="s">
        <v>319</v>
      </c>
      <c r="E59" s="203">
        <v>1408000</v>
      </c>
      <c r="F59" s="203"/>
      <c r="G59" s="203"/>
      <c r="H59" s="203">
        <v>145068</v>
      </c>
      <c r="I59" s="203">
        <f t="shared" si="2"/>
        <v>1553068</v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</row>
    <row r="60" spans="1:9" s="7" customFormat="1" ht="39.75" customHeight="1">
      <c r="A60" s="202"/>
      <c r="B60" s="204"/>
      <c r="C60" s="204">
        <v>2590</v>
      </c>
      <c r="D60" s="219" t="s">
        <v>320</v>
      </c>
      <c r="E60" s="203">
        <v>850000</v>
      </c>
      <c r="F60" s="203"/>
      <c r="G60" s="203"/>
      <c r="H60" s="203">
        <v>140114</v>
      </c>
      <c r="I60" s="203">
        <f t="shared" si="2"/>
        <v>990114</v>
      </c>
    </row>
    <row r="61" spans="1:20" s="2" customFormat="1" ht="18.75" customHeight="1">
      <c r="A61" s="40"/>
      <c r="B61" s="38">
        <v>80111</v>
      </c>
      <c r="C61" s="38"/>
      <c r="D61" s="38" t="s">
        <v>294</v>
      </c>
      <c r="E61" s="33">
        <v>3568800</v>
      </c>
      <c r="F61" s="33"/>
      <c r="G61" s="33"/>
      <c r="H61" s="33">
        <f>H62</f>
        <v>235600</v>
      </c>
      <c r="I61" s="33">
        <f t="shared" si="2"/>
        <v>3804400</v>
      </c>
      <c r="J61"/>
      <c r="K61"/>
      <c r="L61"/>
      <c r="M61"/>
      <c r="N61"/>
      <c r="O61"/>
      <c r="P61"/>
      <c r="Q61"/>
      <c r="R61"/>
      <c r="S61"/>
      <c r="T61"/>
    </row>
    <row r="62" spans="1:20" s="2" customFormat="1" ht="18.75" customHeight="1">
      <c r="A62" s="40"/>
      <c r="B62" s="127"/>
      <c r="C62" s="127"/>
      <c r="D62" s="123" t="s">
        <v>241</v>
      </c>
      <c r="E62" s="120">
        <v>2741000</v>
      </c>
      <c r="F62" s="120"/>
      <c r="G62" s="120"/>
      <c r="H62" s="120">
        <f>H63</f>
        <v>235600</v>
      </c>
      <c r="I62" s="125">
        <f t="shared" si="2"/>
        <v>2976600</v>
      </c>
      <c r="J62"/>
      <c r="K62"/>
      <c r="L62"/>
      <c r="M62"/>
      <c r="N62"/>
      <c r="O62"/>
      <c r="P62"/>
      <c r="Q62"/>
      <c r="R62"/>
      <c r="S62"/>
      <c r="T62"/>
    </row>
    <row r="63" spans="1:9" s="7" customFormat="1" ht="18.75" customHeight="1">
      <c r="A63" s="202"/>
      <c r="B63" s="204"/>
      <c r="C63" s="204">
        <v>4010</v>
      </c>
      <c r="D63" s="204" t="s">
        <v>316</v>
      </c>
      <c r="E63" s="203">
        <v>2529745</v>
      </c>
      <c r="F63" s="203"/>
      <c r="G63" s="203"/>
      <c r="H63" s="203">
        <v>235600</v>
      </c>
      <c r="I63" s="203">
        <f t="shared" si="2"/>
        <v>2765345</v>
      </c>
    </row>
    <row r="64" spans="1:20" s="2" customFormat="1" ht="18.75" customHeight="1">
      <c r="A64" s="40"/>
      <c r="B64" s="38">
        <v>80120</v>
      </c>
      <c r="C64" s="38"/>
      <c r="D64" s="38" t="s">
        <v>279</v>
      </c>
      <c r="E64" s="33">
        <v>41892570</v>
      </c>
      <c r="F64" s="33"/>
      <c r="G64" s="33">
        <f>G65+G70</f>
        <v>58824</v>
      </c>
      <c r="H64" s="33">
        <f>H65+H70+H67</f>
        <v>2040993</v>
      </c>
      <c r="I64" s="33">
        <f t="shared" si="2"/>
        <v>43874739</v>
      </c>
      <c r="J64"/>
      <c r="K64"/>
      <c r="L64"/>
      <c r="M64"/>
      <c r="N64"/>
      <c r="O64"/>
      <c r="P64"/>
      <c r="Q64"/>
      <c r="R64"/>
      <c r="S64"/>
      <c r="T64"/>
    </row>
    <row r="65" spans="1:20" s="2" customFormat="1" ht="18.75" customHeight="1">
      <c r="A65" s="40"/>
      <c r="B65" s="127"/>
      <c r="C65" s="127"/>
      <c r="D65" s="123" t="s">
        <v>241</v>
      </c>
      <c r="E65" s="120">
        <v>27465030</v>
      </c>
      <c r="F65" s="120"/>
      <c r="G65" s="120"/>
      <c r="H65" s="120">
        <f>H66</f>
        <v>1866000</v>
      </c>
      <c r="I65" s="125">
        <f t="shared" si="2"/>
        <v>29331030</v>
      </c>
      <c r="J65"/>
      <c r="K65"/>
      <c r="L65"/>
      <c r="M65"/>
      <c r="N65"/>
      <c r="O65"/>
      <c r="P65"/>
      <c r="Q65"/>
      <c r="R65"/>
      <c r="S65"/>
      <c r="T65"/>
    </row>
    <row r="66" spans="1:9" s="7" customFormat="1" ht="18.75" customHeight="1">
      <c r="A66" s="202"/>
      <c r="B66" s="202"/>
      <c r="C66" s="204">
        <v>4010</v>
      </c>
      <c r="D66" s="204" t="s">
        <v>316</v>
      </c>
      <c r="E66" s="203">
        <v>25486297</v>
      </c>
      <c r="F66" s="203"/>
      <c r="G66" s="203"/>
      <c r="H66" s="203">
        <v>1866000</v>
      </c>
      <c r="I66" s="203">
        <f t="shared" si="2"/>
        <v>27352297</v>
      </c>
    </row>
    <row r="67" spans="1:20" s="2" customFormat="1" ht="18.75" customHeight="1">
      <c r="A67" s="40"/>
      <c r="B67" s="39"/>
      <c r="C67" s="127"/>
      <c r="D67" s="123" t="s">
        <v>247</v>
      </c>
      <c r="E67" s="120">
        <v>5348730</v>
      </c>
      <c r="F67" s="120"/>
      <c r="G67" s="120"/>
      <c r="H67" s="120">
        <f>H68+H69</f>
        <v>164000</v>
      </c>
      <c r="I67" s="125">
        <f>E67+H67-G67</f>
        <v>5512730</v>
      </c>
      <c r="J67"/>
      <c r="K67"/>
      <c r="L67"/>
      <c r="M67"/>
      <c r="N67"/>
      <c r="O67"/>
      <c r="P67"/>
      <c r="Q67"/>
      <c r="R67"/>
      <c r="S67"/>
      <c r="T67"/>
    </row>
    <row r="68" spans="1:9" s="7" customFormat="1" ht="18.75" customHeight="1">
      <c r="A68" s="202"/>
      <c r="B68" s="202"/>
      <c r="C68" s="204">
        <v>4110</v>
      </c>
      <c r="D68" s="204" t="s">
        <v>317</v>
      </c>
      <c r="E68" s="203">
        <v>4690720</v>
      </c>
      <c r="F68" s="203"/>
      <c r="G68" s="203"/>
      <c r="H68" s="203">
        <v>146850</v>
      </c>
      <c r="I68" s="203">
        <f>E68+H68-G68</f>
        <v>4837570</v>
      </c>
    </row>
    <row r="69" spans="1:9" s="7" customFormat="1" ht="18.75" customHeight="1">
      <c r="A69" s="202"/>
      <c r="B69" s="202"/>
      <c r="C69" s="332">
        <v>4120</v>
      </c>
      <c r="D69" s="332" t="s">
        <v>318</v>
      </c>
      <c r="E69" s="333">
        <v>658010</v>
      </c>
      <c r="F69" s="333"/>
      <c r="G69" s="333"/>
      <c r="H69" s="333">
        <v>17150</v>
      </c>
      <c r="I69" s="333">
        <f>E69+H69-G69</f>
        <v>675160</v>
      </c>
    </row>
    <row r="70" spans="1:20" s="2" customFormat="1" ht="18.75" customHeight="1">
      <c r="A70" s="40"/>
      <c r="B70" s="39"/>
      <c r="C70" s="39"/>
      <c r="D70" s="123" t="s">
        <v>281</v>
      </c>
      <c r="E70" s="120">
        <v>3795000</v>
      </c>
      <c r="F70" s="120"/>
      <c r="G70" s="120">
        <f>G71+G72</f>
        <v>58824</v>
      </c>
      <c r="H70" s="120">
        <f>H71+H72</f>
        <v>10993</v>
      </c>
      <c r="I70" s="120">
        <f aca="true" t="shared" si="3" ref="I70:I77">E70+H70-G70</f>
        <v>3747169</v>
      </c>
      <c r="J70"/>
      <c r="K70"/>
      <c r="L70"/>
      <c r="M70"/>
      <c r="N70"/>
      <c r="O70"/>
      <c r="P70"/>
      <c r="Q70"/>
      <c r="R70"/>
      <c r="S70"/>
      <c r="T70"/>
    </row>
    <row r="71" spans="1:20" s="212" customFormat="1" ht="28.5" customHeight="1">
      <c r="A71" s="202"/>
      <c r="B71" s="35"/>
      <c r="C71" s="204">
        <v>2540</v>
      </c>
      <c r="D71" s="219" t="s">
        <v>319</v>
      </c>
      <c r="E71" s="203">
        <v>2213233</v>
      </c>
      <c r="F71" s="203"/>
      <c r="G71" s="203">
        <v>58824</v>
      </c>
      <c r="H71" s="203"/>
      <c r="I71" s="203">
        <f t="shared" si="3"/>
        <v>2154409</v>
      </c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</row>
    <row r="72" spans="1:9" s="7" customFormat="1" ht="37.5" customHeight="1">
      <c r="A72" s="202"/>
      <c r="B72" s="204"/>
      <c r="C72" s="204">
        <v>2590</v>
      </c>
      <c r="D72" s="219" t="s">
        <v>320</v>
      </c>
      <c r="E72" s="203">
        <v>1581767</v>
      </c>
      <c r="F72" s="203"/>
      <c r="G72" s="203"/>
      <c r="H72" s="203">
        <v>10993</v>
      </c>
      <c r="I72" s="203">
        <f t="shared" si="3"/>
        <v>1592760</v>
      </c>
    </row>
    <row r="73" spans="1:20" s="2" customFormat="1" ht="19.5" customHeight="1">
      <c r="A73" s="40"/>
      <c r="B73" s="38">
        <v>80121</v>
      </c>
      <c r="C73" s="38"/>
      <c r="D73" s="38" t="s">
        <v>295</v>
      </c>
      <c r="E73" s="33">
        <v>1293200</v>
      </c>
      <c r="F73" s="33"/>
      <c r="G73" s="33"/>
      <c r="H73" s="33">
        <f>H74</f>
        <v>45200</v>
      </c>
      <c r="I73" s="33">
        <f t="shared" si="3"/>
        <v>1338400</v>
      </c>
      <c r="J73"/>
      <c r="K73"/>
      <c r="L73"/>
      <c r="M73"/>
      <c r="N73"/>
      <c r="O73"/>
      <c r="P73"/>
      <c r="Q73"/>
      <c r="R73"/>
      <c r="S73"/>
      <c r="T73"/>
    </row>
    <row r="74" spans="1:20" s="2" customFormat="1" ht="18.75" customHeight="1">
      <c r="A74" s="40"/>
      <c r="B74" s="127"/>
      <c r="C74" s="127"/>
      <c r="D74" s="123" t="s">
        <v>241</v>
      </c>
      <c r="E74" s="120">
        <v>987200</v>
      </c>
      <c r="F74" s="120"/>
      <c r="G74" s="120"/>
      <c r="H74" s="120">
        <f>H75</f>
        <v>45200</v>
      </c>
      <c r="I74" s="125">
        <f t="shared" si="3"/>
        <v>1032400</v>
      </c>
      <c r="J74"/>
      <c r="K74"/>
      <c r="L74"/>
      <c r="M74"/>
      <c r="N74"/>
      <c r="O74"/>
      <c r="P74"/>
      <c r="Q74"/>
      <c r="R74"/>
      <c r="S74"/>
      <c r="T74"/>
    </row>
    <row r="75" spans="1:9" s="7" customFormat="1" ht="19.5" customHeight="1">
      <c r="A75" s="202"/>
      <c r="B75" s="204"/>
      <c r="C75" s="204">
        <v>4010</v>
      </c>
      <c r="D75" s="204" t="s">
        <v>316</v>
      </c>
      <c r="E75" s="203">
        <v>912111</v>
      </c>
      <c r="F75" s="203"/>
      <c r="G75" s="203"/>
      <c r="H75" s="203">
        <v>45200</v>
      </c>
      <c r="I75" s="203">
        <f t="shared" si="3"/>
        <v>957311</v>
      </c>
    </row>
    <row r="76" spans="1:20" s="2" customFormat="1" ht="19.5" customHeight="1">
      <c r="A76" s="40"/>
      <c r="B76" s="38">
        <v>80123</v>
      </c>
      <c r="C76" s="38"/>
      <c r="D76" s="38" t="s">
        <v>280</v>
      </c>
      <c r="E76" s="33">
        <v>6523020</v>
      </c>
      <c r="F76" s="33"/>
      <c r="G76" s="33">
        <f>G77+G79</f>
        <v>1500</v>
      </c>
      <c r="H76" s="33">
        <f>H77+H79</f>
        <v>376600</v>
      </c>
      <c r="I76" s="33">
        <f t="shared" si="3"/>
        <v>6898120</v>
      </c>
      <c r="J76"/>
      <c r="K76"/>
      <c r="L76"/>
      <c r="M76"/>
      <c r="N76"/>
      <c r="O76"/>
      <c r="P76"/>
      <c r="Q76"/>
      <c r="R76"/>
      <c r="S76"/>
      <c r="T76"/>
    </row>
    <row r="77" spans="1:20" s="2" customFormat="1" ht="18.75" customHeight="1">
      <c r="A77" s="40"/>
      <c r="B77" s="127"/>
      <c r="C77" s="127"/>
      <c r="D77" s="123" t="s">
        <v>241</v>
      </c>
      <c r="E77" s="120">
        <v>4770030</v>
      </c>
      <c r="F77" s="120"/>
      <c r="G77" s="120"/>
      <c r="H77" s="120">
        <f>H78</f>
        <v>376600</v>
      </c>
      <c r="I77" s="125">
        <f t="shared" si="3"/>
        <v>5146630</v>
      </c>
      <c r="J77"/>
      <c r="K77"/>
      <c r="L77"/>
      <c r="M77"/>
      <c r="N77"/>
      <c r="O77"/>
      <c r="P77"/>
      <c r="Q77"/>
      <c r="R77"/>
      <c r="S77"/>
      <c r="T77"/>
    </row>
    <row r="78" spans="1:9" s="7" customFormat="1" ht="19.5" customHeight="1">
      <c r="A78" s="202"/>
      <c r="B78" s="202"/>
      <c r="C78" s="204">
        <v>4010</v>
      </c>
      <c r="D78" s="204" t="s">
        <v>316</v>
      </c>
      <c r="E78" s="203">
        <v>4493234</v>
      </c>
      <c r="F78" s="203"/>
      <c r="G78" s="203"/>
      <c r="H78" s="203">
        <v>376600</v>
      </c>
      <c r="I78" s="203">
        <f>E78+H78</f>
        <v>4869834</v>
      </c>
    </row>
    <row r="79" spans="1:20" s="2" customFormat="1" ht="19.5" customHeight="1">
      <c r="A79" s="40"/>
      <c r="B79" s="39"/>
      <c r="C79" s="39"/>
      <c r="D79" s="123" t="s">
        <v>619</v>
      </c>
      <c r="E79" s="120">
        <v>330000</v>
      </c>
      <c r="F79" s="120"/>
      <c r="G79" s="120">
        <f>G80</f>
        <v>1500</v>
      </c>
      <c r="H79" s="120"/>
      <c r="I79" s="120">
        <f aca="true" t="shared" si="4" ref="I79:I84">E79+H79-G79</f>
        <v>328500</v>
      </c>
      <c r="J79"/>
      <c r="K79"/>
      <c r="L79"/>
      <c r="M79"/>
      <c r="N79"/>
      <c r="O79"/>
      <c r="P79"/>
      <c r="Q79"/>
      <c r="R79"/>
      <c r="S79"/>
      <c r="T79"/>
    </row>
    <row r="80" spans="1:20" s="212" customFormat="1" ht="37.5" customHeight="1">
      <c r="A80" s="202"/>
      <c r="B80" s="12"/>
      <c r="C80" s="204">
        <v>2590</v>
      </c>
      <c r="D80" s="219" t="s">
        <v>320</v>
      </c>
      <c r="E80" s="203">
        <v>330000</v>
      </c>
      <c r="F80" s="203"/>
      <c r="G80" s="203">
        <v>1500</v>
      </c>
      <c r="H80" s="203"/>
      <c r="I80" s="203">
        <f t="shared" si="4"/>
        <v>328500</v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</row>
    <row r="81" spans="1:20" s="2" customFormat="1" ht="19.5" customHeight="1">
      <c r="A81" s="40"/>
      <c r="B81" s="38">
        <v>80124</v>
      </c>
      <c r="C81" s="38"/>
      <c r="D81" s="38" t="s">
        <v>299</v>
      </c>
      <c r="E81" s="33">
        <v>329200</v>
      </c>
      <c r="F81" s="33"/>
      <c r="G81" s="33"/>
      <c r="H81" s="33">
        <f>H82</f>
        <v>34000</v>
      </c>
      <c r="I81" s="33">
        <f t="shared" si="4"/>
        <v>363200</v>
      </c>
      <c r="J81"/>
      <c r="K81"/>
      <c r="L81"/>
      <c r="M81"/>
      <c r="N81"/>
      <c r="O81"/>
      <c r="P81"/>
      <c r="Q81"/>
      <c r="R81"/>
      <c r="S81"/>
      <c r="T81"/>
    </row>
    <row r="82" spans="1:20" s="2" customFormat="1" ht="18.75" customHeight="1">
      <c r="A82" s="40"/>
      <c r="B82" s="127"/>
      <c r="C82" s="127"/>
      <c r="D82" s="123" t="s">
        <v>241</v>
      </c>
      <c r="E82" s="120">
        <v>240400</v>
      </c>
      <c r="F82" s="120"/>
      <c r="G82" s="120"/>
      <c r="H82" s="120">
        <f>H83</f>
        <v>34000</v>
      </c>
      <c r="I82" s="125">
        <f t="shared" si="4"/>
        <v>274400</v>
      </c>
      <c r="J82"/>
      <c r="K82"/>
      <c r="L82"/>
      <c r="M82"/>
      <c r="N82"/>
      <c r="O82"/>
      <c r="P82"/>
      <c r="Q82"/>
      <c r="R82"/>
      <c r="S82"/>
      <c r="T82"/>
    </row>
    <row r="83" spans="1:9" s="7" customFormat="1" ht="19.5" customHeight="1">
      <c r="A83" s="202"/>
      <c r="B83" s="204"/>
      <c r="C83" s="204">
        <v>4010</v>
      </c>
      <c r="D83" s="204" t="s">
        <v>316</v>
      </c>
      <c r="E83" s="203">
        <v>225836</v>
      </c>
      <c r="F83" s="203"/>
      <c r="G83" s="203"/>
      <c r="H83" s="203">
        <v>34000</v>
      </c>
      <c r="I83" s="203">
        <f t="shared" si="4"/>
        <v>259836</v>
      </c>
    </row>
    <row r="84" spans="1:20" s="2" customFormat="1" ht="20.25" customHeight="1">
      <c r="A84" s="40"/>
      <c r="B84" s="38">
        <v>80130</v>
      </c>
      <c r="C84" s="38"/>
      <c r="D84" s="38" t="s">
        <v>243</v>
      </c>
      <c r="E84" s="33">
        <v>53016561</v>
      </c>
      <c r="F84" s="33"/>
      <c r="G84" s="33"/>
      <c r="H84" s="33">
        <f>H85+H87</f>
        <v>773175</v>
      </c>
      <c r="I84" s="33">
        <f t="shared" si="4"/>
        <v>53789736</v>
      </c>
      <c r="J84"/>
      <c r="K84"/>
      <c r="L84"/>
      <c r="M84"/>
      <c r="N84"/>
      <c r="O84"/>
      <c r="P84"/>
      <c r="Q84"/>
      <c r="R84"/>
      <c r="S84"/>
      <c r="T84"/>
    </row>
    <row r="85" spans="1:20" s="2" customFormat="1" ht="18.75" customHeight="1">
      <c r="A85" s="40"/>
      <c r="B85" s="127"/>
      <c r="C85" s="127"/>
      <c r="D85" s="123" t="s">
        <v>241</v>
      </c>
      <c r="E85" s="120">
        <v>27071350</v>
      </c>
      <c r="F85" s="120"/>
      <c r="G85" s="120"/>
      <c r="H85" s="120">
        <f>415782+273</f>
        <v>416055</v>
      </c>
      <c r="I85" s="125">
        <f>E85-G85+H85</f>
        <v>27487405</v>
      </c>
      <c r="J85"/>
      <c r="K85"/>
      <c r="L85"/>
      <c r="M85"/>
      <c r="N85"/>
      <c r="O85"/>
      <c r="P85"/>
      <c r="Q85"/>
      <c r="R85"/>
      <c r="S85"/>
      <c r="T85"/>
    </row>
    <row r="86" spans="1:9" s="7" customFormat="1" ht="18.75" customHeight="1">
      <c r="A86" s="204"/>
      <c r="B86" s="204"/>
      <c r="C86" s="204">
        <v>4010</v>
      </c>
      <c r="D86" s="204" t="s">
        <v>316</v>
      </c>
      <c r="E86" s="203">
        <v>25034553</v>
      </c>
      <c r="F86" s="203"/>
      <c r="G86" s="203"/>
      <c r="H86" s="203">
        <v>416055</v>
      </c>
      <c r="I86" s="203">
        <f>E86+H86-G86</f>
        <v>25450608</v>
      </c>
    </row>
    <row r="87" spans="1:20" s="2" customFormat="1" ht="19.5" customHeight="1">
      <c r="A87" s="40"/>
      <c r="B87" s="39"/>
      <c r="C87" s="39"/>
      <c r="D87" s="216" t="s">
        <v>283</v>
      </c>
      <c r="E87" s="215">
        <v>3856141</v>
      </c>
      <c r="F87" s="215"/>
      <c r="G87" s="215"/>
      <c r="H87" s="215">
        <f>H88+H89</f>
        <v>357120</v>
      </c>
      <c r="I87" s="215">
        <f aca="true" t="shared" si="5" ref="I87:I93">E87+H87-G87</f>
        <v>4213261</v>
      </c>
      <c r="J87"/>
      <c r="K87"/>
      <c r="L87"/>
      <c r="M87"/>
      <c r="N87"/>
      <c r="O87"/>
      <c r="P87"/>
      <c r="Q87"/>
      <c r="R87"/>
      <c r="S87"/>
      <c r="T87"/>
    </row>
    <row r="88" spans="1:20" s="212" customFormat="1" ht="28.5" customHeight="1">
      <c r="A88" s="202"/>
      <c r="B88" s="35"/>
      <c r="C88" s="204">
        <v>2540</v>
      </c>
      <c r="D88" s="219" t="s">
        <v>319</v>
      </c>
      <c r="E88" s="203">
        <v>2976461</v>
      </c>
      <c r="F88" s="203"/>
      <c r="G88" s="203"/>
      <c r="H88" s="203">
        <v>258225</v>
      </c>
      <c r="I88" s="203">
        <f t="shared" si="5"/>
        <v>3234686</v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</row>
    <row r="89" spans="1:9" s="7" customFormat="1" ht="37.5" customHeight="1">
      <c r="A89" s="202"/>
      <c r="B89" s="204"/>
      <c r="C89" s="204">
        <v>2590</v>
      </c>
      <c r="D89" s="219" t="s">
        <v>320</v>
      </c>
      <c r="E89" s="203">
        <v>879680</v>
      </c>
      <c r="F89" s="203"/>
      <c r="G89" s="203"/>
      <c r="H89" s="203">
        <v>98895</v>
      </c>
      <c r="I89" s="203">
        <f t="shared" si="5"/>
        <v>978575</v>
      </c>
    </row>
    <row r="90" spans="1:20" s="2" customFormat="1" ht="19.5" customHeight="1">
      <c r="A90" s="40"/>
      <c r="B90" s="38">
        <v>80132</v>
      </c>
      <c r="C90" s="38"/>
      <c r="D90" s="38" t="s">
        <v>296</v>
      </c>
      <c r="E90" s="33">
        <v>3122619</v>
      </c>
      <c r="F90" s="33"/>
      <c r="G90" s="33"/>
      <c r="H90" s="33">
        <f>H91</f>
        <v>30000</v>
      </c>
      <c r="I90" s="33">
        <f t="shared" si="5"/>
        <v>3152619</v>
      </c>
      <c r="J90"/>
      <c r="K90"/>
      <c r="L90"/>
      <c r="M90"/>
      <c r="N90"/>
      <c r="O90"/>
      <c r="P90"/>
      <c r="Q90"/>
      <c r="R90"/>
      <c r="S90"/>
      <c r="T90"/>
    </row>
    <row r="91" spans="1:20" s="2" customFormat="1" ht="18.75" customHeight="1">
      <c r="A91" s="40"/>
      <c r="B91" s="127"/>
      <c r="C91" s="127"/>
      <c r="D91" s="123" t="s">
        <v>241</v>
      </c>
      <c r="E91" s="120">
        <v>2447159</v>
      </c>
      <c r="F91" s="120"/>
      <c r="G91" s="120"/>
      <c r="H91" s="120">
        <f>H92</f>
        <v>30000</v>
      </c>
      <c r="I91" s="125">
        <f t="shared" si="5"/>
        <v>2477159</v>
      </c>
      <c r="J91"/>
      <c r="K91"/>
      <c r="L91"/>
      <c r="M91"/>
      <c r="N91"/>
      <c r="O91"/>
      <c r="P91"/>
      <c r="Q91"/>
      <c r="R91"/>
      <c r="S91"/>
      <c r="T91"/>
    </row>
    <row r="92" spans="1:9" s="7" customFormat="1" ht="19.5" customHeight="1">
      <c r="A92" s="202"/>
      <c r="B92" s="204"/>
      <c r="C92" s="204">
        <v>4010</v>
      </c>
      <c r="D92" s="204" t="s">
        <v>316</v>
      </c>
      <c r="E92" s="203">
        <v>2268247</v>
      </c>
      <c r="F92" s="203"/>
      <c r="G92" s="203"/>
      <c r="H92" s="203">
        <v>30000</v>
      </c>
      <c r="I92" s="203">
        <f t="shared" si="5"/>
        <v>2298247</v>
      </c>
    </row>
    <row r="93" spans="1:20" s="2" customFormat="1" ht="20.25" customHeight="1">
      <c r="A93" s="40"/>
      <c r="B93" s="38">
        <v>80134</v>
      </c>
      <c r="C93" s="38"/>
      <c r="D93" s="38" t="s">
        <v>297</v>
      </c>
      <c r="E93" s="33">
        <v>3964200</v>
      </c>
      <c r="F93" s="33"/>
      <c r="G93" s="33"/>
      <c r="H93" s="33">
        <f>H94</f>
        <v>156200</v>
      </c>
      <c r="I93" s="33">
        <f t="shared" si="5"/>
        <v>4120400</v>
      </c>
      <c r="J93"/>
      <c r="K93"/>
      <c r="L93"/>
      <c r="M93"/>
      <c r="N93"/>
      <c r="O93"/>
      <c r="P93"/>
      <c r="Q93"/>
      <c r="R93"/>
      <c r="S93"/>
      <c r="T93"/>
    </row>
    <row r="94" spans="1:20" s="2" customFormat="1" ht="18.75" customHeight="1">
      <c r="A94" s="40"/>
      <c r="B94" s="127"/>
      <c r="C94" s="127"/>
      <c r="D94" s="123" t="s">
        <v>241</v>
      </c>
      <c r="E94" s="120">
        <v>2986000</v>
      </c>
      <c r="F94" s="120"/>
      <c r="G94" s="120"/>
      <c r="H94" s="120">
        <f>H95</f>
        <v>156200</v>
      </c>
      <c r="I94" s="125">
        <f>E94-G94+H94</f>
        <v>3142200</v>
      </c>
      <c r="J94"/>
      <c r="K94"/>
      <c r="L94"/>
      <c r="M94"/>
      <c r="N94"/>
      <c r="O94"/>
      <c r="P94"/>
      <c r="Q94"/>
      <c r="R94"/>
      <c r="S94"/>
      <c r="T94"/>
    </row>
    <row r="95" spans="1:9" s="7" customFormat="1" ht="19.5" customHeight="1">
      <c r="A95" s="202"/>
      <c r="B95" s="204"/>
      <c r="C95" s="204">
        <v>4010</v>
      </c>
      <c r="D95" s="204" t="s">
        <v>316</v>
      </c>
      <c r="E95" s="203">
        <v>2758263</v>
      </c>
      <c r="F95" s="203"/>
      <c r="G95" s="203"/>
      <c r="H95" s="203">
        <v>156200</v>
      </c>
      <c r="I95" s="203">
        <f>E95+H95-G95</f>
        <v>2914463</v>
      </c>
    </row>
    <row r="96" spans="1:20" s="2" customFormat="1" ht="27" customHeight="1">
      <c r="A96" s="40"/>
      <c r="B96" s="108">
        <v>80140</v>
      </c>
      <c r="C96" s="108"/>
      <c r="D96" s="121" t="s">
        <v>265</v>
      </c>
      <c r="E96" s="33">
        <v>8278860</v>
      </c>
      <c r="F96" s="33"/>
      <c r="G96" s="33"/>
      <c r="H96" s="33">
        <f>H97</f>
        <v>191300</v>
      </c>
      <c r="I96" s="33">
        <f>E96+H96-G96</f>
        <v>8470160</v>
      </c>
      <c r="J96"/>
      <c r="K96"/>
      <c r="L96"/>
      <c r="M96"/>
      <c r="N96"/>
      <c r="O96"/>
      <c r="P96"/>
      <c r="Q96"/>
      <c r="R96"/>
      <c r="S96"/>
      <c r="T96"/>
    </row>
    <row r="97" spans="1:20" s="2" customFormat="1" ht="18.75" customHeight="1">
      <c r="A97" s="40"/>
      <c r="B97" s="127"/>
      <c r="C97" s="127"/>
      <c r="D97" s="123" t="s">
        <v>241</v>
      </c>
      <c r="E97" s="120">
        <v>6126000</v>
      </c>
      <c r="F97" s="120"/>
      <c r="G97" s="120"/>
      <c r="H97" s="120">
        <f>H98</f>
        <v>191300</v>
      </c>
      <c r="I97" s="125">
        <f>E97-G97+H97</f>
        <v>6317300</v>
      </c>
      <c r="J97"/>
      <c r="K97"/>
      <c r="L97"/>
      <c r="M97"/>
      <c r="N97"/>
      <c r="O97"/>
      <c r="P97"/>
      <c r="Q97"/>
      <c r="R97"/>
      <c r="S97"/>
      <c r="T97"/>
    </row>
    <row r="98" spans="1:9" s="7" customFormat="1" ht="19.5" customHeight="1">
      <c r="A98" s="204"/>
      <c r="B98" s="204"/>
      <c r="C98" s="204">
        <v>4010</v>
      </c>
      <c r="D98" s="204" t="s">
        <v>316</v>
      </c>
      <c r="E98" s="203">
        <v>5673951</v>
      </c>
      <c r="F98" s="203"/>
      <c r="G98" s="203"/>
      <c r="H98" s="203">
        <v>191300</v>
      </c>
      <c r="I98" s="203">
        <f aca="true" t="shared" si="6" ref="I98:I142">E98+H98-G98</f>
        <v>5865251</v>
      </c>
    </row>
    <row r="99" spans="1:9" ht="18.75" customHeight="1">
      <c r="A99" s="6">
        <v>852</v>
      </c>
      <c r="B99" s="6"/>
      <c r="C99" s="6"/>
      <c r="D99" s="13" t="s">
        <v>227</v>
      </c>
      <c r="E99" s="19">
        <v>76507575</v>
      </c>
      <c r="F99" s="19"/>
      <c r="G99" s="19">
        <f>G100+G110</f>
        <v>575200</v>
      </c>
      <c r="H99" s="19">
        <f>H100+H110</f>
        <v>575200</v>
      </c>
      <c r="I99" s="19">
        <f aca="true" t="shared" si="7" ref="I99:I112">E99+H99-G99</f>
        <v>76507575</v>
      </c>
    </row>
    <row r="100" spans="1:20" s="2" customFormat="1" ht="20.25" customHeight="1">
      <c r="A100" s="40"/>
      <c r="B100" s="38">
        <v>85201</v>
      </c>
      <c r="C100" s="38"/>
      <c r="D100" s="264" t="s">
        <v>363</v>
      </c>
      <c r="E100" s="33">
        <v>9401400</v>
      </c>
      <c r="F100" s="33"/>
      <c r="G100" s="33">
        <f>G101+G103+G105+G108</f>
        <v>575200</v>
      </c>
      <c r="H100" s="33">
        <f>H101+H103+H105+H108</f>
        <v>564000</v>
      </c>
      <c r="I100" s="33">
        <f t="shared" si="7"/>
        <v>9390200</v>
      </c>
      <c r="J100"/>
      <c r="K100"/>
      <c r="L100"/>
      <c r="M100"/>
      <c r="N100"/>
      <c r="O100"/>
      <c r="P100"/>
      <c r="Q100"/>
      <c r="R100"/>
      <c r="S100"/>
      <c r="T100"/>
    </row>
    <row r="101" spans="1:9" s="1" customFormat="1" ht="20.25" customHeight="1">
      <c r="A101" s="40"/>
      <c r="B101" s="40"/>
      <c r="C101" s="40"/>
      <c r="D101" s="115" t="s">
        <v>241</v>
      </c>
      <c r="E101" s="120">
        <v>4522220</v>
      </c>
      <c r="F101" s="120"/>
      <c r="G101" s="120">
        <f>G102</f>
        <v>420000</v>
      </c>
      <c r="H101" s="120">
        <f>H102</f>
        <v>420000</v>
      </c>
      <c r="I101" s="120">
        <f t="shared" si="7"/>
        <v>4522220</v>
      </c>
    </row>
    <row r="102" spans="1:9" s="7" customFormat="1" ht="20.25" customHeight="1">
      <c r="A102" s="202"/>
      <c r="B102" s="202"/>
      <c r="C102" s="204">
        <v>4010</v>
      </c>
      <c r="D102" s="204" t="s">
        <v>316</v>
      </c>
      <c r="E102" s="211">
        <v>4221208</v>
      </c>
      <c r="F102" s="211"/>
      <c r="G102" s="211">
        <v>420000</v>
      </c>
      <c r="H102" s="211">
        <v>420000</v>
      </c>
      <c r="I102" s="211">
        <f t="shared" si="7"/>
        <v>4221208</v>
      </c>
    </row>
    <row r="103" spans="1:9" s="1" customFormat="1" ht="20.25" customHeight="1">
      <c r="A103" s="40"/>
      <c r="B103" s="40"/>
      <c r="C103" s="40"/>
      <c r="D103" s="331" t="s">
        <v>238</v>
      </c>
      <c r="E103" s="215">
        <v>2216700</v>
      </c>
      <c r="F103" s="215"/>
      <c r="G103" s="215">
        <f>G104</f>
        <v>64000</v>
      </c>
      <c r="H103" s="215">
        <f>H104</f>
        <v>64000</v>
      </c>
      <c r="I103" s="215">
        <f t="shared" si="7"/>
        <v>2216700</v>
      </c>
    </row>
    <row r="104" spans="1:9" s="7" customFormat="1" ht="20.25" customHeight="1">
      <c r="A104" s="202"/>
      <c r="B104" s="202"/>
      <c r="C104" s="204">
        <v>4260</v>
      </c>
      <c r="D104" s="542" t="s">
        <v>338</v>
      </c>
      <c r="E104" s="203">
        <v>423970</v>
      </c>
      <c r="F104" s="203"/>
      <c r="G104" s="203">
        <v>64000</v>
      </c>
      <c r="H104" s="203">
        <v>64000</v>
      </c>
      <c r="I104" s="203">
        <f t="shared" si="7"/>
        <v>423970</v>
      </c>
    </row>
    <row r="105" spans="1:9" s="1" customFormat="1" ht="20.25" customHeight="1">
      <c r="A105" s="40"/>
      <c r="B105" s="40"/>
      <c r="C105" s="40"/>
      <c r="D105" s="220" t="s">
        <v>247</v>
      </c>
      <c r="E105" s="215">
        <v>876480</v>
      </c>
      <c r="F105" s="215"/>
      <c r="G105" s="215">
        <f>SUM(G106:G107)</f>
        <v>80000</v>
      </c>
      <c r="H105" s="215">
        <f>SUM(H106:H107)</f>
        <v>80000</v>
      </c>
      <c r="I105" s="215">
        <f t="shared" si="7"/>
        <v>876480</v>
      </c>
    </row>
    <row r="106" spans="1:9" s="7" customFormat="1" ht="20.25" customHeight="1">
      <c r="A106" s="202"/>
      <c r="B106" s="202"/>
      <c r="C106" s="204">
        <v>4110</v>
      </c>
      <c r="D106" s="542" t="s">
        <v>317</v>
      </c>
      <c r="E106" s="203">
        <v>766409</v>
      </c>
      <c r="F106" s="203"/>
      <c r="G106" s="203">
        <v>58400</v>
      </c>
      <c r="H106" s="203">
        <v>58400</v>
      </c>
      <c r="I106" s="203">
        <f t="shared" si="7"/>
        <v>766409</v>
      </c>
    </row>
    <row r="107" spans="1:9" s="7" customFormat="1" ht="20.25" customHeight="1">
      <c r="A107" s="202"/>
      <c r="B107" s="202"/>
      <c r="C107" s="332">
        <v>4120</v>
      </c>
      <c r="D107" s="543" t="s">
        <v>318</v>
      </c>
      <c r="E107" s="333">
        <v>110071</v>
      </c>
      <c r="F107" s="333"/>
      <c r="G107" s="333">
        <v>21600</v>
      </c>
      <c r="H107" s="333">
        <v>21600</v>
      </c>
      <c r="I107" s="333">
        <f t="shared" si="7"/>
        <v>110071</v>
      </c>
    </row>
    <row r="108" spans="1:9" s="7" customFormat="1" ht="26.25" customHeight="1">
      <c r="A108" s="202"/>
      <c r="B108" s="202"/>
      <c r="C108" s="202"/>
      <c r="D108" s="220" t="s">
        <v>364</v>
      </c>
      <c r="E108" s="267">
        <v>1500000</v>
      </c>
      <c r="F108" s="220"/>
      <c r="G108" s="267">
        <f>G109</f>
        <v>11200</v>
      </c>
      <c r="H108" s="220"/>
      <c r="I108" s="267">
        <f t="shared" si="7"/>
        <v>1488800</v>
      </c>
    </row>
    <row r="109" spans="1:9" s="7" customFormat="1" ht="27.75" customHeight="1">
      <c r="A109" s="202"/>
      <c r="B109" s="204"/>
      <c r="C109" s="204">
        <v>2580</v>
      </c>
      <c r="D109" s="219" t="s">
        <v>365</v>
      </c>
      <c r="E109" s="203">
        <v>1500000</v>
      </c>
      <c r="F109" s="203"/>
      <c r="G109" s="203">
        <v>11200</v>
      </c>
      <c r="H109" s="203"/>
      <c r="I109" s="203">
        <f t="shared" si="7"/>
        <v>1488800</v>
      </c>
    </row>
    <row r="110" spans="1:9" s="7" customFormat="1" ht="19.5" customHeight="1">
      <c r="A110" s="202"/>
      <c r="B110" s="38">
        <v>85219</v>
      </c>
      <c r="C110" s="204"/>
      <c r="D110" s="264" t="s">
        <v>366</v>
      </c>
      <c r="E110" s="33">
        <v>7193000</v>
      </c>
      <c r="F110" s="33"/>
      <c r="G110" s="33"/>
      <c r="H110" s="33">
        <f>H111</f>
        <v>11200</v>
      </c>
      <c r="I110" s="33">
        <f t="shared" si="7"/>
        <v>7204200</v>
      </c>
    </row>
    <row r="111" spans="1:9" s="7" customFormat="1" ht="19.5" customHeight="1">
      <c r="A111" s="202"/>
      <c r="B111" s="316"/>
      <c r="C111" s="316"/>
      <c r="D111" s="115" t="s">
        <v>238</v>
      </c>
      <c r="E111" s="226">
        <v>1011000</v>
      </c>
      <c r="F111" s="226"/>
      <c r="G111" s="226"/>
      <c r="H111" s="226">
        <f>H112</f>
        <v>11200</v>
      </c>
      <c r="I111" s="226">
        <f t="shared" si="7"/>
        <v>1022200</v>
      </c>
    </row>
    <row r="112" spans="1:9" s="7" customFormat="1" ht="19.5" customHeight="1">
      <c r="A112" s="204"/>
      <c r="B112" s="204"/>
      <c r="C112" s="204">
        <v>4300</v>
      </c>
      <c r="D112" s="219" t="s">
        <v>315</v>
      </c>
      <c r="E112" s="205">
        <v>554656</v>
      </c>
      <c r="F112" s="205"/>
      <c r="G112" s="205"/>
      <c r="H112" s="205">
        <v>11200</v>
      </c>
      <c r="I112" s="205">
        <f t="shared" si="7"/>
        <v>565856</v>
      </c>
    </row>
    <row r="113" ht="19.5" customHeight="1"/>
    <row r="114" spans="1:9" ht="18.75" customHeight="1">
      <c r="A114" s="6">
        <v>854</v>
      </c>
      <c r="B114" s="6"/>
      <c r="C114" s="6"/>
      <c r="D114" s="6" t="s">
        <v>244</v>
      </c>
      <c r="E114" s="19">
        <v>35257747</v>
      </c>
      <c r="F114" s="19"/>
      <c r="G114" s="19"/>
      <c r="H114" s="19">
        <f>H115+H121+H127+H132+H135+H142</f>
        <v>1289332</v>
      </c>
      <c r="I114" s="19">
        <f t="shared" si="6"/>
        <v>36547079</v>
      </c>
    </row>
    <row r="115" spans="1:20" s="2" customFormat="1" ht="20.25" customHeight="1">
      <c r="A115" s="40"/>
      <c r="B115" s="38">
        <v>85401</v>
      </c>
      <c r="C115" s="38"/>
      <c r="D115" s="38" t="s">
        <v>259</v>
      </c>
      <c r="E115" s="33">
        <v>5646762</v>
      </c>
      <c r="F115" s="33"/>
      <c r="G115" s="33"/>
      <c r="H115" s="33">
        <f>H116+H118</f>
        <v>508900</v>
      </c>
      <c r="I115" s="33">
        <f t="shared" si="6"/>
        <v>6155662</v>
      </c>
      <c r="J115"/>
      <c r="K115"/>
      <c r="L115"/>
      <c r="M115"/>
      <c r="N115"/>
      <c r="O115"/>
      <c r="P115"/>
      <c r="Q115"/>
      <c r="R115"/>
      <c r="S115"/>
      <c r="T115"/>
    </row>
    <row r="116" spans="1:20" s="2" customFormat="1" ht="19.5" customHeight="1">
      <c r="A116" s="40"/>
      <c r="B116" s="127"/>
      <c r="C116" s="127"/>
      <c r="D116" s="123" t="s">
        <v>241</v>
      </c>
      <c r="E116" s="120">
        <v>4464818</v>
      </c>
      <c r="F116" s="120"/>
      <c r="G116" s="120"/>
      <c r="H116" s="120">
        <f>H117</f>
        <v>438000</v>
      </c>
      <c r="I116" s="120">
        <f t="shared" si="6"/>
        <v>4902818</v>
      </c>
      <c r="J116"/>
      <c r="K116"/>
      <c r="L116"/>
      <c r="M116"/>
      <c r="N116"/>
      <c r="O116"/>
      <c r="P116"/>
      <c r="Q116"/>
      <c r="R116"/>
      <c r="S116"/>
      <c r="T116"/>
    </row>
    <row r="117" spans="1:20" s="212" customFormat="1" ht="19.5" customHeight="1">
      <c r="A117" s="202"/>
      <c r="B117" s="35"/>
      <c r="C117" s="204">
        <v>4010</v>
      </c>
      <c r="D117" s="204" t="s">
        <v>316</v>
      </c>
      <c r="E117" s="203">
        <v>4135486</v>
      </c>
      <c r="F117" s="203"/>
      <c r="G117" s="203"/>
      <c r="H117" s="203">
        <v>438000</v>
      </c>
      <c r="I117" s="203">
        <f t="shared" si="6"/>
        <v>4573486</v>
      </c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</row>
    <row r="118" spans="1:20" s="2" customFormat="1" ht="19.5" customHeight="1">
      <c r="A118" s="40"/>
      <c r="B118" s="39"/>
      <c r="C118" s="40"/>
      <c r="D118" s="123" t="s">
        <v>247</v>
      </c>
      <c r="E118" s="120">
        <v>883048</v>
      </c>
      <c r="F118" s="120"/>
      <c r="G118" s="120"/>
      <c r="H118" s="120">
        <f>H119+H120</f>
        <v>70900</v>
      </c>
      <c r="I118" s="120">
        <f t="shared" si="6"/>
        <v>953948</v>
      </c>
      <c r="J118"/>
      <c r="K118"/>
      <c r="L118"/>
      <c r="M118"/>
      <c r="N118"/>
      <c r="O118"/>
      <c r="P118"/>
      <c r="Q118"/>
      <c r="R118"/>
      <c r="S118"/>
      <c r="T118"/>
    </row>
    <row r="119" spans="1:20" s="212" customFormat="1" ht="19.5" customHeight="1">
      <c r="A119" s="202"/>
      <c r="B119" s="35"/>
      <c r="C119" s="204">
        <v>4110</v>
      </c>
      <c r="D119" s="204" t="s">
        <v>317</v>
      </c>
      <c r="E119" s="203">
        <v>771293</v>
      </c>
      <c r="F119" s="203"/>
      <c r="G119" s="203"/>
      <c r="H119" s="203">
        <v>66800</v>
      </c>
      <c r="I119" s="203">
        <f t="shared" si="6"/>
        <v>838093</v>
      </c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</row>
    <row r="120" spans="1:20" s="212" customFormat="1" ht="19.5" customHeight="1">
      <c r="A120" s="202"/>
      <c r="B120" s="12"/>
      <c r="C120" s="204">
        <v>4120</v>
      </c>
      <c r="D120" s="204" t="s">
        <v>318</v>
      </c>
      <c r="E120" s="203">
        <v>111755</v>
      </c>
      <c r="F120" s="203"/>
      <c r="G120" s="203"/>
      <c r="H120" s="203">
        <v>4100</v>
      </c>
      <c r="I120" s="203">
        <f t="shared" si="6"/>
        <v>115855</v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</row>
    <row r="121" spans="1:20" s="2" customFormat="1" ht="20.25" customHeight="1">
      <c r="A121" s="40"/>
      <c r="B121" s="38">
        <v>85403</v>
      </c>
      <c r="C121" s="5"/>
      <c r="D121" s="38" t="s">
        <v>245</v>
      </c>
      <c r="E121" s="33">
        <v>7721900</v>
      </c>
      <c r="F121" s="33"/>
      <c r="G121" s="33"/>
      <c r="H121" s="33">
        <f>H122+H124</f>
        <v>222900</v>
      </c>
      <c r="I121" s="33">
        <f t="shared" si="6"/>
        <v>7944800</v>
      </c>
      <c r="J121"/>
      <c r="K121"/>
      <c r="L121"/>
      <c r="M121"/>
      <c r="N121"/>
      <c r="O121"/>
      <c r="P121"/>
      <c r="Q121"/>
      <c r="R121"/>
      <c r="S121"/>
      <c r="T121"/>
    </row>
    <row r="122" spans="1:20" s="2" customFormat="1" ht="19.5" customHeight="1">
      <c r="A122" s="40"/>
      <c r="B122" s="127"/>
      <c r="C122" s="122"/>
      <c r="D122" s="123" t="s">
        <v>241</v>
      </c>
      <c r="E122" s="120">
        <v>4921000</v>
      </c>
      <c r="F122" s="120"/>
      <c r="G122" s="120"/>
      <c r="H122" s="120">
        <f>H123</f>
        <v>209000</v>
      </c>
      <c r="I122" s="120">
        <f t="shared" si="6"/>
        <v>5130000</v>
      </c>
      <c r="J122"/>
      <c r="K122"/>
      <c r="L122"/>
      <c r="M122"/>
      <c r="N122"/>
      <c r="O122"/>
      <c r="P122"/>
      <c r="Q122"/>
      <c r="R122"/>
      <c r="S122"/>
      <c r="T122"/>
    </row>
    <row r="123" spans="1:20" s="212" customFormat="1" ht="19.5" customHeight="1">
      <c r="A123" s="202"/>
      <c r="B123" s="35"/>
      <c r="C123" s="204">
        <v>4010</v>
      </c>
      <c r="D123" s="204" t="s">
        <v>316</v>
      </c>
      <c r="E123" s="203">
        <v>4566868</v>
      </c>
      <c r="F123" s="203"/>
      <c r="G123" s="203"/>
      <c r="H123" s="203">
        <v>209000</v>
      </c>
      <c r="I123" s="203">
        <f t="shared" si="6"/>
        <v>4775868</v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</row>
    <row r="124" spans="1:20" s="2" customFormat="1" ht="19.5" customHeight="1">
      <c r="A124" s="40"/>
      <c r="B124" s="39"/>
      <c r="C124" s="40"/>
      <c r="D124" s="123" t="s">
        <v>247</v>
      </c>
      <c r="E124" s="120">
        <v>965000</v>
      </c>
      <c r="F124" s="120"/>
      <c r="G124" s="120"/>
      <c r="H124" s="120">
        <f>H125+H126</f>
        <v>13900</v>
      </c>
      <c r="I124" s="120">
        <f t="shared" si="6"/>
        <v>978900</v>
      </c>
      <c r="J124"/>
      <c r="K124"/>
      <c r="L124"/>
      <c r="M124"/>
      <c r="N124"/>
      <c r="O124"/>
      <c r="P124"/>
      <c r="Q124"/>
      <c r="R124"/>
      <c r="S124"/>
      <c r="T124"/>
    </row>
    <row r="125" spans="1:20" s="212" customFormat="1" ht="19.5" customHeight="1">
      <c r="A125" s="202"/>
      <c r="B125" s="35"/>
      <c r="C125" s="204">
        <v>4110</v>
      </c>
      <c r="D125" s="204" t="s">
        <v>317</v>
      </c>
      <c r="E125" s="203">
        <v>853000</v>
      </c>
      <c r="F125" s="203"/>
      <c r="G125" s="203"/>
      <c r="H125" s="203">
        <v>11700</v>
      </c>
      <c r="I125" s="203">
        <f t="shared" si="6"/>
        <v>864700</v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</row>
    <row r="126" spans="1:20" s="212" customFormat="1" ht="19.5" customHeight="1">
      <c r="A126" s="202"/>
      <c r="B126" s="12"/>
      <c r="C126" s="204">
        <v>4120</v>
      </c>
      <c r="D126" s="204" t="s">
        <v>318</v>
      </c>
      <c r="E126" s="203">
        <v>112000</v>
      </c>
      <c r="F126" s="203"/>
      <c r="G126" s="203"/>
      <c r="H126" s="203">
        <v>2200</v>
      </c>
      <c r="I126" s="203">
        <f t="shared" si="6"/>
        <v>114200</v>
      </c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</row>
    <row r="127" spans="1:20" s="2" customFormat="1" ht="26.25" customHeight="1">
      <c r="A127" s="40"/>
      <c r="B127" s="38">
        <v>85406</v>
      </c>
      <c r="C127" s="5"/>
      <c r="D127" s="37" t="s">
        <v>260</v>
      </c>
      <c r="E127" s="33">
        <v>5014394</v>
      </c>
      <c r="F127" s="33"/>
      <c r="G127" s="33"/>
      <c r="H127" s="33">
        <f>H128+H130</f>
        <v>66200</v>
      </c>
      <c r="I127" s="33">
        <f t="shared" si="6"/>
        <v>5080594</v>
      </c>
      <c r="J127"/>
      <c r="K127"/>
      <c r="L127"/>
      <c r="M127"/>
      <c r="N127"/>
      <c r="O127"/>
      <c r="P127"/>
      <c r="Q127"/>
      <c r="R127"/>
      <c r="S127"/>
      <c r="T127"/>
    </row>
    <row r="128" spans="1:20" s="2" customFormat="1" ht="19.5" customHeight="1">
      <c r="A128" s="40"/>
      <c r="B128" s="127"/>
      <c r="C128" s="122"/>
      <c r="D128" s="123" t="s">
        <v>241</v>
      </c>
      <c r="E128" s="120">
        <v>3771000</v>
      </c>
      <c r="F128" s="120"/>
      <c r="G128" s="120"/>
      <c r="H128" s="120">
        <f>H129</f>
        <v>60000</v>
      </c>
      <c r="I128" s="120">
        <f t="shared" si="6"/>
        <v>3831000</v>
      </c>
      <c r="J128"/>
      <c r="K128"/>
      <c r="L128"/>
      <c r="M128"/>
      <c r="N128"/>
      <c r="O128"/>
      <c r="P128"/>
      <c r="Q128"/>
      <c r="R128"/>
      <c r="S128"/>
      <c r="T128"/>
    </row>
    <row r="129" spans="1:20" s="212" customFormat="1" ht="19.5" customHeight="1">
      <c r="A129" s="202"/>
      <c r="B129" s="35"/>
      <c r="C129" s="204">
        <v>4010</v>
      </c>
      <c r="D129" s="204" t="s">
        <v>316</v>
      </c>
      <c r="E129" s="203">
        <v>3518283</v>
      </c>
      <c r="F129" s="203"/>
      <c r="G129" s="203"/>
      <c r="H129" s="203">
        <v>60000</v>
      </c>
      <c r="I129" s="203">
        <f t="shared" si="6"/>
        <v>3578283</v>
      </c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</row>
    <row r="130" spans="1:20" s="2" customFormat="1" ht="19.5" customHeight="1">
      <c r="A130" s="40"/>
      <c r="B130" s="39"/>
      <c r="C130" s="40"/>
      <c r="D130" s="123" t="s">
        <v>247</v>
      </c>
      <c r="E130" s="120">
        <v>740800</v>
      </c>
      <c r="F130" s="120"/>
      <c r="G130" s="120"/>
      <c r="H130" s="120">
        <f>H131</f>
        <v>6200</v>
      </c>
      <c r="I130" s="120">
        <f t="shared" si="6"/>
        <v>747000</v>
      </c>
      <c r="J130"/>
      <c r="K130"/>
      <c r="L130"/>
      <c r="M130"/>
      <c r="N130"/>
      <c r="O130"/>
      <c r="P130"/>
      <c r="Q130"/>
      <c r="R130"/>
      <c r="S130"/>
      <c r="T130"/>
    </row>
    <row r="131" spans="1:20" s="212" customFormat="1" ht="19.5" customHeight="1">
      <c r="A131" s="202"/>
      <c r="B131" s="12"/>
      <c r="C131" s="204">
        <v>4110</v>
      </c>
      <c r="D131" s="204" t="s">
        <v>317</v>
      </c>
      <c r="E131" s="203">
        <v>650700</v>
      </c>
      <c r="F131" s="203"/>
      <c r="G131" s="203"/>
      <c r="H131" s="203">
        <v>6200</v>
      </c>
      <c r="I131" s="203">
        <f t="shared" si="6"/>
        <v>656900</v>
      </c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</row>
    <row r="132" spans="1:20" s="2" customFormat="1" ht="19.5" customHeight="1">
      <c r="A132" s="40"/>
      <c r="B132" s="38">
        <v>85407</v>
      </c>
      <c r="C132" s="5"/>
      <c r="D132" s="37" t="s">
        <v>261</v>
      </c>
      <c r="E132" s="33">
        <v>2167824</v>
      </c>
      <c r="F132" s="33"/>
      <c r="G132" s="33"/>
      <c r="H132" s="33">
        <f>SUM(H133:H133)</f>
        <v>22000</v>
      </c>
      <c r="I132" s="33">
        <f t="shared" si="6"/>
        <v>2189824</v>
      </c>
      <c r="J132"/>
      <c r="K132"/>
      <c r="L132"/>
      <c r="M132"/>
      <c r="N132"/>
      <c r="O132"/>
      <c r="P132"/>
      <c r="Q132"/>
      <c r="R132"/>
      <c r="S132"/>
      <c r="T132"/>
    </row>
    <row r="133" spans="1:20" s="2" customFormat="1" ht="19.5" customHeight="1">
      <c r="A133" s="40"/>
      <c r="B133" s="127"/>
      <c r="C133" s="122"/>
      <c r="D133" s="123" t="s">
        <v>241</v>
      </c>
      <c r="E133" s="120">
        <v>1561000</v>
      </c>
      <c r="F133" s="120"/>
      <c r="G133" s="120"/>
      <c r="H133" s="120">
        <f>H134</f>
        <v>22000</v>
      </c>
      <c r="I133" s="120">
        <f t="shared" si="6"/>
        <v>1583000</v>
      </c>
      <c r="J133"/>
      <c r="K133"/>
      <c r="L133"/>
      <c r="M133"/>
      <c r="N133"/>
      <c r="O133"/>
      <c r="P133"/>
      <c r="Q133"/>
      <c r="R133"/>
      <c r="S133"/>
      <c r="T133"/>
    </row>
    <row r="134" spans="1:20" s="212" customFormat="1" ht="19.5" customHeight="1">
      <c r="A134" s="202"/>
      <c r="B134" s="12"/>
      <c r="C134" s="204">
        <v>4010</v>
      </c>
      <c r="D134" s="204" t="s">
        <v>316</v>
      </c>
      <c r="E134" s="203">
        <v>1452470</v>
      </c>
      <c r="F134" s="203"/>
      <c r="G134" s="203"/>
      <c r="H134" s="203">
        <v>22000</v>
      </c>
      <c r="I134" s="203">
        <f t="shared" si="6"/>
        <v>1474470</v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</row>
    <row r="135" spans="1:20" s="2" customFormat="1" ht="20.25" customHeight="1">
      <c r="A135" s="40"/>
      <c r="B135" s="38">
        <v>85410</v>
      </c>
      <c r="C135" s="5"/>
      <c r="D135" s="38" t="s">
        <v>246</v>
      </c>
      <c r="E135" s="33">
        <v>6587333</v>
      </c>
      <c r="F135" s="33"/>
      <c r="G135" s="33"/>
      <c r="H135" s="33">
        <f>H136+H138+H140</f>
        <v>63232</v>
      </c>
      <c r="I135" s="33">
        <f t="shared" si="6"/>
        <v>6650565</v>
      </c>
      <c r="J135"/>
      <c r="K135"/>
      <c r="L135"/>
      <c r="M135"/>
      <c r="N135"/>
      <c r="O135"/>
      <c r="P135"/>
      <c r="Q135"/>
      <c r="R135"/>
      <c r="S135"/>
      <c r="T135"/>
    </row>
    <row r="136" spans="1:20" s="2" customFormat="1" ht="19.5" customHeight="1">
      <c r="A136" s="40"/>
      <c r="B136" s="127"/>
      <c r="C136" s="122"/>
      <c r="D136" s="123" t="s">
        <v>241</v>
      </c>
      <c r="E136" s="120">
        <v>3982400</v>
      </c>
      <c r="F136" s="120"/>
      <c r="G136" s="120"/>
      <c r="H136" s="120">
        <f>H137</f>
        <v>60000</v>
      </c>
      <c r="I136" s="120">
        <f t="shared" si="6"/>
        <v>4042400</v>
      </c>
      <c r="J136"/>
      <c r="K136"/>
      <c r="L136"/>
      <c r="M136"/>
      <c r="N136"/>
      <c r="O136"/>
      <c r="P136"/>
      <c r="Q136"/>
      <c r="R136"/>
      <c r="S136"/>
      <c r="T136"/>
    </row>
    <row r="137" spans="1:20" s="212" customFormat="1" ht="19.5" customHeight="1">
      <c r="A137" s="202"/>
      <c r="B137" s="35"/>
      <c r="C137" s="204">
        <v>4010</v>
      </c>
      <c r="D137" s="204" t="s">
        <v>316</v>
      </c>
      <c r="E137" s="203">
        <v>3693279</v>
      </c>
      <c r="F137" s="203"/>
      <c r="G137" s="203"/>
      <c r="H137" s="203">
        <v>60000</v>
      </c>
      <c r="I137" s="203">
        <f t="shared" si="6"/>
        <v>3753279</v>
      </c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</row>
    <row r="138" spans="1:20" s="2" customFormat="1" ht="19.5" customHeight="1">
      <c r="A138" s="40"/>
      <c r="B138" s="39"/>
      <c r="C138" s="40"/>
      <c r="D138" s="216" t="s">
        <v>247</v>
      </c>
      <c r="E138" s="215">
        <v>776600</v>
      </c>
      <c r="F138" s="215"/>
      <c r="G138" s="215"/>
      <c r="H138" s="215">
        <f>H139</f>
        <v>1700</v>
      </c>
      <c r="I138" s="215">
        <f t="shared" si="6"/>
        <v>778300</v>
      </c>
      <c r="J138"/>
      <c r="K138"/>
      <c r="L138"/>
      <c r="M138"/>
      <c r="N138"/>
      <c r="O138"/>
      <c r="P138"/>
      <c r="Q138"/>
      <c r="R138"/>
      <c r="S138"/>
      <c r="T138"/>
    </row>
    <row r="139" spans="1:20" s="212" customFormat="1" ht="19.5" customHeight="1">
      <c r="A139" s="202"/>
      <c r="B139" s="35"/>
      <c r="C139" s="204">
        <v>4110</v>
      </c>
      <c r="D139" s="204" t="s">
        <v>317</v>
      </c>
      <c r="E139" s="203">
        <v>680020</v>
      </c>
      <c r="F139" s="203"/>
      <c r="G139" s="203"/>
      <c r="H139" s="203">
        <v>1700</v>
      </c>
      <c r="I139" s="203">
        <f t="shared" si="6"/>
        <v>681720</v>
      </c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</row>
    <row r="140" spans="1:20" s="2" customFormat="1" ht="19.5" customHeight="1">
      <c r="A140" s="40"/>
      <c r="B140" s="39"/>
      <c r="C140" s="122"/>
      <c r="D140" s="123" t="s">
        <v>282</v>
      </c>
      <c r="E140" s="120">
        <v>536933</v>
      </c>
      <c r="F140" s="120"/>
      <c r="G140" s="120"/>
      <c r="H140" s="120">
        <f>H141</f>
        <v>1532</v>
      </c>
      <c r="I140" s="120">
        <f t="shared" si="6"/>
        <v>538465</v>
      </c>
      <c r="J140"/>
      <c r="K140"/>
      <c r="L140"/>
      <c r="M140"/>
      <c r="N140"/>
      <c r="O140"/>
      <c r="P140"/>
      <c r="Q140"/>
      <c r="R140"/>
      <c r="S140"/>
      <c r="T140"/>
    </row>
    <row r="141" spans="1:20" s="212" customFormat="1" ht="28.5" customHeight="1">
      <c r="A141" s="204"/>
      <c r="B141" s="12"/>
      <c r="C141" s="204">
        <v>2540</v>
      </c>
      <c r="D141" s="219" t="s">
        <v>319</v>
      </c>
      <c r="E141" s="203">
        <v>536933</v>
      </c>
      <c r="F141" s="203"/>
      <c r="G141" s="203"/>
      <c r="H141" s="203">
        <v>1532</v>
      </c>
      <c r="I141" s="203">
        <f t="shared" si="6"/>
        <v>538465</v>
      </c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</row>
    <row r="142" spans="1:20" s="2" customFormat="1" ht="19.5" customHeight="1">
      <c r="A142" s="40"/>
      <c r="B142" s="38">
        <v>85495</v>
      </c>
      <c r="C142" s="5"/>
      <c r="D142" s="38" t="s">
        <v>228</v>
      </c>
      <c r="E142" s="33">
        <v>5818831</v>
      </c>
      <c r="F142" s="33"/>
      <c r="G142" s="33"/>
      <c r="H142" s="33">
        <f>H143</f>
        <v>406100</v>
      </c>
      <c r="I142" s="33">
        <f t="shared" si="6"/>
        <v>6224931</v>
      </c>
      <c r="J142"/>
      <c r="K142"/>
      <c r="L142"/>
      <c r="M142"/>
      <c r="N142"/>
      <c r="O142"/>
      <c r="P142"/>
      <c r="Q142"/>
      <c r="R142"/>
      <c r="S142"/>
      <c r="T142"/>
    </row>
    <row r="143" spans="1:20" s="2" customFormat="1" ht="19.5" customHeight="1">
      <c r="A143" s="40"/>
      <c r="B143" s="39"/>
      <c r="C143" s="40"/>
      <c r="D143" s="122" t="s">
        <v>262</v>
      </c>
      <c r="E143" s="124">
        <v>5630823</v>
      </c>
      <c r="F143" s="124"/>
      <c r="G143" s="124"/>
      <c r="H143" s="124">
        <f>H144+H146+H148</f>
        <v>406100</v>
      </c>
      <c r="I143" s="124">
        <f>E143-G143+H143</f>
        <v>6036923</v>
      </c>
      <c r="J143"/>
      <c r="K143"/>
      <c r="L143"/>
      <c r="M143"/>
      <c r="N143"/>
      <c r="O143"/>
      <c r="P143"/>
      <c r="Q143"/>
      <c r="R143"/>
      <c r="S143"/>
      <c r="T143"/>
    </row>
    <row r="144" spans="1:20" s="2" customFormat="1" ht="19.5" customHeight="1">
      <c r="A144" s="40"/>
      <c r="B144" s="39"/>
      <c r="C144" s="40"/>
      <c r="D144" s="129" t="s">
        <v>241</v>
      </c>
      <c r="E144" s="130">
        <v>3563130</v>
      </c>
      <c r="F144" s="130"/>
      <c r="G144" s="130"/>
      <c r="H144" s="130">
        <f>H145</f>
        <v>335000</v>
      </c>
      <c r="I144" s="130">
        <f>E144-G144+H144</f>
        <v>3898130</v>
      </c>
      <c r="J144"/>
      <c r="K144"/>
      <c r="L144"/>
      <c r="M144"/>
      <c r="N144"/>
      <c r="O144"/>
      <c r="P144"/>
      <c r="Q144"/>
      <c r="R144"/>
      <c r="S144"/>
      <c r="T144"/>
    </row>
    <row r="145" spans="1:20" s="212" customFormat="1" ht="19.5" customHeight="1">
      <c r="A145" s="202"/>
      <c r="B145" s="35"/>
      <c r="C145" s="204">
        <v>4010</v>
      </c>
      <c r="D145" s="204" t="s">
        <v>316</v>
      </c>
      <c r="E145" s="203">
        <v>3299375</v>
      </c>
      <c r="F145" s="203"/>
      <c r="G145" s="203"/>
      <c r="H145" s="203">
        <v>335000</v>
      </c>
      <c r="I145" s="217">
        <f>E145+H145-G145</f>
        <v>3634375</v>
      </c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</row>
    <row r="146" spans="1:20" s="2" customFormat="1" ht="19.5" customHeight="1">
      <c r="A146" s="40"/>
      <c r="B146" s="39"/>
      <c r="C146" s="40"/>
      <c r="D146" s="216" t="s">
        <v>238</v>
      </c>
      <c r="E146" s="215">
        <v>1359086</v>
      </c>
      <c r="F146" s="215"/>
      <c r="G146" s="215"/>
      <c r="H146" s="215">
        <f>H147</f>
        <v>25000</v>
      </c>
      <c r="I146" s="215">
        <f>E146-G146+H146</f>
        <v>1384086</v>
      </c>
      <c r="J146"/>
      <c r="K146"/>
      <c r="L146"/>
      <c r="M146"/>
      <c r="N146"/>
      <c r="O146"/>
      <c r="P146"/>
      <c r="Q146"/>
      <c r="R146"/>
      <c r="S146"/>
      <c r="T146"/>
    </row>
    <row r="147" spans="1:20" s="212" customFormat="1" ht="19.5" customHeight="1">
      <c r="A147" s="202"/>
      <c r="B147" s="35"/>
      <c r="C147" s="204">
        <v>4220</v>
      </c>
      <c r="D147" s="218" t="s">
        <v>321</v>
      </c>
      <c r="E147" s="211">
        <v>462820</v>
      </c>
      <c r="F147" s="211"/>
      <c r="G147" s="211"/>
      <c r="H147" s="211">
        <v>25000</v>
      </c>
      <c r="I147" s="203">
        <f>E147+H147-G147</f>
        <v>487820</v>
      </c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</row>
    <row r="148" spans="1:20" s="2" customFormat="1" ht="19.5" customHeight="1">
      <c r="A148" s="40"/>
      <c r="B148" s="39"/>
      <c r="C148" s="40"/>
      <c r="D148" s="123" t="s">
        <v>247</v>
      </c>
      <c r="E148" s="120">
        <v>708607</v>
      </c>
      <c r="F148" s="120"/>
      <c r="G148" s="120"/>
      <c r="H148" s="120">
        <f>H149+H150</f>
        <v>46100</v>
      </c>
      <c r="I148" s="120">
        <f>E148-G148+H148</f>
        <v>754707</v>
      </c>
      <c r="J148"/>
      <c r="K148"/>
      <c r="L148"/>
      <c r="M148"/>
      <c r="N148"/>
      <c r="O148"/>
      <c r="P148"/>
      <c r="Q148"/>
      <c r="R148"/>
      <c r="S148"/>
      <c r="T148"/>
    </row>
    <row r="149" spans="1:20" s="212" customFormat="1" ht="19.5" customHeight="1">
      <c r="A149" s="202"/>
      <c r="B149" s="35"/>
      <c r="C149" s="204">
        <v>4110</v>
      </c>
      <c r="D149" s="204" t="s">
        <v>317</v>
      </c>
      <c r="E149" s="203">
        <v>614960</v>
      </c>
      <c r="F149" s="203"/>
      <c r="G149" s="203"/>
      <c r="H149" s="203">
        <v>43800</v>
      </c>
      <c r="I149" s="203">
        <f>E149+H149-G149</f>
        <v>658760</v>
      </c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s="212" customFormat="1" ht="19.5" customHeight="1">
      <c r="A150" s="204"/>
      <c r="B150" s="12"/>
      <c r="C150" s="204">
        <v>4120</v>
      </c>
      <c r="D150" s="204" t="s">
        <v>318</v>
      </c>
      <c r="E150" s="203">
        <v>93647</v>
      </c>
      <c r="F150" s="203"/>
      <c r="G150" s="203"/>
      <c r="H150" s="203">
        <v>2300</v>
      </c>
      <c r="I150" s="203">
        <f>E150+H150-G150</f>
        <v>95947</v>
      </c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</row>
    <row r="151" spans="1:9" ht="19.5" customHeight="1">
      <c r="A151" s="6">
        <v>900</v>
      </c>
      <c r="B151" s="6"/>
      <c r="C151" s="6"/>
      <c r="D151" s="6" t="s">
        <v>236</v>
      </c>
      <c r="E151" s="19">
        <v>44799234</v>
      </c>
      <c r="F151" s="19"/>
      <c r="G151" s="19">
        <f>G152+G157</f>
        <v>1282857</v>
      </c>
      <c r="H151" s="19"/>
      <c r="I151" s="19">
        <f aca="true" t="shared" si="8" ref="I151:I183">E151+H151-G151</f>
        <v>43516377</v>
      </c>
    </row>
    <row r="152" spans="1:20" s="2" customFormat="1" ht="19.5" customHeight="1">
      <c r="A152" s="40"/>
      <c r="B152" s="38">
        <v>90015</v>
      </c>
      <c r="C152" s="38"/>
      <c r="D152" s="38" t="s">
        <v>250</v>
      </c>
      <c r="E152" s="33">
        <v>9136957</v>
      </c>
      <c r="F152" s="33"/>
      <c r="G152" s="33">
        <f>G153+G155</f>
        <v>882857</v>
      </c>
      <c r="H152" s="33"/>
      <c r="I152" s="33">
        <f t="shared" si="8"/>
        <v>8254100</v>
      </c>
      <c r="J152"/>
      <c r="K152"/>
      <c r="L152"/>
      <c r="M152"/>
      <c r="N152"/>
      <c r="O152"/>
      <c r="P152"/>
      <c r="Q152"/>
      <c r="R152"/>
      <c r="S152"/>
      <c r="T152"/>
    </row>
    <row r="153" spans="1:9" s="1" customFormat="1" ht="19.5" customHeight="1">
      <c r="A153" s="40"/>
      <c r="B153" s="122"/>
      <c r="C153" s="122"/>
      <c r="D153" s="115" t="s">
        <v>251</v>
      </c>
      <c r="E153" s="120">
        <v>5630550</v>
      </c>
      <c r="F153" s="120"/>
      <c r="G153" s="120">
        <f>G154</f>
        <v>406450</v>
      </c>
      <c r="H153" s="120"/>
      <c r="I153" s="120">
        <f t="shared" si="8"/>
        <v>5224100</v>
      </c>
    </row>
    <row r="154" spans="1:9" s="7" customFormat="1" ht="19.5" customHeight="1">
      <c r="A154" s="202"/>
      <c r="B154" s="202"/>
      <c r="C154" s="204">
        <v>4260</v>
      </c>
      <c r="D154" s="219" t="s">
        <v>338</v>
      </c>
      <c r="E154" s="203">
        <v>5630550</v>
      </c>
      <c r="F154" s="203"/>
      <c r="G154" s="203">
        <v>406450</v>
      </c>
      <c r="H154" s="203"/>
      <c r="I154" s="203">
        <f>E154+H154-G154</f>
        <v>5224100</v>
      </c>
    </row>
    <row r="155" spans="1:9" s="1" customFormat="1" ht="19.5" customHeight="1">
      <c r="A155" s="40"/>
      <c r="B155" s="40"/>
      <c r="C155" s="40"/>
      <c r="D155" s="220" t="s">
        <v>290</v>
      </c>
      <c r="E155" s="215">
        <v>3071407</v>
      </c>
      <c r="F155" s="215"/>
      <c r="G155" s="215">
        <f>G156</f>
        <v>476407</v>
      </c>
      <c r="H155" s="215"/>
      <c r="I155" s="215">
        <f t="shared" si="8"/>
        <v>2595000</v>
      </c>
    </row>
    <row r="156" spans="1:9" s="7" customFormat="1" ht="19.5" customHeight="1">
      <c r="A156" s="202"/>
      <c r="B156" s="204"/>
      <c r="C156" s="204">
        <v>4300</v>
      </c>
      <c r="D156" s="219" t="s">
        <v>315</v>
      </c>
      <c r="E156" s="203">
        <v>3071407</v>
      </c>
      <c r="F156" s="203"/>
      <c r="G156" s="203">
        <v>476407</v>
      </c>
      <c r="H156" s="203"/>
      <c r="I156" s="203">
        <f>E156+H156-G156</f>
        <v>2595000</v>
      </c>
    </row>
    <row r="157" spans="1:20" s="2" customFormat="1" ht="19.5" customHeight="1">
      <c r="A157" s="40"/>
      <c r="B157" s="38">
        <v>90095</v>
      </c>
      <c r="C157" s="38"/>
      <c r="D157" s="38" t="s">
        <v>228</v>
      </c>
      <c r="E157" s="33">
        <v>11076277</v>
      </c>
      <c r="F157" s="33"/>
      <c r="G157" s="33">
        <f>G158</f>
        <v>400000</v>
      </c>
      <c r="H157" s="33"/>
      <c r="I157" s="33">
        <f t="shared" si="8"/>
        <v>10676277</v>
      </c>
      <c r="J157"/>
      <c r="K157"/>
      <c r="L157"/>
      <c r="M157"/>
      <c r="N157"/>
      <c r="O157"/>
      <c r="P157"/>
      <c r="Q157"/>
      <c r="R157"/>
      <c r="S157"/>
      <c r="T157"/>
    </row>
    <row r="158" spans="1:9" s="1" customFormat="1" ht="19.5" customHeight="1">
      <c r="A158" s="40"/>
      <c r="B158" s="122"/>
      <c r="C158" s="122"/>
      <c r="D158" s="115" t="s">
        <v>312</v>
      </c>
      <c r="E158" s="120">
        <v>11006277</v>
      </c>
      <c r="F158" s="120"/>
      <c r="G158" s="120">
        <v>400000</v>
      </c>
      <c r="H158" s="120"/>
      <c r="I158" s="120">
        <f t="shared" si="8"/>
        <v>10606277</v>
      </c>
    </row>
    <row r="159" spans="1:9" s="7" customFormat="1" ht="19.5" customHeight="1">
      <c r="A159" s="202"/>
      <c r="B159" s="202"/>
      <c r="C159" s="202"/>
      <c r="D159" s="221" t="s">
        <v>620</v>
      </c>
      <c r="E159" s="207">
        <v>957000</v>
      </c>
      <c r="F159" s="207"/>
      <c r="G159" s="207">
        <v>400000</v>
      </c>
      <c r="H159" s="207"/>
      <c r="I159" s="207">
        <f>E159+H159-G159</f>
        <v>557000</v>
      </c>
    </row>
    <row r="160" spans="1:9" s="7" customFormat="1" ht="19.5" customHeight="1">
      <c r="A160" s="204"/>
      <c r="B160" s="204"/>
      <c r="C160" s="204">
        <v>6050</v>
      </c>
      <c r="D160" s="219" t="s">
        <v>314</v>
      </c>
      <c r="E160" s="203">
        <v>11006277</v>
      </c>
      <c r="F160" s="203"/>
      <c r="G160" s="203">
        <f>G159</f>
        <v>400000</v>
      </c>
      <c r="H160" s="203"/>
      <c r="I160" s="203">
        <f>E160+H160-G160</f>
        <v>10606277</v>
      </c>
    </row>
    <row r="161" spans="1:9" ht="19.5" customHeight="1">
      <c r="A161" s="6">
        <v>921</v>
      </c>
      <c r="B161" s="6"/>
      <c r="C161" s="6"/>
      <c r="D161" s="6" t="s">
        <v>275</v>
      </c>
      <c r="E161" s="19">
        <v>12595000</v>
      </c>
      <c r="F161" s="19"/>
      <c r="G161" s="19">
        <f>G162+G165+G170</f>
        <v>100000</v>
      </c>
      <c r="H161" s="19">
        <f>H162</f>
        <v>80000</v>
      </c>
      <c r="I161" s="19">
        <f t="shared" si="8"/>
        <v>12575000</v>
      </c>
    </row>
    <row r="162" spans="1:20" s="2" customFormat="1" ht="19.5" customHeight="1">
      <c r="A162" s="40"/>
      <c r="B162" s="38">
        <v>92106</v>
      </c>
      <c r="C162" s="38"/>
      <c r="D162" s="37" t="s">
        <v>276</v>
      </c>
      <c r="E162" s="33">
        <v>1820000</v>
      </c>
      <c r="F162" s="33"/>
      <c r="G162" s="33"/>
      <c r="H162" s="33">
        <f>H163</f>
        <v>80000</v>
      </c>
      <c r="I162" s="33">
        <f t="shared" si="8"/>
        <v>1900000</v>
      </c>
      <c r="J162"/>
      <c r="K162"/>
      <c r="L162"/>
      <c r="M162"/>
      <c r="N162"/>
      <c r="O162"/>
      <c r="P162"/>
      <c r="Q162"/>
      <c r="R162"/>
      <c r="S162"/>
      <c r="T162"/>
    </row>
    <row r="163" spans="1:9" s="1" customFormat="1" ht="19.5" customHeight="1">
      <c r="A163" s="40"/>
      <c r="B163" s="122"/>
      <c r="C163" s="122"/>
      <c r="D163" s="115" t="s">
        <v>277</v>
      </c>
      <c r="E163" s="120">
        <v>1820000</v>
      </c>
      <c r="F163" s="120"/>
      <c r="G163" s="120"/>
      <c r="H163" s="120">
        <v>80000</v>
      </c>
      <c r="I163" s="120">
        <f t="shared" si="8"/>
        <v>1900000</v>
      </c>
    </row>
    <row r="164" spans="1:9" s="7" customFormat="1" ht="19.5" customHeight="1">
      <c r="A164" s="202"/>
      <c r="B164" s="204"/>
      <c r="C164" s="204">
        <v>2550</v>
      </c>
      <c r="D164" s="219" t="s">
        <v>322</v>
      </c>
      <c r="E164" s="203">
        <v>1820000</v>
      </c>
      <c r="F164" s="203"/>
      <c r="G164" s="203"/>
      <c r="H164" s="203">
        <v>80000</v>
      </c>
      <c r="I164" s="203">
        <f>E164+H164-G164</f>
        <v>1900000</v>
      </c>
    </row>
    <row r="165" spans="1:20" s="2" customFormat="1" ht="19.5" customHeight="1">
      <c r="A165" s="40"/>
      <c r="B165" s="38">
        <v>92113</v>
      </c>
      <c r="C165" s="38"/>
      <c r="D165" s="37" t="s">
        <v>284</v>
      </c>
      <c r="E165" s="33">
        <v>2040000</v>
      </c>
      <c r="F165" s="33"/>
      <c r="G165" s="33">
        <f>G166</f>
        <v>50000</v>
      </c>
      <c r="H165" s="33"/>
      <c r="I165" s="33">
        <f t="shared" si="8"/>
        <v>1990000</v>
      </c>
      <c r="J165"/>
      <c r="K165"/>
      <c r="L165"/>
      <c r="M165"/>
      <c r="N165"/>
      <c r="O165"/>
      <c r="P165"/>
      <c r="Q165"/>
      <c r="R165"/>
      <c r="S165"/>
      <c r="T165"/>
    </row>
    <row r="166" spans="1:9" s="1" customFormat="1" ht="19.5" customHeight="1">
      <c r="A166" s="40"/>
      <c r="B166" s="122"/>
      <c r="C166" s="122"/>
      <c r="D166" s="115" t="s">
        <v>233</v>
      </c>
      <c r="E166" s="120">
        <v>500000</v>
      </c>
      <c r="F166" s="120"/>
      <c r="G166" s="120">
        <f>G168</f>
        <v>50000</v>
      </c>
      <c r="H166" s="120"/>
      <c r="I166" s="120">
        <f t="shared" si="8"/>
        <v>450000</v>
      </c>
    </row>
    <row r="167" spans="1:9" s="7" customFormat="1" ht="25.5" customHeight="1">
      <c r="A167" s="202"/>
      <c r="B167" s="202"/>
      <c r="C167" s="202"/>
      <c r="D167" s="206" t="s">
        <v>323</v>
      </c>
      <c r="E167" s="207">
        <v>500000</v>
      </c>
      <c r="F167" s="207"/>
      <c r="G167" s="207">
        <v>50000</v>
      </c>
      <c r="H167" s="207"/>
      <c r="I167" s="207">
        <f>E167+H167-G167</f>
        <v>450000</v>
      </c>
    </row>
    <row r="168" spans="1:9" s="7" customFormat="1" ht="19.5" customHeight="1">
      <c r="A168" s="204"/>
      <c r="B168" s="204"/>
      <c r="C168" s="204">
        <v>6050</v>
      </c>
      <c r="D168" s="219" t="s">
        <v>314</v>
      </c>
      <c r="E168" s="203">
        <v>500000</v>
      </c>
      <c r="F168" s="203"/>
      <c r="G168" s="203">
        <f>G167</f>
        <v>50000</v>
      </c>
      <c r="H168" s="203"/>
      <c r="I168" s="203">
        <f>E168+H168-G168</f>
        <v>450000</v>
      </c>
    </row>
    <row r="169" ht="27.75" customHeight="1"/>
    <row r="170" spans="1:20" s="2" customFormat="1" ht="19.5" customHeight="1">
      <c r="A170" s="40"/>
      <c r="B170" s="38">
        <v>92120</v>
      </c>
      <c r="C170" s="38"/>
      <c r="D170" s="37" t="s">
        <v>285</v>
      </c>
      <c r="E170" s="33">
        <v>1010000</v>
      </c>
      <c r="F170" s="33"/>
      <c r="G170" s="33">
        <f>G171</f>
        <v>50000</v>
      </c>
      <c r="H170" s="33"/>
      <c r="I170" s="33">
        <f t="shared" si="8"/>
        <v>960000</v>
      </c>
      <c r="J170"/>
      <c r="K170"/>
      <c r="L170"/>
      <c r="M170"/>
      <c r="N170"/>
      <c r="O170"/>
      <c r="P170"/>
      <c r="Q170"/>
      <c r="R170"/>
      <c r="S170"/>
      <c r="T170"/>
    </row>
    <row r="171" spans="1:9" s="1" customFormat="1" ht="19.5" customHeight="1">
      <c r="A171" s="40"/>
      <c r="B171" s="122"/>
      <c r="C171" s="122"/>
      <c r="D171" s="222" t="s">
        <v>621</v>
      </c>
      <c r="E171" s="223">
        <v>760000</v>
      </c>
      <c r="F171" s="223"/>
      <c r="G171" s="223">
        <f>G172</f>
        <v>50000</v>
      </c>
      <c r="H171" s="223"/>
      <c r="I171" s="223">
        <f t="shared" si="8"/>
        <v>710000</v>
      </c>
    </row>
    <row r="172" spans="1:9" s="1" customFormat="1" ht="19.5" customHeight="1">
      <c r="A172" s="40"/>
      <c r="B172" s="40"/>
      <c r="C172" s="40"/>
      <c r="D172" s="224" t="s">
        <v>312</v>
      </c>
      <c r="E172" s="225">
        <v>210000</v>
      </c>
      <c r="F172" s="225"/>
      <c r="G172" s="225">
        <f>G174</f>
        <v>50000</v>
      </c>
      <c r="H172" s="225"/>
      <c r="I172" s="225">
        <f t="shared" si="8"/>
        <v>160000</v>
      </c>
    </row>
    <row r="173" spans="1:9" s="7" customFormat="1" ht="19.5" customHeight="1">
      <c r="A173" s="202"/>
      <c r="B173" s="202"/>
      <c r="C173" s="202"/>
      <c r="D173" s="206" t="s">
        <v>289</v>
      </c>
      <c r="E173" s="207">
        <v>75000</v>
      </c>
      <c r="F173" s="207"/>
      <c r="G173" s="207">
        <f>G174</f>
        <v>50000</v>
      </c>
      <c r="H173" s="207"/>
      <c r="I173" s="207">
        <f>E173+H173-G173</f>
        <v>25000</v>
      </c>
    </row>
    <row r="174" spans="1:9" s="7" customFormat="1" ht="19.5" customHeight="1">
      <c r="A174" s="204"/>
      <c r="B174" s="204"/>
      <c r="C174" s="204">
        <v>6050</v>
      </c>
      <c r="D174" s="219" t="s">
        <v>314</v>
      </c>
      <c r="E174" s="203">
        <v>210000</v>
      </c>
      <c r="F174" s="203"/>
      <c r="G174" s="203">
        <v>50000</v>
      </c>
      <c r="H174" s="203"/>
      <c r="I174" s="203">
        <f>E174+H174-G174</f>
        <v>160000</v>
      </c>
    </row>
    <row r="175" spans="1:9" ht="18.75" customHeight="1">
      <c r="A175" s="6">
        <v>926</v>
      </c>
      <c r="B175" s="6"/>
      <c r="C175" s="6"/>
      <c r="D175" s="6" t="s">
        <v>253</v>
      </c>
      <c r="E175" s="19">
        <v>9306000</v>
      </c>
      <c r="F175" s="19"/>
      <c r="G175" s="19"/>
      <c r="H175" s="19">
        <f>H176</f>
        <v>340000</v>
      </c>
      <c r="I175" s="19">
        <f t="shared" si="8"/>
        <v>9646000</v>
      </c>
    </row>
    <row r="176" spans="1:20" s="2" customFormat="1" ht="20.25" customHeight="1">
      <c r="A176" s="40"/>
      <c r="B176" s="38">
        <v>92604</v>
      </c>
      <c r="C176" s="38"/>
      <c r="D176" s="37" t="s">
        <v>614</v>
      </c>
      <c r="E176" s="33">
        <v>7525000</v>
      </c>
      <c r="F176" s="33"/>
      <c r="G176" s="33"/>
      <c r="H176" s="33">
        <f>H177</f>
        <v>340000</v>
      </c>
      <c r="I176" s="33">
        <f t="shared" si="8"/>
        <v>7865000</v>
      </c>
      <c r="J176"/>
      <c r="K176"/>
      <c r="L176"/>
      <c r="M176"/>
      <c r="N176"/>
      <c r="O176"/>
      <c r="P176"/>
      <c r="Q176"/>
      <c r="R176"/>
      <c r="S176"/>
      <c r="T176"/>
    </row>
    <row r="177" spans="1:9" s="1" customFormat="1" ht="19.5" customHeight="1">
      <c r="A177" s="40"/>
      <c r="B177" s="122"/>
      <c r="C177" s="122"/>
      <c r="D177" s="115" t="s">
        <v>274</v>
      </c>
      <c r="E177" s="120">
        <v>7525000</v>
      </c>
      <c r="F177" s="120"/>
      <c r="G177" s="120"/>
      <c r="H177" s="120">
        <f>100000+240000</f>
        <v>340000</v>
      </c>
      <c r="I177" s="120">
        <f t="shared" si="8"/>
        <v>7865000</v>
      </c>
    </row>
    <row r="178" spans="1:9" s="7" customFormat="1" ht="19.5" customHeight="1">
      <c r="A178" s="202"/>
      <c r="B178" s="202"/>
      <c r="C178" s="204">
        <v>2650</v>
      </c>
      <c r="D178" s="219" t="s">
        <v>324</v>
      </c>
      <c r="E178" s="203">
        <v>1290000</v>
      </c>
      <c r="F178" s="203"/>
      <c r="G178" s="203"/>
      <c r="H178" s="203">
        <v>240000</v>
      </c>
      <c r="I178" s="203">
        <f>E178+H178-G178</f>
        <v>1530000</v>
      </c>
    </row>
    <row r="179" spans="1:9" s="1" customFormat="1" ht="19.5" customHeight="1">
      <c r="A179" s="40"/>
      <c r="B179" s="40"/>
      <c r="C179" s="40"/>
      <c r="D179" s="115" t="s">
        <v>312</v>
      </c>
      <c r="E179" s="120">
        <v>6235000</v>
      </c>
      <c r="F179" s="120"/>
      <c r="G179" s="120"/>
      <c r="H179" s="120">
        <f>H180</f>
        <v>100000</v>
      </c>
      <c r="I179" s="120">
        <f>E179+H179-G179</f>
        <v>6335000</v>
      </c>
    </row>
    <row r="180" spans="1:9" s="7" customFormat="1" ht="27.75" customHeight="1">
      <c r="A180" s="202"/>
      <c r="B180" s="202"/>
      <c r="C180" s="202"/>
      <c r="D180" s="206" t="s">
        <v>325</v>
      </c>
      <c r="E180" s="207">
        <v>5650000</v>
      </c>
      <c r="F180" s="207"/>
      <c r="G180" s="207"/>
      <c r="H180" s="207">
        <f>H181</f>
        <v>100000</v>
      </c>
      <c r="I180" s="207">
        <f>E180+H180-G180</f>
        <v>5750000</v>
      </c>
    </row>
    <row r="181" spans="1:9" s="7" customFormat="1" ht="39" customHeight="1">
      <c r="A181" s="202"/>
      <c r="B181" s="202"/>
      <c r="C181" s="204">
        <v>6210</v>
      </c>
      <c r="D181" s="219" t="s">
        <v>326</v>
      </c>
      <c r="E181" s="203">
        <v>6235000</v>
      </c>
      <c r="F181" s="203"/>
      <c r="G181" s="203"/>
      <c r="H181" s="203">
        <v>100000</v>
      </c>
      <c r="I181" s="203">
        <f>E181+H181-G181</f>
        <v>6335000</v>
      </c>
    </row>
    <row r="182" spans="1:20" s="26" customFormat="1" ht="28.5" customHeight="1" thickBot="1">
      <c r="A182" s="116"/>
      <c r="B182" s="117"/>
      <c r="C182" s="117"/>
      <c r="D182" s="27" t="s">
        <v>235</v>
      </c>
      <c r="E182" s="28">
        <v>186659</v>
      </c>
      <c r="F182" s="28"/>
      <c r="G182" s="28"/>
      <c r="H182" s="28"/>
      <c r="I182" s="28">
        <f t="shared" si="8"/>
        <v>186659</v>
      </c>
      <c r="J182"/>
      <c r="K182"/>
      <c r="L182"/>
      <c r="M182"/>
      <c r="N182"/>
      <c r="O182"/>
      <c r="P182"/>
      <c r="Q182"/>
      <c r="R182"/>
      <c r="S182"/>
      <c r="T182"/>
    </row>
    <row r="183" spans="1:20" s="7" customFormat="1" ht="18.75" customHeight="1" thickTop="1">
      <c r="A183" s="29"/>
      <c r="B183" s="23"/>
      <c r="C183" s="23"/>
      <c r="D183" s="30" t="s">
        <v>207</v>
      </c>
      <c r="E183" s="31">
        <v>68946831</v>
      </c>
      <c r="F183" s="31"/>
      <c r="G183" s="31"/>
      <c r="H183" s="31"/>
      <c r="I183" s="31">
        <f t="shared" si="8"/>
        <v>68946831</v>
      </c>
      <c r="J183"/>
      <c r="K183"/>
      <c r="L183"/>
      <c r="M183"/>
      <c r="N183"/>
      <c r="O183"/>
      <c r="P183"/>
      <c r="Q183"/>
      <c r="R183"/>
      <c r="S183"/>
      <c r="T183"/>
    </row>
    <row r="186" spans="4:256" s="656" customFormat="1" ht="18" customHeight="1">
      <c r="D186" s="657" t="s">
        <v>658</v>
      </c>
      <c r="E186" s="657"/>
      <c r="F186" s="656" t="s">
        <v>659</v>
      </c>
      <c r="H186" s="656" t="s">
        <v>659</v>
      </c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  <c r="BT186" s="47"/>
      <c r="BU186" s="47"/>
      <c r="BV186" s="47"/>
      <c r="BW186" s="47"/>
      <c r="BX186" s="47"/>
      <c r="BY186" s="47"/>
      <c r="BZ186" s="47"/>
      <c r="CA186" s="47"/>
      <c r="CB186" s="47"/>
      <c r="CC186" s="47"/>
      <c r="CD186" s="47"/>
      <c r="CE186" s="47"/>
      <c r="CF186" s="47"/>
      <c r="CG186" s="47"/>
      <c r="CH186" s="47"/>
      <c r="CI186" s="47"/>
      <c r="CJ186" s="47"/>
      <c r="CK186" s="47"/>
      <c r="CL186" s="47"/>
      <c r="CM186" s="47"/>
      <c r="CN186" s="47"/>
      <c r="CO186" s="47"/>
      <c r="CP186" s="47"/>
      <c r="CQ186" s="47"/>
      <c r="CR186" s="47"/>
      <c r="CS186" s="47"/>
      <c r="CT186" s="47"/>
      <c r="CU186" s="47"/>
      <c r="CV186" s="47"/>
      <c r="CW186" s="47"/>
      <c r="CX186" s="47"/>
      <c r="CY186" s="47"/>
      <c r="CZ186" s="47"/>
      <c r="DA186" s="47"/>
      <c r="DB186" s="47"/>
      <c r="DC186" s="47"/>
      <c r="DD186" s="47"/>
      <c r="DE186" s="47"/>
      <c r="DF186" s="47"/>
      <c r="DG186" s="47"/>
      <c r="DH186" s="47"/>
      <c r="DI186" s="47"/>
      <c r="DJ186" s="47"/>
      <c r="DK186" s="47"/>
      <c r="DL186" s="47"/>
      <c r="DM186" s="47"/>
      <c r="DN186" s="47"/>
      <c r="DO186" s="47"/>
      <c r="DP186" s="47"/>
      <c r="DQ186" s="47"/>
      <c r="DR186" s="47"/>
      <c r="DS186" s="47"/>
      <c r="DT186" s="47"/>
      <c r="DU186" s="47"/>
      <c r="DV186" s="47"/>
      <c r="DW186" s="47"/>
      <c r="DX186" s="47"/>
      <c r="DY186" s="47"/>
      <c r="DZ186" s="47"/>
      <c r="EA186" s="47"/>
      <c r="EB186" s="47"/>
      <c r="EC186" s="47"/>
      <c r="ED186" s="47"/>
      <c r="EE186" s="47"/>
      <c r="EF186" s="47"/>
      <c r="EG186" s="47"/>
      <c r="EH186" s="47"/>
      <c r="EI186" s="47"/>
      <c r="EJ186" s="47"/>
      <c r="EK186" s="47"/>
      <c r="EL186" s="47"/>
      <c r="EM186" s="47"/>
      <c r="EN186" s="47"/>
      <c r="EO186" s="47"/>
      <c r="EP186" s="47"/>
      <c r="EQ186" s="47"/>
      <c r="ER186" s="47"/>
      <c r="ES186" s="47"/>
      <c r="ET186" s="47"/>
      <c r="EU186" s="47"/>
      <c r="EV186" s="47"/>
      <c r="EW186" s="47"/>
      <c r="EX186" s="47"/>
      <c r="EY186" s="47"/>
      <c r="EZ186" s="47"/>
      <c r="FA186" s="47"/>
      <c r="FB186" s="47"/>
      <c r="FC186" s="47"/>
      <c r="FD186" s="47"/>
      <c r="FE186" s="47"/>
      <c r="FF186" s="47"/>
      <c r="FG186" s="47"/>
      <c r="FH186" s="47"/>
      <c r="FI186" s="47"/>
      <c r="FJ186" s="47"/>
      <c r="FK186" s="47"/>
      <c r="FL186" s="47"/>
      <c r="FM186" s="47"/>
      <c r="FN186" s="47"/>
      <c r="FO186" s="47"/>
      <c r="FP186" s="47"/>
      <c r="FQ186" s="47"/>
      <c r="FR186" s="47"/>
      <c r="FS186" s="47"/>
      <c r="FT186" s="47"/>
      <c r="FU186" s="47"/>
      <c r="FV186" s="47"/>
      <c r="FW186" s="47"/>
      <c r="FX186" s="47"/>
      <c r="FY186" s="47"/>
      <c r="FZ186" s="47"/>
      <c r="GA186" s="47"/>
      <c r="GB186" s="47"/>
      <c r="GC186" s="47"/>
      <c r="GD186" s="47"/>
      <c r="GE186" s="47"/>
      <c r="GF186" s="47"/>
      <c r="GG186" s="47"/>
      <c r="GH186" s="47"/>
      <c r="GI186" s="47"/>
      <c r="GJ186" s="47"/>
      <c r="GK186" s="47"/>
      <c r="GL186" s="47"/>
      <c r="GM186" s="47"/>
      <c r="GN186" s="47"/>
      <c r="GO186" s="47"/>
      <c r="GP186" s="47"/>
      <c r="GQ186" s="47"/>
      <c r="GR186" s="47"/>
      <c r="GS186" s="47"/>
      <c r="GT186" s="47"/>
      <c r="GU186" s="47"/>
      <c r="GV186" s="47"/>
      <c r="GW186" s="47"/>
      <c r="GX186" s="47"/>
      <c r="GY186" s="47"/>
      <c r="GZ186" s="47"/>
      <c r="HA186" s="47"/>
      <c r="HB186" s="47"/>
      <c r="HC186" s="47"/>
      <c r="HD186" s="47"/>
      <c r="HE186" s="47"/>
      <c r="HF186" s="47"/>
      <c r="HG186" s="47"/>
      <c r="HH186" s="47"/>
      <c r="HI186" s="47"/>
      <c r="HJ186" s="47"/>
      <c r="HK186" s="47"/>
      <c r="HL186" s="47"/>
      <c r="HM186" s="47"/>
      <c r="HN186" s="47"/>
      <c r="HO186" s="47"/>
      <c r="HP186" s="47"/>
      <c r="HQ186" s="47"/>
      <c r="HR186" s="47"/>
      <c r="HS186" s="47"/>
      <c r="HT186" s="47"/>
      <c r="HU186" s="47"/>
      <c r="HV186" s="47"/>
      <c r="HW186" s="47"/>
      <c r="HX186" s="47"/>
      <c r="HY186" s="47"/>
      <c r="HZ186" s="47"/>
      <c r="IA186" s="47"/>
      <c r="IB186" s="47"/>
      <c r="IC186" s="47"/>
      <c r="ID186" s="47"/>
      <c r="IE186" s="47"/>
      <c r="IF186" s="47"/>
      <c r="IG186" s="47"/>
      <c r="IH186" s="47"/>
      <c r="II186" s="47"/>
      <c r="IJ186" s="47"/>
      <c r="IK186" s="47"/>
      <c r="IL186" s="47"/>
      <c r="IM186" s="47"/>
      <c r="IN186" s="47"/>
      <c r="IO186" s="47"/>
      <c r="IP186" s="47"/>
      <c r="IQ186" s="47"/>
      <c r="IR186" s="47"/>
      <c r="IS186" s="47"/>
      <c r="IT186" s="47"/>
      <c r="IU186" s="47"/>
      <c r="IV186" s="47"/>
    </row>
    <row r="187" spans="4:256" s="658" customFormat="1" ht="18" customHeight="1">
      <c r="D187" s="659" t="s">
        <v>660</v>
      </c>
      <c r="E187" s="659"/>
      <c r="F187" s="658" t="s">
        <v>661</v>
      </c>
      <c r="H187" s="658" t="s">
        <v>661</v>
      </c>
      <c r="V187" s="660"/>
      <c r="W187" s="660"/>
      <c r="X187" s="660"/>
      <c r="Y187" s="660"/>
      <c r="Z187" s="660"/>
      <c r="AA187" s="660"/>
      <c r="AB187" s="660"/>
      <c r="AC187" s="660"/>
      <c r="AD187" s="660"/>
      <c r="AE187" s="660"/>
      <c r="AF187" s="660"/>
      <c r="AG187" s="660"/>
      <c r="AH187" s="660"/>
      <c r="AI187" s="660"/>
      <c r="AJ187" s="660"/>
      <c r="AK187" s="660"/>
      <c r="AL187" s="660"/>
      <c r="AM187" s="660"/>
      <c r="AN187" s="660"/>
      <c r="AO187" s="660"/>
      <c r="AP187" s="660"/>
      <c r="AQ187" s="660"/>
      <c r="AR187" s="660"/>
      <c r="AS187" s="660"/>
      <c r="AT187" s="660"/>
      <c r="AU187" s="660"/>
      <c r="AV187" s="660"/>
      <c r="AW187" s="660"/>
      <c r="AX187" s="660"/>
      <c r="AY187" s="660"/>
      <c r="AZ187" s="660"/>
      <c r="BA187" s="660"/>
      <c r="BB187" s="660"/>
      <c r="BC187" s="660"/>
      <c r="BD187" s="660"/>
      <c r="BE187" s="660"/>
      <c r="BF187" s="660"/>
      <c r="BG187" s="660"/>
      <c r="BH187" s="660"/>
      <c r="BI187" s="660"/>
      <c r="BJ187" s="660"/>
      <c r="BK187" s="660"/>
      <c r="BL187" s="660"/>
      <c r="BM187" s="660"/>
      <c r="BN187" s="660"/>
      <c r="BO187" s="660"/>
      <c r="BP187" s="660"/>
      <c r="BQ187" s="660"/>
      <c r="BR187" s="660"/>
      <c r="BS187" s="660"/>
      <c r="BT187" s="660"/>
      <c r="BU187" s="660"/>
      <c r="BV187" s="660"/>
      <c r="BW187" s="660"/>
      <c r="BX187" s="660"/>
      <c r="BY187" s="660"/>
      <c r="BZ187" s="660"/>
      <c r="CA187" s="660"/>
      <c r="CB187" s="660"/>
      <c r="CC187" s="660"/>
      <c r="CD187" s="660"/>
      <c r="CE187" s="660"/>
      <c r="CF187" s="660"/>
      <c r="CG187" s="660"/>
      <c r="CH187" s="660"/>
      <c r="CI187" s="660"/>
      <c r="CJ187" s="660"/>
      <c r="CK187" s="660"/>
      <c r="CL187" s="660"/>
      <c r="CM187" s="660"/>
      <c r="CN187" s="660"/>
      <c r="CO187" s="660"/>
      <c r="CP187" s="660"/>
      <c r="CQ187" s="660"/>
      <c r="CR187" s="660"/>
      <c r="CS187" s="660"/>
      <c r="CT187" s="660"/>
      <c r="CU187" s="660"/>
      <c r="CV187" s="660"/>
      <c r="CW187" s="660"/>
      <c r="CX187" s="660"/>
      <c r="CY187" s="660"/>
      <c r="CZ187" s="660"/>
      <c r="DA187" s="660"/>
      <c r="DB187" s="660"/>
      <c r="DC187" s="660"/>
      <c r="DD187" s="660"/>
      <c r="DE187" s="660"/>
      <c r="DF187" s="660"/>
      <c r="DG187" s="660"/>
      <c r="DH187" s="660"/>
      <c r="DI187" s="660"/>
      <c r="DJ187" s="660"/>
      <c r="DK187" s="660"/>
      <c r="DL187" s="660"/>
      <c r="DM187" s="660"/>
      <c r="DN187" s="660"/>
      <c r="DO187" s="660"/>
      <c r="DP187" s="660"/>
      <c r="DQ187" s="660"/>
      <c r="DR187" s="660"/>
      <c r="DS187" s="660"/>
      <c r="DT187" s="660"/>
      <c r="DU187" s="660"/>
      <c r="DV187" s="660"/>
      <c r="DW187" s="660"/>
      <c r="DX187" s="660"/>
      <c r="DY187" s="660"/>
      <c r="DZ187" s="660"/>
      <c r="EA187" s="660"/>
      <c r="EB187" s="660"/>
      <c r="EC187" s="660"/>
      <c r="ED187" s="660"/>
      <c r="EE187" s="660"/>
      <c r="EF187" s="660"/>
      <c r="EG187" s="660"/>
      <c r="EH187" s="660"/>
      <c r="EI187" s="660"/>
      <c r="EJ187" s="660"/>
      <c r="EK187" s="660"/>
      <c r="EL187" s="660"/>
      <c r="EM187" s="660"/>
      <c r="EN187" s="660"/>
      <c r="EO187" s="660"/>
      <c r="EP187" s="660"/>
      <c r="EQ187" s="660"/>
      <c r="ER187" s="660"/>
      <c r="ES187" s="660"/>
      <c r="ET187" s="660"/>
      <c r="EU187" s="660"/>
      <c r="EV187" s="660"/>
      <c r="EW187" s="660"/>
      <c r="EX187" s="660"/>
      <c r="EY187" s="660"/>
      <c r="EZ187" s="660"/>
      <c r="FA187" s="660"/>
      <c r="FB187" s="660"/>
      <c r="FC187" s="660"/>
      <c r="FD187" s="660"/>
      <c r="FE187" s="660"/>
      <c r="FF187" s="660"/>
      <c r="FG187" s="660"/>
      <c r="FH187" s="660"/>
      <c r="FI187" s="660"/>
      <c r="FJ187" s="660"/>
      <c r="FK187" s="660"/>
      <c r="FL187" s="660"/>
      <c r="FM187" s="660"/>
      <c r="FN187" s="660"/>
      <c r="FO187" s="660"/>
      <c r="FP187" s="660"/>
      <c r="FQ187" s="660"/>
      <c r="FR187" s="660"/>
      <c r="FS187" s="660"/>
      <c r="FT187" s="660"/>
      <c r="FU187" s="660"/>
      <c r="FV187" s="660"/>
      <c r="FW187" s="660"/>
      <c r="FX187" s="660"/>
      <c r="FY187" s="660"/>
      <c r="FZ187" s="660"/>
      <c r="GA187" s="660"/>
      <c r="GB187" s="660"/>
      <c r="GC187" s="660"/>
      <c r="GD187" s="660"/>
      <c r="GE187" s="660"/>
      <c r="GF187" s="660"/>
      <c r="GG187" s="660"/>
      <c r="GH187" s="660"/>
      <c r="GI187" s="660"/>
      <c r="GJ187" s="660"/>
      <c r="GK187" s="660"/>
      <c r="GL187" s="660"/>
      <c r="GM187" s="660"/>
      <c r="GN187" s="660"/>
      <c r="GO187" s="660"/>
      <c r="GP187" s="660"/>
      <c r="GQ187" s="660"/>
      <c r="GR187" s="660"/>
      <c r="GS187" s="660"/>
      <c r="GT187" s="660"/>
      <c r="GU187" s="660"/>
      <c r="GV187" s="660"/>
      <c r="GW187" s="660"/>
      <c r="GX187" s="660"/>
      <c r="GY187" s="660"/>
      <c r="GZ187" s="660"/>
      <c r="HA187" s="660"/>
      <c r="HB187" s="660"/>
      <c r="HC187" s="660"/>
      <c r="HD187" s="660"/>
      <c r="HE187" s="660"/>
      <c r="HF187" s="660"/>
      <c r="HG187" s="660"/>
      <c r="HH187" s="660"/>
      <c r="HI187" s="660"/>
      <c r="HJ187" s="660"/>
      <c r="HK187" s="660"/>
      <c r="HL187" s="660"/>
      <c r="HM187" s="660"/>
      <c r="HN187" s="660"/>
      <c r="HO187" s="660"/>
      <c r="HP187" s="660"/>
      <c r="HQ187" s="660"/>
      <c r="HR187" s="660"/>
      <c r="HS187" s="660"/>
      <c r="HT187" s="660"/>
      <c r="HU187" s="660"/>
      <c r="HV187" s="660"/>
      <c r="HW187" s="660"/>
      <c r="HX187" s="660"/>
      <c r="HY187" s="660"/>
      <c r="HZ187" s="660"/>
      <c r="IA187" s="660"/>
      <c r="IB187" s="660"/>
      <c r="IC187" s="660"/>
      <c r="ID187" s="660"/>
      <c r="IE187" s="660"/>
      <c r="IF187" s="660"/>
      <c r="IG187" s="660"/>
      <c r="IH187" s="660"/>
      <c r="II187" s="660"/>
      <c r="IJ187" s="660"/>
      <c r="IK187" s="660"/>
      <c r="IL187" s="660"/>
      <c r="IM187" s="660"/>
      <c r="IN187" s="660"/>
      <c r="IO187" s="660"/>
      <c r="IP187" s="660"/>
      <c r="IQ187" s="660"/>
      <c r="IR187" s="660"/>
      <c r="IS187" s="660"/>
      <c r="IT187" s="660"/>
      <c r="IU187" s="660"/>
      <c r="IV187" s="660"/>
    </row>
  </sheetData>
  <printOptions horizontalCentered="1"/>
  <pageMargins left="0.7874015748031497" right="0.7874015748031497" top="0.5905511811023623" bottom="0.6692913385826772" header="0.31496062992125984" footer="0.31496062992125984"/>
  <pageSetup firstPageNumber="4" useFirstPageNumber="1" horizontalDpi="300" verticalDpi="3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0"/>
  <sheetViews>
    <sheetView zoomScale="75" zoomScaleNormal="75" workbookViewId="0" topLeftCell="A1">
      <selection activeCell="A8" sqref="A7:A9"/>
    </sheetView>
  </sheetViews>
  <sheetFormatPr defaultColWidth="9.00390625" defaultRowHeight="12.75"/>
  <cols>
    <col min="1" max="1" width="6.75390625" style="1" customWidth="1"/>
    <col min="2" max="2" width="7.875" style="555" customWidth="1"/>
    <col min="3" max="3" width="6.75390625" style="555" customWidth="1"/>
    <col min="4" max="4" width="66.375" style="1" customWidth="1"/>
    <col min="5" max="5" width="18.75390625" style="1" customWidth="1"/>
    <col min="6" max="7" width="17.75390625" style="1" customWidth="1"/>
    <col min="8" max="8" width="11.00390625" style="1" bestFit="1" customWidth="1"/>
    <col min="9" max="10" width="10.375" style="1" bestFit="1" customWidth="1"/>
    <col min="11" max="16384" width="9.125" style="1" customWidth="1"/>
  </cols>
  <sheetData>
    <row r="1" spans="6:7" ht="15" customHeight="1">
      <c r="F1" s="227" t="s">
        <v>622</v>
      </c>
      <c r="G1" s="227"/>
    </row>
    <row r="2" spans="1:7" ht="15" customHeight="1">
      <c r="A2" s="2" t="s">
        <v>327</v>
      </c>
      <c r="B2" s="556"/>
      <c r="F2" s="227" t="s">
        <v>657</v>
      </c>
      <c r="G2" s="227"/>
    </row>
    <row r="3" spans="1:7" ht="15" customHeight="1">
      <c r="A3" s="2" t="s">
        <v>328</v>
      </c>
      <c r="B3" s="556"/>
      <c r="F3" s="227" t="s">
        <v>311</v>
      </c>
      <c r="G3" s="227"/>
    </row>
    <row r="4" spans="4:7" ht="15" customHeight="1">
      <c r="D4" s="2"/>
      <c r="F4" s="44" t="s">
        <v>654</v>
      </c>
      <c r="G4" s="227"/>
    </row>
    <row r="5" spans="4:7" ht="15" customHeight="1">
      <c r="D5" s="2"/>
      <c r="F5" s="44"/>
      <c r="G5" s="227"/>
    </row>
    <row r="6" ht="15" customHeight="1"/>
    <row r="7" ht="15" customHeight="1" thickBot="1">
      <c r="G7" s="118" t="s">
        <v>201</v>
      </c>
    </row>
    <row r="8" spans="1:7" ht="18.75" customHeight="1" thickTop="1">
      <c r="A8" s="646" t="s">
        <v>329</v>
      </c>
      <c r="B8" s="648" t="s">
        <v>202</v>
      </c>
      <c r="C8" s="646" t="s">
        <v>300</v>
      </c>
      <c r="D8" s="639" t="s">
        <v>330</v>
      </c>
      <c r="E8" s="228" t="s">
        <v>331</v>
      </c>
      <c r="F8" s="644" t="s">
        <v>204</v>
      </c>
      <c r="G8" s="645" t="s">
        <v>204</v>
      </c>
    </row>
    <row r="9" spans="1:7" ht="18.75" customHeight="1" thickBot="1">
      <c r="A9" s="647"/>
      <c r="B9" s="649"/>
      <c r="C9" s="647"/>
      <c r="D9" s="650"/>
      <c r="E9" s="229" t="s">
        <v>208</v>
      </c>
      <c r="F9" s="229" t="s">
        <v>224</v>
      </c>
      <c r="G9" s="229" t="s">
        <v>222</v>
      </c>
    </row>
    <row r="10" spans="1:7" s="635" customFormat="1" ht="15.75" customHeight="1" thickBot="1" thickTop="1">
      <c r="A10" s="8">
        <v>1</v>
      </c>
      <c r="B10" s="8">
        <v>2</v>
      </c>
      <c r="C10" s="8">
        <v>3</v>
      </c>
      <c r="D10" s="10">
        <v>4</v>
      </c>
      <c r="E10" s="10">
        <v>5</v>
      </c>
      <c r="F10" s="10">
        <v>6</v>
      </c>
      <c r="G10" s="10">
        <v>7</v>
      </c>
    </row>
    <row r="11" spans="1:10" ht="19.5" customHeight="1" thickBot="1" thickTop="1">
      <c r="A11" s="557"/>
      <c r="B11" s="558"/>
      <c r="C11" s="558"/>
      <c r="D11" s="230" t="s">
        <v>332</v>
      </c>
      <c r="E11" s="231">
        <f>E12</f>
        <v>8199525</v>
      </c>
      <c r="F11" s="231">
        <f>F12+F213+F192+F203</f>
        <v>4146259</v>
      </c>
      <c r="G11" s="231">
        <f>G12+G213+G192+G203</f>
        <v>12345784</v>
      </c>
      <c r="H11" s="305"/>
      <c r="I11" s="305"/>
      <c r="J11" s="305"/>
    </row>
    <row r="12" spans="1:7" ht="18" customHeight="1">
      <c r="A12" s="39"/>
      <c r="B12" s="234"/>
      <c r="C12" s="234"/>
      <c r="D12" s="235" t="s">
        <v>333</v>
      </c>
      <c r="E12" s="236">
        <f>E13+E141</f>
        <v>8199525</v>
      </c>
      <c r="F12" s="236">
        <f>F13+F50+F60+F148+F158</f>
        <v>3571059</v>
      </c>
      <c r="G12" s="236">
        <f>G13+G50+G60+G148+G158</f>
        <v>1377329</v>
      </c>
    </row>
    <row r="13" spans="1:7" s="2" customFormat="1" ht="19.5" customHeight="1">
      <c r="A13" s="39"/>
      <c r="B13" s="234"/>
      <c r="C13" s="234"/>
      <c r="D13" s="235" t="s">
        <v>334</v>
      </c>
      <c r="E13" s="236">
        <f>E14+E32</f>
        <v>6899525</v>
      </c>
      <c r="F13" s="236">
        <f>F43</f>
        <v>666957</v>
      </c>
      <c r="G13" s="236"/>
    </row>
    <row r="14" spans="1:9" s="44" customFormat="1" ht="19.5" customHeight="1">
      <c r="A14" s="71"/>
      <c r="B14" s="71"/>
      <c r="C14" s="71"/>
      <c r="D14" s="237" t="s">
        <v>335</v>
      </c>
      <c r="E14" s="31">
        <f>E15+E27</f>
        <v>6035525</v>
      </c>
      <c r="F14" s="31"/>
      <c r="G14" s="31"/>
      <c r="H14" s="43"/>
      <c r="I14" s="43"/>
    </row>
    <row r="15" spans="1:7" ht="19.5" customHeight="1" thickBot="1">
      <c r="A15" s="105"/>
      <c r="B15" s="29"/>
      <c r="C15" s="29"/>
      <c r="D15" s="238" t="s">
        <v>216</v>
      </c>
      <c r="E15" s="24">
        <f>E16+E20</f>
        <v>5500000</v>
      </c>
      <c r="F15" s="24"/>
      <c r="G15" s="24"/>
    </row>
    <row r="16" spans="1:14" s="44" customFormat="1" ht="42" customHeight="1" thickTop="1">
      <c r="A16" s="239">
        <v>756</v>
      </c>
      <c r="B16" s="240"/>
      <c r="C16" s="240"/>
      <c r="D16" s="241" t="s">
        <v>336</v>
      </c>
      <c r="E16" s="151">
        <f>E17</f>
        <v>3500000</v>
      </c>
      <c r="F16" s="151"/>
      <c r="G16" s="151"/>
      <c r="H16" s="559"/>
      <c r="I16" s="559"/>
      <c r="J16" s="559"/>
      <c r="K16" s="1"/>
      <c r="L16" s="1"/>
      <c r="M16" s="1"/>
      <c r="N16" s="1"/>
    </row>
    <row r="17" spans="1:10" s="44" customFormat="1" ht="38.25" customHeight="1">
      <c r="A17" s="242"/>
      <c r="B17" s="243">
        <v>75615</v>
      </c>
      <c r="C17" s="243"/>
      <c r="D17" s="244" t="s">
        <v>268</v>
      </c>
      <c r="E17" s="245">
        <f>E18</f>
        <v>3500000</v>
      </c>
      <c r="F17" s="245"/>
      <c r="G17" s="245"/>
      <c r="H17" s="43"/>
      <c r="I17" s="43"/>
      <c r="J17" s="43"/>
    </row>
    <row r="18" spans="1:10" s="44" customFormat="1" ht="19.5" customHeight="1">
      <c r="A18" s="67"/>
      <c r="B18" s="67"/>
      <c r="C18" s="246"/>
      <c r="D18" s="186" t="s">
        <v>257</v>
      </c>
      <c r="E18" s="161">
        <f>E19</f>
        <v>3500000</v>
      </c>
      <c r="F18" s="161"/>
      <c r="G18" s="161"/>
      <c r="H18" s="43"/>
      <c r="I18" s="43"/>
      <c r="J18" s="43"/>
    </row>
    <row r="19" spans="1:7" s="177" customFormat="1" ht="19.5" customHeight="1">
      <c r="A19" s="170"/>
      <c r="B19" s="170"/>
      <c r="C19" s="247" t="s">
        <v>301</v>
      </c>
      <c r="D19" s="173" t="s">
        <v>302</v>
      </c>
      <c r="E19" s="248">
        <v>3500000</v>
      </c>
      <c r="F19" s="174"/>
      <c r="G19" s="174"/>
    </row>
    <row r="20" spans="1:7" ht="19.5" customHeight="1">
      <c r="A20" s="102">
        <v>758</v>
      </c>
      <c r="B20" s="13"/>
      <c r="C20" s="166"/>
      <c r="D20" s="107" t="s">
        <v>225</v>
      </c>
      <c r="E20" s="103">
        <f>E21</f>
        <v>2000000</v>
      </c>
      <c r="F20" s="19"/>
      <c r="G20" s="19"/>
    </row>
    <row r="21" spans="1:7" ht="19.5" customHeight="1">
      <c r="A21" s="67"/>
      <c r="B21" s="109">
        <v>75814</v>
      </c>
      <c r="C21" s="167"/>
      <c r="D21" s="121" t="s">
        <v>263</v>
      </c>
      <c r="E21" s="104">
        <f>E22+E24</f>
        <v>2000000</v>
      </c>
      <c r="F21" s="33"/>
      <c r="G21" s="33"/>
    </row>
    <row r="22" spans="1:10" s="44" customFormat="1" ht="19.5" customHeight="1">
      <c r="A22" s="67"/>
      <c r="B22" s="113"/>
      <c r="C22" s="246"/>
      <c r="D22" s="186" t="s">
        <v>264</v>
      </c>
      <c r="E22" s="187">
        <f>E23</f>
        <v>200000</v>
      </c>
      <c r="F22" s="187"/>
      <c r="G22" s="160"/>
      <c r="H22" s="43"/>
      <c r="I22" s="43"/>
      <c r="J22" s="43"/>
    </row>
    <row r="23" spans="1:7" s="177" customFormat="1" ht="19.5" customHeight="1">
      <c r="A23" s="67"/>
      <c r="B23" s="128"/>
      <c r="C23" s="171" t="s">
        <v>303</v>
      </c>
      <c r="D23" s="199" t="s">
        <v>337</v>
      </c>
      <c r="E23" s="271">
        <v>200000</v>
      </c>
      <c r="F23" s="271"/>
      <c r="G23" s="175"/>
    </row>
    <row r="24" spans="1:7" s="177" customFormat="1" ht="25.5" customHeight="1">
      <c r="A24" s="67"/>
      <c r="B24" s="270"/>
      <c r="C24" s="128"/>
      <c r="D24" s="183" t="s">
        <v>342</v>
      </c>
      <c r="E24" s="161">
        <f>E25</f>
        <v>1800000</v>
      </c>
      <c r="F24" s="161"/>
      <c r="G24" s="161"/>
    </row>
    <row r="25" spans="1:7" s="177" customFormat="1" ht="19.5" customHeight="1">
      <c r="A25" s="79"/>
      <c r="B25" s="547"/>
      <c r="C25" s="172" t="s">
        <v>305</v>
      </c>
      <c r="D25" s="23" t="s">
        <v>306</v>
      </c>
      <c r="E25" s="175">
        <v>1800000</v>
      </c>
      <c r="F25" s="175"/>
      <c r="G25" s="175"/>
    </row>
    <row r="26" spans="2:3" ht="22.5" customHeight="1">
      <c r="B26" s="1"/>
      <c r="C26" s="1"/>
    </row>
    <row r="27" spans="1:7" s="177" customFormat="1" ht="18" customHeight="1" thickBot="1">
      <c r="A27" s="79"/>
      <c r="B27" s="142"/>
      <c r="C27" s="142"/>
      <c r="D27" s="131" t="s">
        <v>217</v>
      </c>
      <c r="E27" s="274">
        <f>E28</f>
        <v>535525</v>
      </c>
      <c r="F27" s="131"/>
      <c r="G27" s="272"/>
    </row>
    <row r="28" spans="1:7" s="177" customFormat="1" ht="42.75" customHeight="1" thickTop="1">
      <c r="A28" s="32">
        <v>756</v>
      </c>
      <c r="B28" s="135"/>
      <c r="C28" s="135"/>
      <c r="D28" s="135" t="s">
        <v>249</v>
      </c>
      <c r="E28" s="137">
        <f>E29</f>
        <v>535525</v>
      </c>
      <c r="F28" s="135"/>
      <c r="G28" s="32"/>
    </row>
    <row r="29" spans="1:7" s="177" customFormat="1" ht="37.5" customHeight="1">
      <c r="A29" s="67"/>
      <c r="B29" s="158">
        <v>75615</v>
      </c>
      <c r="C29" s="168"/>
      <c r="D29" s="136" t="s">
        <v>268</v>
      </c>
      <c r="E29" s="138">
        <f>E30</f>
        <v>535525</v>
      </c>
      <c r="F29" s="136"/>
      <c r="G29" s="244"/>
    </row>
    <row r="30" spans="1:7" s="177" customFormat="1" ht="18" customHeight="1">
      <c r="A30" s="67"/>
      <c r="B30" s="68"/>
      <c r="C30" s="68"/>
      <c r="D30" s="183" t="s">
        <v>269</v>
      </c>
      <c r="E30" s="184">
        <f>E31</f>
        <v>535525</v>
      </c>
      <c r="F30" s="183"/>
      <c r="G30" s="183"/>
    </row>
    <row r="31" spans="1:7" s="177" customFormat="1" ht="27" customHeight="1">
      <c r="A31" s="178"/>
      <c r="B31" s="179"/>
      <c r="C31" s="23">
        <v>2440</v>
      </c>
      <c r="D31" s="185" t="s">
        <v>307</v>
      </c>
      <c r="E31" s="275">
        <v>535525</v>
      </c>
      <c r="F31" s="185"/>
      <c r="G31" s="273"/>
    </row>
    <row r="32" spans="1:9" s="44" customFormat="1" ht="18.75" customHeight="1">
      <c r="A32" s="71"/>
      <c r="B32" s="71"/>
      <c r="C32" s="71"/>
      <c r="D32" s="237" t="s">
        <v>343</v>
      </c>
      <c r="E32" s="276">
        <f>E33+E38</f>
        <v>864000</v>
      </c>
      <c r="F32" s="276"/>
      <c r="G32" s="276"/>
      <c r="H32" s="43"/>
      <c r="I32" s="43"/>
    </row>
    <row r="33" spans="1:7" ht="18.75" customHeight="1" thickBot="1">
      <c r="A33" s="105"/>
      <c r="B33" s="29"/>
      <c r="C33" s="29"/>
      <c r="D33" s="238" t="s">
        <v>216</v>
      </c>
      <c r="E33" s="277">
        <f>E34</f>
        <v>300000</v>
      </c>
      <c r="F33" s="277"/>
      <c r="G33" s="277"/>
    </row>
    <row r="34" spans="1:7" s="177" customFormat="1" ht="18" customHeight="1" thickTop="1">
      <c r="A34" s="147">
        <v>700</v>
      </c>
      <c r="B34" s="145"/>
      <c r="C34" s="145"/>
      <c r="D34" s="145" t="s">
        <v>272</v>
      </c>
      <c r="E34" s="154">
        <f>E35</f>
        <v>300000</v>
      </c>
      <c r="F34" s="154"/>
      <c r="G34" s="149"/>
    </row>
    <row r="35" spans="1:7" s="177" customFormat="1" ht="19.5" customHeight="1">
      <c r="A35" s="67"/>
      <c r="B35" s="158">
        <v>70005</v>
      </c>
      <c r="C35" s="168"/>
      <c r="D35" s="136" t="s">
        <v>258</v>
      </c>
      <c r="E35" s="155">
        <f>E36</f>
        <v>300000</v>
      </c>
      <c r="F35" s="155"/>
      <c r="G35" s="146"/>
    </row>
    <row r="36" spans="1:7" s="177" customFormat="1" ht="20.25" customHeight="1">
      <c r="A36" s="67"/>
      <c r="B36" s="69"/>
      <c r="C36" s="68"/>
      <c r="D36" s="186" t="s">
        <v>273</v>
      </c>
      <c r="E36" s="187">
        <f>E37</f>
        <v>300000</v>
      </c>
      <c r="F36" s="187"/>
      <c r="G36" s="160"/>
    </row>
    <row r="37" spans="1:7" s="177" customFormat="1" ht="27" customHeight="1">
      <c r="A37" s="178"/>
      <c r="B37" s="117"/>
      <c r="C37" s="190">
        <v>2360</v>
      </c>
      <c r="D37" s="191" t="s">
        <v>308</v>
      </c>
      <c r="E37" s="174">
        <v>300000</v>
      </c>
      <c r="F37" s="174"/>
      <c r="G37" s="174"/>
    </row>
    <row r="38" spans="1:7" ht="19.5" customHeight="1" thickBot="1">
      <c r="A38" s="105"/>
      <c r="B38" s="29"/>
      <c r="C38" s="29"/>
      <c r="D38" s="92" t="s">
        <v>218</v>
      </c>
      <c r="E38" s="92">
        <f>E39</f>
        <v>564000</v>
      </c>
      <c r="F38" s="92"/>
      <c r="G38" s="544"/>
    </row>
    <row r="39" spans="1:7" s="177" customFormat="1" ht="18" customHeight="1" thickTop="1">
      <c r="A39" s="103">
        <v>852</v>
      </c>
      <c r="B39" s="317"/>
      <c r="C39" s="318"/>
      <c r="D39" s="319" t="s">
        <v>227</v>
      </c>
      <c r="E39" s="319">
        <f>E40</f>
        <v>564000</v>
      </c>
      <c r="F39" s="319"/>
      <c r="G39" s="19"/>
    </row>
    <row r="40" spans="1:7" s="177" customFormat="1" ht="19.5" customHeight="1">
      <c r="A40" s="320"/>
      <c r="B40" s="321">
        <v>85201</v>
      </c>
      <c r="C40" s="322"/>
      <c r="D40" s="323" t="s">
        <v>367</v>
      </c>
      <c r="E40" s="323">
        <f>E41</f>
        <v>564000</v>
      </c>
      <c r="F40" s="323"/>
      <c r="G40" s="545"/>
    </row>
    <row r="41" spans="1:7" s="177" customFormat="1" ht="27" customHeight="1">
      <c r="A41" s="324"/>
      <c r="B41" s="325"/>
      <c r="C41" s="325"/>
      <c r="D41" s="326" t="s">
        <v>368</v>
      </c>
      <c r="E41" s="326">
        <f>E42</f>
        <v>564000</v>
      </c>
      <c r="F41" s="326"/>
      <c r="G41" s="226"/>
    </row>
    <row r="42" spans="1:7" s="177" customFormat="1" ht="27" customHeight="1">
      <c r="A42" s="327"/>
      <c r="B42" s="330"/>
      <c r="C42" s="328">
        <v>2130</v>
      </c>
      <c r="D42" s="329" t="s">
        <v>369</v>
      </c>
      <c r="E42" s="329">
        <v>564000</v>
      </c>
      <c r="F42" s="329"/>
      <c r="G42" s="205"/>
    </row>
    <row r="43" spans="1:7" ht="21" customHeight="1" thickBot="1">
      <c r="A43" s="38"/>
      <c r="B43" s="257"/>
      <c r="C43" s="257"/>
      <c r="D43" s="17" t="s">
        <v>206</v>
      </c>
      <c r="E43" s="24"/>
      <c r="F43" s="24">
        <f>F44</f>
        <v>666957</v>
      </c>
      <c r="G43" s="24"/>
    </row>
    <row r="44" spans="1:14" s="44" customFormat="1" ht="18" customHeight="1" thickTop="1">
      <c r="A44" s="6">
        <v>900</v>
      </c>
      <c r="B44" s="6"/>
      <c r="C44" s="6"/>
      <c r="D44" s="6" t="s">
        <v>236</v>
      </c>
      <c r="E44" s="151"/>
      <c r="F44" s="151">
        <f>F45</f>
        <v>666957</v>
      </c>
      <c r="G44" s="151"/>
      <c r="H44" s="559"/>
      <c r="I44" s="559"/>
      <c r="J44" s="559"/>
      <c r="K44" s="1"/>
      <c r="L44" s="1"/>
      <c r="M44" s="1"/>
      <c r="N44" s="1"/>
    </row>
    <row r="45" spans="1:10" s="44" customFormat="1" ht="18" customHeight="1">
      <c r="A45" s="40"/>
      <c r="B45" s="38">
        <v>90015</v>
      </c>
      <c r="C45" s="38"/>
      <c r="D45" s="38" t="s">
        <v>250</v>
      </c>
      <c r="E45" s="245"/>
      <c r="F45" s="245">
        <f>F46+F48</f>
        <v>666957</v>
      </c>
      <c r="G45" s="245"/>
      <c r="H45" s="43"/>
      <c r="I45" s="43"/>
      <c r="J45" s="43"/>
    </row>
    <row r="46" spans="1:10" s="44" customFormat="1" ht="18" customHeight="1">
      <c r="A46" s="40"/>
      <c r="B46" s="122"/>
      <c r="C46" s="122"/>
      <c r="D46" s="123" t="s">
        <v>251</v>
      </c>
      <c r="E46" s="161"/>
      <c r="F46" s="161">
        <f>F47</f>
        <v>190550</v>
      </c>
      <c r="G46" s="161"/>
      <c r="H46" s="43"/>
      <c r="I46" s="43"/>
      <c r="J46" s="43"/>
    </row>
    <row r="47" spans="1:7" s="177" customFormat="1" ht="18" customHeight="1">
      <c r="A47" s="40"/>
      <c r="B47" s="40"/>
      <c r="C47" s="204">
        <v>4260</v>
      </c>
      <c r="D47" s="204" t="s">
        <v>338</v>
      </c>
      <c r="E47" s="249"/>
      <c r="F47" s="250">
        <v>190550</v>
      </c>
      <c r="G47" s="250"/>
    </row>
    <row r="48" spans="1:7" s="177" customFormat="1" ht="18" customHeight="1">
      <c r="A48" s="40"/>
      <c r="B48" s="40"/>
      <c r="C48" s="40"/>
      <c r="D48" s="220" t="s">
        <v>290</v>
      </c>
      <c r="E48" s="267"/>
      <c r="F48" s="267">
        <f>F49</f>
        <v>476407</v>
      </c>
      <c r="G48" s="267"/>
    </row>
    <row r="49" spans="1:7" s="177" customFormat="1" ht="16.5" customHeight="1">
      <c r="A49" s="5"/>
      <c r="B49" s="5"/>
      <c r="C49" s="204">
        <v>4300</v>
      </c>
      <c r="D49" s="219" t="s">
        <v>315</v>
      </c>
      <c r="E49" s="205"/>
      <c r="F49" s="205">
        <v>476407</v>
      </c>
      <c r="G49" s="205"/>
    </row>
    <row r="50" spans="1:7" s="252" customFormat="1" ht="19.5" customHeight="1">
      <c r="A50" s="235"/>
      <c r="B50" s="251"/>
      <c r="C50" s="251"/>
      <c r="D50" s="235" t="s">
        <v>344</v>
      </c>
      <c r="E50" s="236"/>
      <c r="F50" s="236">
        <f>F51</f>
        <v>215900</v>
      </c>
      <c r="G50" s="236">
        <f>G51</f>
        <v>215900</v>
      </c>
    </row>
    <row r="51" spans="1:7" s="7" customFormat="1" ht="19.5" customHeight="1" thickBot="1">
      <c r="A51" s="105"/>
      <c r="B51" s="29"/>
      <c r="C51" s="29"/>
      <c r="D51" s="17" t="s">
        <v>206</v>
      </c>
      <c r="E51" s="24"/>
      <c r="F51" s="24">
        <f>F56</f>
        <v>215900</v>
      </c>
      <c r="G51" s="24">
        <f>G52</f>
        <v>215900</v>
      </c>
    </row>
    <row r="52" spans="1:7" ht="19.5" customHeight="1" thickTop="1">
      <c r="A52" s="6">
        <v>710</v>
      </c>
      <c r="B52" s="6"/>
      <c r="C52" s="6"/>
      <c r="D52" s="6" t="s">
        <v>254</v>
      </c>
      <c r="E52" s="103"/>
      <c r="F52" s="19"/>
      <c r="G52" s="19">
        <f>G53</f>
        <v>215900</v>
      </c>
    </row>
    <row r="53" spans="1:7" ht="19.5" customHeight="1">
      <c r="A53" s="40"/>
      <c r="B53" s="38">
        <v>71035</v>
      </c>
      <c r="C53" s="38"/>
      <c r="D53" s="38" t="s">
        <v>255</v>
      </c>
      <c r="E53" s="104"/>
      <c r="F53" s="33"/>
      <c r="G53" s="33">
        <f>G54</f>
        <v>215900</v>
      </c>
    </row>
    <row r="54" spans="1:10" s="44" customFormat="1" ht="19.5" customHeight="1">
      <c r="A54" s="40"/>
      <c r="B54" s="40"/>
      <c r="C54" s="40"/>
      <c r="D54" s="123" t="s">
        <v>291</v>
      </c>
      <c r="E54" s="120"/>
      <c r="F54" s="120"/>
      <c r="G54" s="120">
        <f>G55</f>
        <v>215900</v>
      </c>
      <c r="H54" s="43"/>
      <c r="I54" s="43"/>
      <c r="J54" s="43"/>
    </row>
    <row r="55" spans="1:7" s="177" customFormat="1" ht="19.5" customHeight="1">
      <c r="A55" s="204"/>
      <c r="B55" s="204"/>
      <c r="C55" s="204">
        <v>4300</v>
      </c>
      <c r="D55" s="204" t="s">
        <v>315</v>
      </c>
      <c r="E55" s="203"/>
      <c r="F55" s="203"/>
      <c r="G55" s="203">
        <v>215900</v>
      </c>
    </row>
    <row r="56" spans="1:7" ht="19.5" customHeight="1">
      <c r="A56" s="6">
        <v>900</v>
      </c>
      <c r="B56" s="6"/>
      <c r="C56" s="6"/>
      <c r="D56" s="6" t="s">
        <v>236</v>
      </c>
      <c r="E56" s="103"/>
      <c r="F56" s="19">
        <f>F57</f>
        <v>215900</v>
      </c>
      <c r="G56" s="19"/>
    </row>
    <row r="57" spans="1:7" ht="19.5" customHeight="1">
      <c r="A57" s="40"/>
      <c r="B57" s="38">
        <v>90015</v>
      </c>
      <c r="C57" s="38"/>
      <c r="D57" s="38" t="s">
        <v>250</v>
      </c>
      <c r="E57" s="104"/>
      <c r="F57" s="33">
        <f>F58</f>
        <v>215900</v>
      </c>
      <c r="G57" s="33"/>
    </row>
    <row r="58" spans="1:10" s="44" customFormat="1" ht="19.5" customHeight="1">
      <c r="A58" s="40"/>
      <c r="B58" s="122"/>
      <c r="C58" s="122"/>
      <c r="D58" s="115" t="s">
        <v>251</v>
      </c>
      <c r="E58" s="120"/>
      <c r="F58" s="120">
        <f>F59</f>
        <v>215900</v>
      </c>
      <c r="G58" s="120"/>
      <c r="H58" s="43"/>
      <c r="I58" s="43"/>
      <c r="J58" s="43"/>
    </row>
    <row r="59" spans="1:7" s="177" customFormat="1" ht="19.5" customHeight="1">
      <c r="A59" s="202"/>
      <c r="B59" s="202"/>
      <c r="C59" s="204">
        <v>4260</v>
      </c>
      <c r="D59" s="219" t="s">
        <v>338</v>
      </c>
      <c r="E59" s="203"/>
      <c r="F59" s="203">
        <v>215900</v>
      </c>
      <c r="G59" s="203"/>
    </row>
    <row r="60" spans="1:8" s="252" customFormat="1" ht="19.5" customHeight="1">
      <c r="A60" s="235"/>
      <c r="B60" s="251"/>
      <c r="C60" s="251"/>
      <c r="D60" s="235" t="s">
        <v>345</v>
      </c>
      <c r="E60" s="236"/>
      <c r="F60" s="236">
        <f>F61</f>
        <v>78202</v>
      </c>
      <c r="G60" s="236">
        <f>G61</f>
        <v>741429</v>
      </c>
      <c r="H60" s="285"/>
    </row>
    <row r="61" spans="1:7" s="7" customFormat="1" ht="19.5" customHeight="1" thickBot="1">
      <c r="A61" s="202"/>
      <c r="B61" s="254"/>
      <c r="C61" s="254"/>
      <c r="D61" s="255" t="s">
        <v>339</v>
      </c>
      <c r="E61" s="24"/>
      <c r="F61" s="24">
        <f>F62+F135</f>
        <v>78202</v>
      </c>
      <c r="G61" s="24">
        <f>G62+G135</f>
        <v>741429</v>
      </c>
    </row>
    <row r="62" spans="1:7" ht="19.5" customHeight="1" thickTop="1">
      <c r="A62" s="256">
        <v>801</v>
      </c>
      <c r="B62" s="102"/>
      <c r="C62" s="6"/>
      <c r="D62" s="6" t="s">
        <v>226</v>
      </c>
      <c r="E62" s="19"/>
      <c r="F62" s="19">
        <f>F63+F70+F82+F100+F104</f>
        <v>76287</v>
      </c>
      <c r="G62" s="19">
        <f>G63+G70+G82+G100+G104</f>
        <v>737982</v>
      </c>
    </row>
    <row r="63" spans="1:7" ht="19.5" customHeight="1">
      <c r="A63" s="39"/>
      <c r="B63" s="257">
        <v>80101</v>
      </c>
      <c r="C63" s="38"/>
      <c r="D63" s="38" t="s">
        <v>240</v>
      </c>
      <c r="E63" s="33"/>
      <c r="F63" s="33">
        <f>F64</f>
        <v>1102</v>
      </c>
      <c r="G63" s="33">
        <f>G64</f>
        <v>69826</v>
      </c>
    </row>
    <row r="64" spans="1:7" ht="19.5" customHeight="1">
      <c r="A64" s="39"/>
      <c r="B64" s="337"/>
      <c r="C64" s="127"/>
      <c r="D64" s="123" t="s">
        <v>278</v>
      </c>
      <c r="E64" s="123"/>
      <c r="F64" s="344">
        <f>F69</f>
        <v>1102</v>
      </c>
      <c r="G64" s="344">
        <f>G69</f>
        <v>69826</v>
      </c>
    </row>
    <row r="65" spans="1:7" ht="27" customHeight="1">
      <c r="A65" s="39"/>
      <c r="B65" s="234"/>
      <c r="C65" s="39"/>
      <c r="D65" s="335" t="s">
        <v>372</v>
      </c>
      <c r="E65" s="335"/>
      <c r="F65" s="259"/>
      <c r="G65" s="259">
        <v>30562</v>
      </c>
    </row>
    <row r="66" spans="1:7" ht="27" customHeight="1">
      <c r="A66" s="39"/>
      <c r="B66" s="234"/>
      <c r="C66" s="39"/>
      <c r="D66" s="334" t="s">
        <v>371</v>
      </c>
      <c r="E66" s="334"/>
      <c r="F66" s="208">
        <v>1102</v>
      </c>
      <c r="G66" s="208"/>
    </row>
    <row r="67" spans="1:7" ht="27" customHeight="1">
      <c r="A67" s="39"/>
      <c r="B67" s="234"/>
      <c r="C67" s="39"/>
      <c r="D67" s="336" t="s">
        <v>373</v>
      </c>
      <c r="E67" s="336"/>
      <c r="F67" s="340"/>
      <c r="G67" s="340">
        <v>15133</v>
      </c>
    </row>
    <row r="68" spans="1:7" ht="27" customHeight="1">
      <c r="A68" s="39"/>
      <c r="B68" s="234"/>
      <c r="C68" s="39"/>
      <c r="D68" s="334" t="s">
        <v>374</v>
      </c>
      <c r="E68" s="334"/>
      <c r="F68" s="208"/>
      <c r="G68" s="208">
        <v>24131</v>
      </c>
    </row>
    <row r="69" spans="1:7" s="7" customFormat="1" ht="19.5" customHeight="1">
      <c r="A69" s="202"/>
      <c r="B69" s="254"/>
      <c r="C69" s="204">
        <v>2540</v>
      </c>
      <c r="D69" s="219" t="s">
        <v>319</v>
      </c>
      <c r="E69" s="219"/>
      <c r="F69" s="203">
        <f>SUM(F65:F68)</f>
        <v>1102</v>
      </c>
      <c r="G69" s="203">
        <f>SUM(G65:G68)</f>
        <v>69826</v>
      </c>
    </row>
    <row r="70" spans="1:7" s="7" customFormat="1" ht="18.75" customHeight="1">
      <c r="A70" s="39"/>
      <c r="B70" s="257">
        <v>80110</v>
      </c>
      <c r="C70" s="38"/>
      <c r="D70" s="38" t="s">
        <v>239</v>
      </c>
      <c r="E70" s="203"/>
      <c r="F70" s="33"/>
      <c r="G70" s="33">
        <f>G71</f>
        <v>285182</v>
      </c>
    </row>
    <row r="71" spans="1:7" s="7" customFormat="1" ht="18.75" customHeight="1">
      <c r="A71" s="39"/>
      <c r="B71" s="337"/>
      <c r="C71" s="39"/>
      <c r="D71" s="123" t="s">
        <v>618</v>
      </c>
      <c r="E71" s="123"/>
      <c r="F71" s="123"/>
      <c r="G71" s="344">
        <f>G79+G81</f>
        <v>285182</v>
      </c>
    </row>
    <row r="72" spans="1:7" s="7" customFormat="1" ht="27" customHeight="1">
      <c r="A72" s="39"/>
      <c r="B72" s="234"/>
      <c r="C72" s="39"/>
      <c r="D72" s="338" t="s">
        <v>648</v>
      </c>
      <c r="E72" s="338"/>
      <c r="F72" s="339"/>
      <c r="G72" s="339">
        <v>5000</v>
      </c>
    </row>
    <row r="73" spans="1:7" s="7" customFormat="1" ht="27" customHeight="1">
      <c r="A73" s="38"/>
      <c r="B73" s="257"/>
      <c r="C73" s="38"/>
      <c r="D73" s="631" t="s">
        <v>103</v>
      </c>
      <c r="E73" s="631"/>
      <c r="F73" s="632"/>
      <c r="G73" s="632">
        <v>4757</v>
      </c>
    </row>
    <row r="74" spans="1:7" s="7" customFormat="1" ht="27" customHeight="1">
      <c r="A74" s="39"/>
      <c r="B74" s="234"/>
      <c r="C74" s="39"/>
      <c r="D74" s="314" t="s">
        <v>375</v>
      </c>
      <c r="E74" s="314"/>
      <c r="F74" s="210"/>
      <c r="G74" s="210">
        <v>8282</v>
      </c>
    </row>
    <row r="75" spans="1:7" s="7" customFormat="1" ht="27" customHeight="1">
      <c r="A75" s="39"/>
      <c r="B75" s="234"/>
      <c r="C75" s="39"/>
      <c r="D75" s="336" t="s">
        <v>376</v>
      </c>
      <c r="E75" s="336"/>
      <c r="F75" s="340"/>
      <c r="G75" s="340">
        <v>54821</v>
      </c>
    </row>
    <row r="76" spans="1:7" s="7" customFormat="1" ht="25.5" customHeight="1">
      <c r="A76" s="39"/>
      <c r="B76" s="234"/>
      <c r="C76" s="39"/>
      <c r="D76" s="336" t="s">
        <v>104</v>
      </c>
      <c r="E76" s="336"/>
      <c r="F76" s="340"/>
      <c r="G76" s="340">
        <v>23003</v>
      </c>
    </row>
    <row r="77" spans="1:7" s="7" customFormat="1" ht="26.25" customHeight="1">
      <c r="A77" s="39"/>
      <c r="B77" s="234"/>
      <c r="C77" s="39"/>
      <c r="D77" s="336" t="s">
        <v>377</v>
      </c>
      <c r="E77" s="336"/>
      <c r="F77" s="340"/>
      <c r="G77" s="340">
        <v>18254</v>
      </c>
    </row>
    <row r="78" spans="1:7" s="7" customFormat="1" ht="26.25" customHeight="1">
      <c r="A78" s="39"/>
      <c r="B78" s="234"/>
      <c r="C78" s="39"/>
      <c r="D78" s="334" t="s">
        <v>655</v>
      </c>
      <c r="E78" s="334"/>
      <c r="F78" s="208"/>
      <c r="G78" s="208">
        <v>30951</v>
      </c>
    </row>
    <row r="79" spans="1:7" s="7" customFormat="1" ht="18" customHeight="1">
      <c r="A79" s="39"/>
      <c r="B79" s="234"/>
      <c r="C79" s="204">
        <v>2540</v>
      </c>
      <c r="D79" s="219" t="s">
        <v>319</v>
      </c>
      <c r="E79" s="219"/>
      <c r="F79" s="219"/>
      <c r="G79" s="205">
        <f>SUM(G72:G78)</f>
        <v>145068</v>
      </c>
    </row>
    <row r="80" spans="1:7" s="7" customFormat="1" ht="27.75" customHeight="1">
      <c r="A80" s="39"/>
      <c r="B80" s="234"/>
      <c r="C80" s="343"/>
      <c r="D80" s="335" t="s">
        <v>378</v>
      </c>
      <c r="E80" s="341"/>
      <c r="F80" s="341"/>
      <c r="G80" s="342">
        <v>140114</v>
      </c>
    </row>
    <row r="81" spans="1:7" s="7" customFormat="1" ht="39" customHeight="1">
      <c r="A81" s="202"/>
      <c r="B81" s="254"/>
      <c r="C81" s="204">
        <v>2590</v>
      </c>
      <c r="D81" s="219" t="s">
        <v>320</v>
      </c>
      <c r="E81" s="203"/>
      <c r="F81" s="203"/>
      <c r="G81" s="203">
        <f>G80</f>
        <v>140114</v>
      </c>
    </row>
    <row r="82" spans="1:7" s="7" customFormat="1" ht="18.75" customHeight="1">
      <c r="A82" s="39"/>
      <c r="B82" s="257">
        <v>80120</v>
      </c>
      <c r="C82" s="38"/>
      <c r="D82" s="38" t="s">
        <v>279</v>
      </c>
      <c r="E82" s="203"/>
      <c r="F82" s="33">
        <f>F83</f>
        <v>73685</v>
      </c>
      <c r="G82" s="33">
        <f>G83</f>
        <v>25854</v>
      </c>
    </row>
    <row r="83" spans="1:7" s="7" customFormat="1" ht="18.75" customHeight="1">
      <c r="A83" s="39"/>
      <c r="B83" s="337"/>
      <c r="C83" s="39"/>
      <c r="D83" s="123" t="s">
        <v>281</v>
      </c>
      <c r="E83" s="123"/>
      <c r="F83" s="344">
        <f>F97+F99</f>
        <v>73685</v>
      </c>
      <c r="G83" s="344">
        <f>G97+G99</f>
        <v>25854</v>
      </c>
    </row>
    <row r="84" spans="1:7" s="7" customFormat="1" ht="24.75" customHeight="1">
      <c r="A84" s="39"/>
      <c r="B84" s="234"/>
      <c r="C84" s="35"/>
      <c r="D84" s="334" t="s">
        <v>379</v>
      </c>
      <c r="E84" s="334"/>
      <c r="F84" s="208"/>
      <c r="G84" s="208">
        <v>3009</v>
      </c>
    </row>
    <row r="85" spans="1:7" s="7" customFormat="1" ht="24.75" customHeight="1">
      <c r="A85" s="39"/>
      <c r="B85" s="234"/>
      <c r="C85" s="35"/>
      <c r="D85" s="334" t="s">
        <v>380</v>
      </c>
      <c r="E85" s="334"/>
      <c r="F85" s="208">
        <v>463</v>
      </c>
      <c r="G85" s="208"/>
    </row>
    <row r="86" spans="1:7" s="7" customFormat="1" ht="24.75" customHeight="1">
      <c r="A86" s="39"/>
      <c r="B86" s="234"/>
      <c r="C86" s="35"/>
      <c r="D86" s="334" t="s">
        <v>381</v>
      </c>
      <c r="E86" s="334"/>
      <c r="F86" s="208">
        <v>19909</v>
      </c>
      <c r="G86" s="208"/>
    </row>
    <row r="87" spans="1:7" s="7" customFormat="1" ht="24.75" customHeight="1">
      <c r="A87" s="39"/>
      <c r="B87" s="234"/>
      <c r="C87" s="35"/>
      <c r="D87" s="334" t="s">
        <v>382</v>
      </c>
      <c r="E87" s="334"/>
      <c r="F87" s="208">
        <v>7871</v>
      </c>
      <c r="G87" s="208"/>
    </row>
    <row r="88" spans="1:7" s="7" customFormat="1" ht="24.75" customHeight="1">
      <c r="A88" s="39"/>
      <c r="B88" s="234"/>
      <c r="C88" s="35"/>
      <c r="D88" s="334" t="s">
        <v>383</v>
      </c>
      <c r="E88" s="334"/>
      <c r="F88" s="208"/>
      <c r="G88" s="208">
        <v>8566</v>
      </c>
    </row>
    <row r="89" spans="1:7" s="7" customFormat="1" ht="24.75" customHeight="1">
      <c r="A89" s="39"/>
      <c r="B89" s="234"/>
      <c r="C89" s="35"/>
      <c r="D89" s="334" t="s">
        <v>384</v>
      </c>
      <c r="E89" s="334"/>
      <c r="F89" s="208">
        <v>3472</v>
      </c>
      <c r="G89" s="208"/>
    </row>
    <row r="90" spans="1:7" s="7" customFormat="1" ht="24.75" customHeight="1">
      <c r="A90" s="39"/>
      <c r="B90" s="234"/>
      <c r="C90" s="35"/>
      <c r="D90" s="334" t="s">
        <v>385</v>
      </c>
      <c r="E90" s="334"/>
      <c r="F90" s="208">
        <v>8566</v>
      </c>
      <c r="G90" s="208"/>
    </row>
    <row r="91" spans="1:7" s="7" customFormat="1" ht="24.75" customHeight="1">
      <c r="A91" s="39"/>
      <c r="B91" s="234"/>
      <c r="C91" s="35"/>
      <c r="D91" s="334" t="s">
        <v>386</v>
      </c>
      <c r="E91" s="334"/>
      <c r="F91" s="208">
        <v>4398</v>
      </c>
      <c r="G91" s="208"/>
    </row>
    <row r="92" spans="1:7" s="7" customFormat="1" ht="24.75" customHeight="1">
      <c r="A92" s="39"/>
      <c r="B92" s="234"/>
      <c r="C92" s="35"/>
      <c r="D92" s="334" t="s">
        <v>105</v>
      </c>
      <c r="E92" s="334"/>
      <c r="F92" s="208">
        <v>12621</v>
      </c>
      <c r="G92" s="208"/>
    </row>
    <row r="93" spans="1:7" s="7" customFormat="1" ht="37.5" customHeight="1">
      <c r="A93" s="38"/>
      <c r="B93" s="257"/>
      <c r="C93" s="12"/>
      <c r="D93" s="631" t="s">
        <v>656</v>
      </c>
      <c r="E93" s="631"/>
      <c r="F93" s="632"/>
      <c r="G93" s="632">
        <v>182</v>
      </c>
    </row>
    <row r="94" spans="1:7" s="7" customFormat="1" ht="24.75" customHeight="1">
      <c r="A94" s="39"/>
      <c r="B94" s="234"/>
      <c r="C94" s="35"/>
      <c r="D94" s="335" t="s">
        <v>649</v>
      </c>
      <c r="E94" s="335"/>
      <c r="F94" s="259"/>
      <c r="G94" s="259">
        <v>3104</v>
      </c>
    </row>
    <row r="95" spans="1:7" s="7" customFormat="1" ht="24.75" customHeight="1">
      <c r="A95" s="39"/>
      <c r="B95" s="234"/>
      <c r="C95" s="35"/>
      <c r="D95" s="336" t="s">
        <v>387</v>
      </c>
      <c r="E95" s="336"/>
      <c r="F95" s="340">
        <v>6347</v>
      </c>
      <c r="G95" s="340"/>
    </row>
    <row r="96" spans="1:7" s="7" customFormat="1" ht="24.75" customHeight="1">
      <c r="A96" s="39"/>
      <c r="B96" s="234"/>
      <c r="C96" s="35"/>
      <c r="D96" s="334" t="s">
        <v>388</v>
      </c>
      <c r="E96" s="334"/>
      <c r="F96" s="208">
        <v>10038</v>
      </c>
      <c r="G96" s="208"/>
    </row>
    <row r="97" spans="1:7" s="7" customFormat="1" ht="19.5" customHeight="1">
      <c r="A97" s="39"/>
      <c r="B97" s="234"/>
      <c r="C97" s="204">
        <v>2540</v>
      </c>
      <c r="D97" s="219" t="s">
        <v>319</v>
      </c>
      <c r="E97" s="203"/>
      <c r="F97" s="203">
        <f>SUM(F84:F96)</f>
        <v>73685</v>
      </c>
      <c r="G97" s="203">
        <f>SUM(G84:G96)</f>
        <v>14861</v>
      </c>
    </row>
    <row r="98" spans="1:7" s="7" customFormat="1" ht="27.75" customHeight="1">
      <c r="A98" s="39"/>
      <c r="B98" s="234"/>
      <c r="C98" s="343"/>
      <c r="D98" s="341" t="s">
        <v>389</v>
      </c>
      <c r="E98" s="345"/>
      <c r="F98" s="346"/>
      <c r="G98" s="345">
        <v>10993</v>
      </c>
    </row>
    <row r="99" spans="1:7" s="7" customFormat="1" ht="39.75" customHeight="1">
      <c r="A99" s="39"/>
      <c r="B99" s="257"/>
      <c r="C99" s="204">
        <v>2590</v>
      </c>
      <c r="D99" s="219" t="s">
        <v>320</v>
      </c>
      <c r="E99" s="203"/>
      <c r="F99" s="33"/>
      <c r="G99" s="560">
        <f>G98</f>
        <v>10993</v>
      </c>
    </row>
    <row r="100" spans="1:7" s="7" customFormat="1" ht="18.75" customHeight="1">
      <c r="A100" s="39"/>
      <c r="B100" s="263">
        <v>80123</v>
      </c>
      <c r="C100" s="38"/>
      <c r="D100" s="38" t="s">
        <v>280</v>
      </c>
      <c r="E100" s="203"/>
      <c r="F100" s="33">
        <v>1500</v>
      </c>
      <c r="G100" s="33"/>
    </row>
    <row r="101" spans="1:7" s="7" customFormat="1" ht="18.75" customHeight="1">
      <c r="A101" s="39"/>
      <c r="B101" s="234"/>
      <c r="C101" s="39"/>
      <c r="D101" s="123" t="s">
        <v>619</v>
      </c>
      <c r="E101" s="123"/>
      <c r="F101" s="344">
        <f>F102</f>
        <v>1500</v>
      </c>
      <c r="G101" s="344"/>
    </row>
    <row r="102" spans="1:7" s="7" customFormat="1" ht="27" customHeight="1">
      <c r="A102" s="39"/>
      <c r="B102" s="234"/>
      <c r="C102" s="39"/>
      <c r="D102" s="221" t="s">
        <v>106</v>
      </c>
      <c r="E102" s="221"/>
      <c r="F102" s="206">
        <f>F103</f>
        <v>1500</v>
      </c>
      <c r="G102" s="206"/>
    </row>
    <row r="103" spans="1:7" s="7" customFormat="1" ht="39.75" customHeight="1">
      <c r="A103" s="39"/>
      <c r="B103" s="257"/>
      <c r="C103" s="204">
        <v>2590</v>
      </c>
      <c r="D103" s="219" t="s">
        <v>320</v>
      </c>
      <c r="E103" s="219"/>
      <c r="F103" s="205">
        <v>1500</v>
      </c>
      <c r="G103" s="205"/>
    </row>
    <row r="104" spans="1:7" s="7" customFormat="1" ht="21" customHeight="1">
      <c r="A104" s="39"/>
      <c r="B104" s="257">
        <v>80130</v>
      </c>
      <c r="C104" s="38"/>
      <c r="D104" s="38" t="s">
        <v>243</v>
      </c>
      <c r="E104" s="203"/>
      <c r="F104" s="33"/>
      <c r="G104" s="33">
        <f>G105</f>
        <v>357120</v>
      </c>
    </row>
    <row r="105" spans="1:7" s="7" customFormat="1" ht="21" customHeight="1">
      <c r="A105" s="39"/>
      <c r="B105" s="234"/>
      <c r="C105" s="39"/>
      <c r="D105" s="123" t="s">
        <v>283</v>
      </c>
      <c r="E105" s="123"/>
      <c r="F105" s="123"/>
      <c r="G105" s="344">
        <f>G131+G134</f>
        <v>357120</v>
      </c>
    </row>
    <row r="106" spans="1:7" s="7" customFormat="1" ht="27.75" customHeight="1">
      <c r="A106" s="39"/>
      <c r="B106" s="234"/>
      <c r="C106" s="39"/>
      <c r="D106" s="338" t="s">
        <v>107</v>
      </c>
      <c r="E106" s="339"/>
      <c r="F106" s="339"/>
      <c r="G106" s="339">
        <v>27502</v>
      </c>
    </row>
    <row r="107" spans="1:7" s="7" customFormat="1" ht="27.75" customHeight="1">
      <c r="A107" s="39"/>
      <c r="B107" s="234"/>
      <c r="C107" s="39"/>
      <c r="D107" s="334" t="s">
        <v>391</v>
      </c>
      <c r="E107" s="208"/>
      <c r="F107" s="208"/>
      <c r="G107" s="208">
        <v>7846</v>
      </c>
    </row>
    <row r="108" spans="1:7" s="7" customFormat="1" ht="27.75" customHeight="1">
      <c r="A108" s="39"/>
      <c r="B108" s="234"/>
      <c r="C108" s="39"/>
      <c r="D108" s="336" t="s">
        <v>392</v>
      </c>
      <c r="E108" s="340"/>
      <c r="F108" s="340"/>
      <c r="G108" s="340">
        <v>17425</v>
      </c>
    </row>
    <row r="109" spans="1:7" s="7" customFormat="1" ht="27.75" customHeight="1">
      <c r="A109" s="39"/>
      <c r="B109" s="234"/>
      <c r="C109" s="39"/>
      <c r="D109" s="334" t="s">
        <v>108</v>
      </c>
      <c r="E109" s="208"/>
      <c r="F109" s="208"/>
      <c r="G109" s="208">
        <v>23756</v>
      </c>
    </row>
    <row r="110" spans="1:7" s="7" customFormat="1" ht="27.75" customHeight="1">
      <c r="A110" s="39"/>
      <c r="B110" s="234"/>
      <c r="C110" s="39"/>
      <c r="D110" s="336" t="s">
        <v>109</v>
      </c>
      <c r="E110" s="340"/>
      <c r="F110" s="340"/>
      <c r="G110" s="340">
        <v>895</v>
      </c>
    </row>
    <row r="111" spans="1:7" s="7" customFormat="1" ht="27.75" customHeight="1">
      <c r="A111" s="39"/>
      <c r="B111" s="234"/>
      <c r="C111" s="39"/>
      <c r="D111" s="336" t="s">
        <v>393</v>
      </c>
      <c r="E111" s="340"/>
      <c r="F111" s="340"/>
      <c r="G111" s="340">
        <v>7003</v>
      </c>
    </row>
    <row r="112" spans="1:7" s="7" customFormat="1" ht="39.75" customHeight="1">
      <c r="A112" s="38"/>
      <c r="B112" s="257"/>
      <c r="C112" s="38"/>
      <c r="D112" s="631" t="s">
        <v>623</v>
      </c>
      <c r="E112" s="632"/>
      <c r="F112" s="632"/>
      <c r="G112" s="632">
        <v>30340</v>
      </c>
    </row>
    <row r="113" spans="1:7" s="7" customFormat="1" ht="39.75" customHeight="1">
      <c r="A113" s="39"/>
      <c r="B113" s="234"/>
      <c r="C113" s="39"/>
      <c r="D113" s="314" t="s">
        <v>624</v>
      </c>
      <c r="E113" s="210"/>
      <c r="F113" s="210"/>
      <c r="G113" s="210">
        <v>5000</v>
      </c>
    </row>
    <row r="114" spans="1:7" s="7" customFormat="1" ht="39.75" customHeight="1">
      <c r="A114" s="39"/>
      <c r="B114" s="234"/>
      <c r="C114" s="39"/>
      <c r="D114" s="336" t="s">
        <v>625</v>
      </c>
      <c r="E114" s="340"/>
      <c r="F114" s="340"/>
      <c r="G114" s="340">
        <v>3350</v>
      </c>
    </row>
    <row r="115" spans="1:7" s="7" customFormat="1" ht="27.75" customHeight="1">
      <c r="A115" s="39"/>
      <c r="B115" s="234"/>
      <c r="C115" s="39"/>
      <c r="D115" s="336" t="s">
        <v>110</v>
      </c>
      <c r="E115" s="340"/>
      <c r="F115" s="340"/>
      <c r="G115" s="340">
        <v>1780</v>
      </c>
    </row>
    <row r="116" spans="1:7" s="7" customFormat="1" ht="27.75" customHeight="1">
      <c r="A116" s="39"/>
      <c r="B116" s="234"/>
      <c r="C116" s="39"/>
      <c r="D116" s="208" t="s">
        <v>394</v>
      </c>
      <c r="E116" s="208"/>
      <c r="F116" s="208"/>
      <c r="G116" s="208">
        <v>624</v>
      </c>
    </row>
    <row r="117" spans="1:7" s="7" customFormat="1" ht="39.75" customHeight="1">
      <c r="A117" s="39"/>
      <c r="B117" s="234"/>
      <c r="C117" s="39"/>
      <c r="D117" s="208" t="s">
        <v>626</v>
      </c>
      <c r="E117" s="208"/>
      <c r="F117" s="208"/>
      <c r="G117" s="208">
        <v>2275</v>
      </c>
    </row>
    <row r="118" spans="1:7" s="7" customFormat="1" ht="27.75" customHeight="1">
      <c r="A118" s="39"/>
      <c r="B118" s="234"/>
      <c r="C118" s="39"/>
      <c r="D118" s="336" t="s">
        <v>395</v>
      </c>
      <c r="E118" s="340"/>
      <c r="F118" s="340"/>
      <c r="G118" s="340">
        <v>3419</v>
      </c>
    </row>
    <row r="119" spans="1:7" s="7" customFormat="1" ht="39.75" customHeight="1">
      <c r="A119" s="39"/>
      <c r="B119" s="234"/>
      <c r="C119" s="39"/>
      <c r="D119" s="208" t="s">
        <v>396</v>
      </c>
      <c r="E119" s="208"/>
      <c r="F119" s="208"/>
      <c r="G119" s="208">
        <v>31938</v>
      </c>
    </row>
    <row r="120" spans="1:7" s="7" customFormat="1" ht="27" customHeight="1">
      <c r="A120" s="39"/>
      <c r="B120" s="234"/>
      <c r="C120" s="39"/>
      <c r="D120" s="336" t="s">
        <v>111</v>
      </c>
      <c r="E120" s="340"/>
      <c r="F120" s="340"/>
      <c r="G120" s="340">
        <v>385</v>
      </c>
    </row>
    <row r="121" spans="1:7" s="7" customFormat="1" ht="27.75" customHeight="1">
      <c r="A121" s="39"/>
      <c r="B121" s="234"/>
      <c r="C121" s="39"/>
      <c r="D121" s="336" t="s">
        <v>397</v>
      </c>
      <c r="E121" s="340"/>
      <c r="F121" s="340"/>
      <c r="G121" s="340">
        <v>3081</v>
      </c>
    </row>
    <row r="122" spans="1:7" s="7" customFormat="1" ht="39.75" customHeight="1">
      <c r="A122" s="39"/>
      <c r="B122" s="234"/>
      <c r="C122" s="39"/>
      <c r="D122" s="208" t="s">
        <v>112</v>
      </c>
      <c r="E122" s="208"/>
      <c r="F122" s="208"/>
      <c r="G122" s="208">
        <v>6720</v>
      </c>
    </row>
    <row r="123" spans="1:7" s="7" customFormat="1" ht="27.75" customHeight="1">
      <c r="A123" s="39"/>
      <c r="B123" s="234"/>
      <c r="C123" s="39"/>
      <c r="D123" s="336" t="s">
        <v>398</v>
      </c>
      <c r="E123" s="340"/>
      <c r="F123" s="340"/>
      <c r="G123" s="340">
        <v>14470</v>
      </c>
    </row>
    <row r="124" spans="1:7" s="7" customFormat="1" ht="27.75" customHeight="1">
      <c r="A124" s="39"/>
      <c r="B124" s="234"/>
      <c r="C124" s="39"/>
      <c r="D124" s="336" t="s">
        <v>113</v>
      </c>
      <c r="E124" s="340"/>
      <c r="F124" s="340"/>
      <c r="G124" s="340">
        <v>15385</v>
      </c>
    </row>
    <row r="125" spans="1:7" s="7" customFormat="1" ht="27.75" customHeight="1">
      <c r="A125" s="39"/>
      <c r="B125" s="234"/>
      <c r="C125" s="39"/>
      <c r="D125" s="336" t="s">
        <v>114</v>
      </c>
      <c r="E125" s="340"/>
      <c r="F125" s="340"/>
      <c r="G125" s="340">
        <v>6350</v>
      </c>
    </row>
    <row r="126" spans="1:7" s="7" customFormat="1" ht="27.75" customHeight="1">
      <c r="A126" s="39"/>
      <c r="B126" s="234"/>
      <c r="C126" s="39"/>
      <c r="D126" s="336" t="s">
        <v>627</v>
      </c>
      <c r="E126" s="340"/>
      <c r="F126" s="340"/>
      <c r="G126" s="340">
        <v>10115</v>
      </c>
    </row>
    <row r="127" spans="1:7" s="7" customFormat="1" ht="39.75" customHeight="1">
      <c r="A127" s="39"/>
      <c r="B127" s="234"/>
      <c r="C127" s="39"/>
      <c r="D127" s="336" t="s">
        <v>628</v>
      </c>
      <c r="E127" s="340"/>
      <c r="F127" s="340"/>
      <c r="G127" s="340">
        <v>19000</v>
      </c>
    </row>
    <row r="128" spans="1:8" s="7" customFormat="1" ht="27.75" customHeight="1">
      <c r="A128" s="38"/>
      <c r="B128" s="257"/>
      <c r="C128" s="38"/>
      <c r="D128" s="631" t="s">
        <v>629</v>
      </c>
      <c r="E128" s="632"/>
      <c r="F128" s="632"/>
      <c r="G128" s="632">
        <v>12865</v>
      </c>
      <c r="H128" s="633"/>
    </row>
    <row r="129" spans="1:7" s="7" customFormat="1" ht="27.75" customHeight="1">
      <c r="A129" s="39"/>
      <c r="B129" s="234"/>
      <c r="C129" s="39"/>
      <c r="D129" s="314" t="s">
        <v>399</v>
      </c>
      <c r="E129" s="210"/>
      <c r="F129" s="210"/>
      <c r="G129" s="210">
        <v>3896</v>
      </c>
    </row>
    <row r="130" spans="1:7" s="7" customFormat="1" ht="27.75" customHeight="1">
      <c r="A130" s="39"/>
      <c r="B130" s="234"/>
      <c r="C130" s="39"/>
      <c r="D130" s="334" t="s">
        <v>400</v>
      </c>
      <c r="E130" s="208"/>
      <c r="F130" s="208"/>
      <c r="G130" s="208">
        <v>2805</v>
      </c>
    </row>
    <row r="131" spans="1:7" s="7" customFormat="1" ht="21" customHeight="1">
      <c r="A131" s="39"/>
      <c r="B131" s="234"/>
      <c r="C131" s="204">
        <v>2540</v>
      </c>
      <c r="D131" s="219" t="s">
        <v>319</v>
      </c>
      <c r="E131" s="203"/>
      <c r="F131" s="33"/>
      <c r="G131" s="560">
        <f>SUM(G106:G130)</f>
        <v>258225</v>
      </c>
    </row>
    <row r="132" spans="1:7" s="7" customFormat="1" ht="27" customHeight="1">
      <c r="A132" s="39"/>
      <c r="B132" s="234"/>
      <c r="C132" s="343"/>
      <c r="D132" s="347" t="s">
        <v>390</v>
      </c>
      <c r="E132" s="348"/>
      <c r="F132" s="348"/>
      <c r="G132" s="342">
        <v>79070</v>
      </c>
    </row>
    <row r="133" spans="1:7" s="7" customFormat="1" ht="27" customHeight="1">
      <c r="A133" s="39"/>
      <c r="B133" s="234"/>
      <c r="C133" s="35"/>
      <c r="D133" s="334" t="s">
        <v>401</v>
      </c>
      <c r="E133" s="208"/>
      <c r="F133" s="208"/>
      <c r="G133" s="208">
        <v>19825</v>
      </c>
    </row>
    <row r="134" spans="1:7" s="7" customFormat="1" ht="39" customHeight="1">
      <c r="A134" s="39"/>
      <c r="B134" s="257"/>
      <c r="C134" s="204">
        <v>2590</v>
      </c>
      <c r="D134" s="219" t="s">
        <v>320</v>
      </c>
      <c r="E134" s="205"/>
      <c r="F134" s="205"/>
      <c r="G134" s="205">
        <f>SUM(G132:G133)</f>
        <v>98895</v>
      </c>
    </row>
    <row r="135" spans="1:7" ht="19.5" customHeight="1">
      <c r="A135" s="256">
        <v>854</v>
      </c>
      <c r="B135" s="102"/>
      <c r="C135" s="6"/>
      <c r="D135" s="6" t="s">
        <v>244</v>
      </c>
      <c r="E135" s="19"/>
      <c r="F135" s="19">
        <f>F136</f>
        <v>1915</v>
      </c>
      <c r="G135" s="19">
        <f>G136</f>
        <v>3447</v>
      </c>
    </row>
    <row r="136" spans="1:7" ht="19.5" customHeight="1">
      <c r="A136" s="39"/>
      <c r="B136" s="257">
        <v>85410</v>
      </c>
      <c r="C136" s="38"/>
      <c r="D136" s="38" t="s">
        <v>246</v>
      </c>
      <c r="E136" s="33"/>
      <c r="F136" s="33">
        <f>F137</f>
        <v>1915</v>
      </c>
      <c r="G136" s="33">
        <f>G137</f>
        <v>3447</v>
      </c>
    </row>
    <row r="137" spans="1:7" ht="19.5" customHeight="1">
      <c r="A137" s="39"/>
      <c r="B137" s="234"/>
      <c r="C137" s="127"/>
      <c r="D137" s="123" t="s">
        <v>282</v>
      </c>
      <c r="E137" s="123"/>
      <c r="F137" s="344">
        <f>SUM(F138:F139)</f>
        <v>1915</v>
      </c>
      <c r="G137" s="344">
        <f>SUM(G138:G139)</f>
        <v>3447</v>
      </c>
    </row>
    <row r="138" spans="1:7" ht="27.75" customHeight="1">
      <c r="A138" s="39"/>
      <c r="B138" s="234"/>
      <c r="C138" s="39"/>
      <c r="D138" s="335" t="s">
        <v>402</v>
      </c>
      <c r="E138" s="335"/>
      <c r="F138" s="259"/>
      <c r="G138" s="259">
        <v>3447</v>
      </c>
    </row>
    <row r="139" spans="1:7" ht="39.75" customHeight="1">
      <c r="A139" s="39"/>
      <c r="B139" s="234"/>
      <c r="C139" s="39"/>
      <c r="D139" s="334" t="s">
        <v>115</v>
      </c>
      <c r="E139" s="334"/>
      <c r="F139" s="208">
        <v>1915</v>
      </c>
      <c r="G139" s="208"/>
    </row>
    <row r="140" spans="1:7" ht="19.5" customHeight="1">
      <c r="A140" s="39"/>
      <c r="B140" s="234"/>
      <c r="C140" s="204">
        <v>2540</v>
      </c>
      <c r="D140" s="219" t="s">
        <v>319</v>
      </c>
      <c r="E140" s="219"/>
      <c r="F140" s="205">
        <f>F139</f>
        <v>1915</v>
      </c>
      <c r="G140" s="205">
        <f>G138</f>
        <v>3447</v>
      </c>
    </row>
    <row r="141" spans="1:8" s="252" customFormat="1" ht="27.75" customHeight="1">
      <c r="A141" s="235"/>
      <c r="B141" s="251"/>
      <c r="C141" s="251"/>
      <c r="D141" s="235" t="s">
        <v>98</v>
      </c>
      <c r="E141" s="236">
        <f>E142</f>
        <v>1300000</v>
      </c>
      <c r="F141" s="236"/>
      <c r="G141" s="236"/>
      <c r="H141" s="285"/>
    </row>
    <row r="142" spans="1:7" s="7" customFormat="1" ht="19.5" customHeight="1" thickBot="1">
      <c r="A142" s="204"/>
      <c r="B142" s="254"/>
      <c r="C142" s="254"/>
      <c r="D142" s="255" t="s">
        <v>99</v>
      </c>
      <c r="E142" s="24">
        <f>E143</f>
        <v>1300000</v>
      </c>
      <c r="F142" s="24"/>
      <c r="G142" s="24"/>
    </row>
    <row r="143" spans="1:7" s="177" customFormat="1" ht="42" customHeight="1" thickTop="1">
      <c r="A143" s="546">
        <v>756</v>
      </c>
      <c r="B143" s="107"/>
      <c r="C143" s="107"/>
      <c r="D143" s="107" t="s">
        <v>249</v>
      </c>
      <c r="E143" s="156">
        <f>E144</f>
        <v>1300000</v>
      </c>
      <c r="F143" s="156"/>
      <c r="G143" s="278"/>
    </row>
    <row r="144" spans="1:7" s="177" customFormat="1" ht="28.5" customHeight="1">
      <c r="A144" s="67"/>
      <c r="B144" s="158">
        <v>75618</v>
      </c>
      <c r="C144" s="168"/>
      <c r="D144" s="141" t="s">
        <v>340</v>
      </c>
      <c r="E144" s="157">
        <f>E145</f>
        <v>1300000</v>
      </c>
      <c r="F144" s="157"/>
      <c r="G144" s="153"/>
    </row>
    <row r="145" spans="1:7" s="177" customFormat="1" ht="29.25" customHeight="1">
      <c r="A145" s="67"/>
      <c r="B145" s="68"/>
      <c r="C145" s="69"/>
      <c r="D145" s="192" t="s">
        <v>271</v>
      </c>
      <c r="E145" s="193">
        <f>E146</f>
        <v>1300000</v>
      </c>
      <c r="F145" s="193"/>
      <c r="G145" s="195"/>
    </row>
    <row r="146" spans="1:7" s="177" customFormat="1" ht="19.5" customHeight="1">
      <c r="A146" s="170"/>
      <c r="B146" s="23"/>
      <c r="C146" s="200" t="s">
        <v>309</v>
      </c>
      <c r="D146" s="201" t="s">
        <v>310</v>
      </c>
      <c r="E146" s="279">
        <v>1300000</v>
      </c>
      <c r="F146" s="279"/>
      <c r="G146" s="280"/>
    </row>
    <row r="147" spans="2:3" ht="19.5" customHeight="1">
      <c r="B147" s="1"/>
      <c r="C147" s="1"/>
    </row>
    <row r="148" spans="1:8" s="252" customFormat="1" ht="19.5" customHeight="1">
      <c r="A148" s="235"/>
      <c r="B148" s="251"/>
      <c r="C148" s="251"/>
      <c r="D148" s="235" t="s">
        <v>100</v>
      </c>
      <c r="E148" s="236"/>
      <c r="F148" s="236"/>
      <c r="G148" s="236">
        <f>G149</f>
        <v>320000</v>
      </c>
      <c r="H148" s="285"/>
    </row>
    <row r="149" spans="1:7" s="7" customFormat="1" ht="19.5" customHeight="1" thickBot="1">
      <c r="A149" s="204"/>
      <c r="B149" s="254"/>
      <c r="C149" s="254"/>
      <c r="D149" s="255" t="s">
        <v>339</v>
      </c>
      <c r="E149" s="24"/>
      <c r="F149" s="24"/>
      <c r="G149" s="24">
        <f>G150+G154</f>
        <v>320000</v>
      </c>
    </row>
    <row r="150" spans="1:7" s="7" customFormat="1" ht="19.5" customHeight="1" thickTop="1">
      <c r="A150" s="6">
        <v>921</v>
      </c>
      <c r="B150" s="6"/>
      <c r="C150" s="6"/>
      <c r="D150" s="6" t="s">
        <v>275</v>
      </c>
      <c r="E150" s="6"/>
      <c r="F150" s="103"/>
      <c r="G150" s="103">
        <f>G151</f>
        <v>80000</v>
      </c>
    </row>
    <row r="151" spans="1:7" s="7" customFormat="1" ht="19.5" customHeight="1">
      <c r="A151" s="40"/>
      <c r="B151" s="38">
        <v>92106</v>
      </c>
      <c r="C151" s="38"/>
      <c r="D151" s="37" t="s">
        <v>276</v>
      </c>
      <c r="E151" s="37"/>
      <c r="F151" s="281"/>
      <c r="G151" s="281">
        <f>G152</f>
        <v>80000</v>
      </c>
    </row>
    <row r="152" spans="1:7" s="7" customFormat="1" ht="19.5" customHeight="1">
      <c r="A152" s="40"/>
      <c r="B152" s="122"/>
      <c r="C152" s="122"/>
      <c r="D152" s="115" t="s">
        <v>277</v>
      </c>
      <c r="E152" s="115"/>
      <c r="F152" s="282"/>
      <c r="G152" s="282">
        <f>G153</f>
        <v>80000</v>
      </c>
    </row>
    <row r="153" spans="1:7" s="7" customFormat="1" ht="19.5" customHeight="1">
      <c r="A153" s="204"/>
      <c r="B153" s="204"/>
      <c r="C153" s="204">
        <v>2550</v>
      </c>
      <c r="D153" s="219" t="s">
        <v>322</v>
      </c>
      <c r="E153" s="219"/>
      <c r="F153" s="283"/>
      <c r="G153" s="283">
        <v>80000</v>
      </c>
    </row>
    <row r="154" spans="1:7" s="7" customFormat="1" ht="19.5" customHeight="1">
      <c r="A154" s="6">
        <v>926</v>
      </c>
      <c r="B154" s="6"/>
      <c r="C154" s="6"/>
      <c r="D154" s="6" t="s">
        <v>253</v>
      </c>
      <c r="E154" s="103"/>
      <c r="F154" s="103"/>
      <c r="G154" s="103">
        <f>G155</f>
        <v>240000</v>
      </c>
    </row>
    <row r="155" spans="1:7" s="7" customFormat="1" ht="19.5" customHeight="1">
      <c r="A155" s="40"/>
      <c r="B155" s="38">
        <v>92604</v>
      </c>
      <c r="C155" s="38"/>
      <c r="D155" s="37" t="s">
        <v>614</v>
      </c>
      <c r="E155" s="281"/>
      <c r="F155" s="281"/>
      <c r="G155" s="281">
        <f>G156</f>
        <v>240000</v>
      </c>
    </row>
    <row r="156" spans="1:7" s="7" customFormat="1" ht="19.5" customHeight="1">
      <c r="A156" s="40"/>
      <c r="B156" s="122"/>
      <c r="C156" s="122"/>
      <c r="D156" s="115" t="s">
        <v>274</v>
      </c>
      <c r="E156" s="282"/>
      <c r="F156" s="282"/>
      <c r="G156" s="282">
        <f>G157</f>
        <v>240000</v>
      </c>
    </row>
    <row r="157" spans="1:7" s="7" customFormat="1" ht="19.5" customHeight="1">
      <c r="A157" s="202"/>
      <c r="B157" s="202"/>
      <c r="C157" s="204">
        <v>2650</v>
      </c>
      <c r="D157" s="219" t="s">
        <v>324</v>
      </c>
      <c r="E157" s="283"/>
      <c r="F157" s="283"/>
      <c r="G157" s="283">
        <v>240000</v>
      </c>
    </row>
    <row r="158" spans="1:8" s="252" customFormat="1" ht="21.75" customHeight="1">
      <c r="A158" s="235"/>
      <c r="B158" s="251"/>
      <c r="C158" s="251"/>
      <c r="D158" s="235" t="s">
        <v>101</v>
      </c>
      <c r="E158" s="236"/>
      <c r="F158" s="236">
        <f>F159</f>
        <v>2610000</v>
      </c>
      <c r="G158" s="236">
        <f>G159</f>
        <v>100000</v>
      </c>
      <c r="H158" s="285"/>
    </row>
    <row r="159" spans="1:7" s="7" customFormat="1" ht="21" customHeight="1" thickBot="1">
      <c r="A159" s="202"/>
      <c r="B159" s="258"/>
      <c r="C159" s="258"/>
      <c r="D159" s="255" t="s">
        <v>339</v>
      </c>
      <c r="E159" s="24"/>
      <c r="F159" s="24">
        <f>F160+F172+F177+F187</f>
        <v>2610000</v>
      </c>
      <c r="G159" s="24">
        <f>G160+G172+G187</f>
        <v>100000</v>
      </c>
    </row>
    <row r="160" spans="1:7" ht="21" customHeight="1" thickTop="1">
      <c r="A160" s="256">
        <v>600</v>
      </c>
      <c r="B160" s="240"/>
      <c r="C160" s="240"/>
      <c r="D160" s="13" t="s">
        <v>231</v>
      </c>
      <c r="E160" s="19"/>
      <c r="F160" s="19">
        <f>F161+F166</f>
        <v>2110000</v>
      </c>
      <c r="G160" s="19"/>
    </row>
    <row r="161" spans="1:7" ht="21" customHeight="1">
      <c r="A161" s="39"/>
      <c r="B161" s="263">
        <v>60015</v>
      </c>
      <c r="C161" s="263"/>
      <c r="D161" s="264" t="s">
        <v>232</v>
      </c>
      <c r="E161" s="265"/>
      <c r="F161" s="265">
        <f>F162</f>
        <v>1540000</v>
      </c>
      <c r="G161" s="265"/>
    </row>
    <row r="162" spans="1:7" ht="21" customHeight="1">
      <c r="A162" s="40"/>
      <c r="B162" s="87"/>
      <c r="C162" s="87"/>
      <c r="D162" s="115" t="s">
        <v>312</v>
      </c>
      <c r="E162" s="226"/>
      <c r="F162" s="226">
        <f>F165</f>
        <v>1540000</v>
      </c>
      <c r="G162" s="226"/>
    </row>
    <row r="163" spans="1:7" s="7" customFormat="1" ht="25.5" customHeight="1">
      <c r="A163" s="202"/>
      <c r="B163" s="258"/>
      <c r="C163" s="202"/>
      <c r="D163" s="206" t="s">
        <v>286</v>
      </c>
      <c r="E163" s="210"/>
      <c r="F163" s="262">
        <v>1300000</v>
      </c>
      <c r="G163" s="210"/>
    </row>
    <row r="164" spans="1:7" s="7" customFormat="1" ht="25.5" customHeight="1">
      <c r="A164" s="202"/>
      <c r="B164" s="258"/>
      <c r="C164" s="202"/>
      <c r="D164" s="208" t="s">
        <v>313</v>
      </c>
      <c r="E164" s="208"/>
      <c r="F164" s="209">
        <v>240000</v>
      </c>
      <c r="G164" s="208"/>
    </row>
    <row r="165" spans="1:7" s="7" customFormat="1" ht="21" customHeight="1">
      <c r="A165" s="202"/>
      <c r="B165" s="258"/>
      <c r="C165" s="204">
        <v>6050</v>
      </c>
      <c r="D165" s="204" t="s">
        <v>314</v>
      </c>
      <c r="E165" s="203"/>
      <c r="F165" s="203">
        <f>SUM(F163:F164)</f>
        <v>1540000</v>
      </c>
      <c r="G165" s="203"/>
    </row>
    <row r="166" spans="1:7" ht="21" customHeight="1">
      <c r="A166" s="39"/>
      <c r="B166" s="263">
        <v>60016</v>
      </c>
      <c r="C166" s="263"/>
      <c r="D166" s="264" t="s">
        <v>237</v>
      </c>
      <c r="E166" s="265"/>
      <c r="F166" s="265">
        <f>F167</f>
        <v>570000</v>
      </c>
      <c r="G166" s="265"/>
    </row>
    <row r="167" spans="1:7" ht="21" customHeight="1">
      <c r="A167" s="40"/>
      <c r="B167" s="87"/>
      <c r="C167" s="40"/>
      <c r="D167" s="123" t="s">
        <v>312</v>
      </c>
      <c r="E167" s="226"/>
      <c r="F167" s="120">
        <f>F170</f>
        <v>570000</v>
      </c>
      <c r="G167" s="226"/>
    </row>
    <row r="168" spans="1:7" ht="21" customHeight="1">
      <c r="A168" s="40"/>
      <c r="B168" s="87"/>
      <c r="C168" s="40"/>
      <c r="D168" s="206" t="s">
        <v>287</v>
      </c>
      <c r="E168" s="261"/>
      <c r="F168" s="207">
        <v>300000</v>
      </c>
      <c r="G168" s="261"/>
    </row>
    <row r="169" spans="1:7" s="7" customFormat="1" ht="21" customHeight="1">
      <c r="A169" s="202"/>
      <c r="B169" s="258"/>
      <c r="C169" s="40"/>
      <c r="D169" s="259" t="s">
        <v>288</v>
      </c>
      <c r="E169" s="208"/>
      <c r="F169" s="209">
        <v>270000</v>
      </c>
      <c r="G169" s="208"/>
    </row>
    <row r="170" spans="1:7" s="7" customFormat="1" ht="21" customHeight="1">
      <c r="A170" s="204"/>
      <c r="B170" s="254"/>
      <c r="C170" s="204">
        <v>6050</v>
      </c>
      <c r="D170" s="204" t="s">
        <v>314</v>
      </c>
      <c r="E170" s="266"/>
      <c r="F170" s="203">
        <f>SUM(F168:F169)</f>
        <v>570000</v>
      </c>
      <c r="G170" s="266"/>
    </row>
    <row r="171" ht="36" customHeight="1"/>
    <row r="172" spans="1:7" ht="19.5" customHeight="1">
      <c r="A172" s="13">
        <v>900</v>
      </c>
      <c r="B172" s="102"/>
      <c r="C172" s="6"/>
      <c r="D172" s="6" t="s">
        <v>230</v>
      </c>
      <c r="E172" s="19"/>
      <c r="F172" s="19">
        <f>F173</f>
        <v>400000</v>
      </c>
      <c r="G172" s="19"/>
    </row>
    <row r="173" spans="1:7" ht="19.5" customHeight="1">
      <c r="A173" s="39"/>
      <c r="B173" s="257">
        <v>90095</v>
      </c>
      <c r="C173" s="38"/>
      <c r="D173" s="38" t="s">
        <v>228</v>
      </c>
      <c r="E173" s="33"/>
      <c r="F173" s="33">
        <f>F174</f>
        <v>400000</v>
      </c>
      <c r="G173" s="33"/>
    </row>
    <row r="174" spans="1:7" ht="19.5" customHeight="1">
      <c r="A174" s="40"/>
      <c r="B174" s="87"/>
      <c r="C174" s="87"/>
      <c r="D174" s="115" t="s">
        <v>312</v>
      </c>
      <c r="E174" s="226"/>
      <c r="F174" s="226">
        <f>F176</f>
        <v>400000</v>
      </c>
      <c r="G174" s="226"/>
    </row>
    <row r="175" spans="1:7" s="7" customFormat="1" ht="19.5" customHeight="1">
      <c r="A175" s="202"/>
      <c r="B175" s="258"/>
      <c r="C175" s="202"/>
      <c r="D175" s="221" t="s">
        <v>620</v>
      </c>
      <c r="E175" s="208"/>
      <c r="F175" s="209">
        <v>400000</v>
      </c>
      <c r="G175" s="208"/>
    </row>
    <row r="176" spans="1:7" s="7" customFormat="1" ht="19.5" customHeight="1">
      <c r="A176" s="204"/>
      <c r="B176" s="254"/>
      <c r="C176" s="204">
        <v>6050</v>
      </c>
      <c r="D176" s="204" t="s">
        <v>314</v>
      </c>
      <c r="E176" s="203"/>
      <c r="F176" s="203">
        <f>F175</f>
        <v>400000</v>
      </c>
      <c r="G176" s="203"/>
    </row>
    <row r="177" spans="1:7" s="7" customFormat="1" ht="18" customHeight="1">
      <c r="A177" s="6">
        <v>921</v>
      </c>
      <c r="B177" s="6"/>
      <c r="C177" s="6"/>
      <c r="D177" s="6" t="s">
        <v>275</v>
      </c>
      <c r="E177" s="19"/>
      <c r="F177" s="19">
        <f>F182+F178</f>
        <v>100000</v>
      </c>
      <c r="G177" s="19"/>
    </row>
    <row r="178" spans="1:7" s="7" customFormat="1" ht="18.75" customHeight="1">
      <c r="A178" s="40"/>
      <c r="B178" s="38">
        <v>92113</v>
      </c>
      <c r="C178" s="38"/>
      <c r="D178" s="37" t="s">
        <v>284</v>
      </c>
      <c r="E178" s="37"/>
      <c r="F178" s="281">
        <f>F179</f>
        <v>50000</v>
      </c>
      <c r="G178" s="281"/>
    </row>
    <row r="179" spans="1:7" s="7" customFormat="1" ht="18.75" customHeight="1">
      <c r="A179" s="40"/>
      <c r="B179" s="122"/>
      <c r="C179" s="122"/>
      <c r="D179" s="115" t="s">
        <v>233</v>
      </c>
      <c r="E179" s="115"/>
      <c r="F179" s="282">
        <f>F180</f>
        <v>50000</v>
      </c>
      <c r="G179" s="282"/>
    </row>
    <row r="180" spans="1:7" s="7" customFormat="1" ht="18.75" customHeight="1">
      <c r="A180" s="202"/>
      <c r="B180" s="202"/>
      <c r="C180" s="202"/>
      <c r="D180" s="206" t="s">
        <v>323</v>
      </c>
      <c r="E180" s="206"/>
      <c r="F180" s="284">
        <f>F181</f>
        <v>50000</v>
      </c>
      <c r="G180" s="284"/>
    </row>
    <row r="181" spans="1:7" s="7" customFormat="1" ht="18.75" customHeight="1">
      <c r="A181" s="202"/>
      <c r="B181" s="204"/>
      <c r="C181" s="204">
        <v>6050</v>
      </c>
      <c r="D181" s="219" t="s">
        <v>314</v>
      </c>
      <c r="E181" s="219"/>
      <c r="F181" s="283">
        <v>50000</v>
      </c>
      <c r="G181" s="283"/>
    </row>
    <row r="182" spans="1:7" s="7" customFormat="1" ht="18" customHeight="1">
      <c r="A182" s="40"/>
      <c r="B182" s="38">
        <v>92120</v>
      </c>
      <c r="C182" s="38"/>
      <c r="D182" s="37" t="s">
        <v>285</v>
      </c>
      <c r="E182" s="265"/>
      <c r="F182" s="265">
        <f>F183</f>
        <v>50000</v>
      </c>
      <c r="G182" s="265"/>
    </row>
    <row r="183" spans="1:7" s="7" customFormat="1" ht="18" customHeight="1">
      <c r="A183" s="40"/>
      <c r="B183" s="39"/>
      <c r="C183" s="39"/>
      <c r="D183" s="222" t="s">
        <v>621</v>
      </c>
      <c r="E183" s="286"/>
      <c r="F183" s="636">
        <f>F184</f>
        <v>50000</v>
      </c>
      <c r="G183" s="286"/>
    </row>
    <row r="184" spans="1:7" s="7" customFormat="1" ht="18" customHeight="1">
      <c r="A184" s="40"/>
      <c r="B184" s="40"/>
      <c r="C184" s="40"/>
      <c r="D184" s="224" t="s">
        <v>312</v>
      </c>
      <c r="E184" s="267"/>
      <c r="F184" s="267">
        <f>F185</f>
        <v>50000</v>
      </c>
      <c r="G184" s="267"/>
    </row>
    <row r="185" spans="1:7" s="7" customFormat="1" ht="18" customHeight="1">
      <c r="A185" s="40"/>
      <c r="B185" s="40"/>
      <c r="C185" s="202"/>
      <c r="D185" s="206" t="s">
        <v>289</v>
      </c>
      <c r="E185" s="208"/>
      <c r="F185" s="208">
        <f>F186</f>
        <v>50000</v>
      </c>
      <c r="G185" s="208"/>
    </row>
    <row r="186" spans="1:7" s="7" customFormat="1" ht="18" customHeight="1">
      <c r="A186" s="5"/>
      <c r="B186" s="5"/>
      <c r="C186" s="204">
        <v>6050</v>
      </c>
      <c r="D186" s="219" t="s">
        <v>314</v>
      </c>
      <c r="E186" s="268"/>
      <c r="F186" s="268">
        <v>50000</v>
      </c>
      <c r="G186" s="268"/>
    </row>
    <row r="187" spans="1:7" s="7" customFormat="1" ht="18.75" customHeight="1">
      <c r="A187" s="6">
        <v>926</v>
      </c>
      <c r="B187" s="6"/>
      <c r="C187" s="6"/>
      <c r="D187" s="6" t="s">
        <v>253</v>
      </c>
      <c r="E187" s="19"/>
      <c r="F187" s="19"/>
      <c r="G187" s="19">
        <f>G188</f>
        <v>100000</v>
      </c>
    </row>
    <row r="188" spans="1:7" s="7" customFormat="1" ht="18.75" customHeight="1">
      <c r="A188" s="40"/>
      <c r="B188" s="38">
        <v>92604</v>
      </c>
      <c r="C188" s="38"/>
      <c r="D188" s="37" t="s">
        <v>614</v>
      </c>
      <c r="E188" s="265"/>
      <c r="F188" s="265"/>
      <c r="G188" s="265">
        <f>G189</f>
        <v>100000</v>
      </c>
    </row>
    <row r="189" spans="1:7" s="7" customFormat="1" ht="18.75" customHeight="1">
      <c r="A189" s="40"/>
      <c r="B189" s="40"/>
      <c r="C189" s="40"/>
      <c r="D189" s="115" t="s">
        <v>312</v>
      </c>
      <c r="E189" s="267"/>
      <c r="F189" s="267"/>
      <c r="G189" s="267">
        <f>G191</f>
        <v>100000</v>
      </c>
    </row>
    <row r="190" spans="1:7" s="7" customFormat="1" ht="27" customHeight="1">
      <c r="A190" s="40"/>
      <c r="B190" s="40"/>
      <c r="C190" s="202"/>
      <c r="D190" s="206" t="s">
        <v>325</v>
      </c>
      <c r="E190" s="208"/>
      <c r="F190" s="208"/>
      <c r="G190" s="208">
        <v>100000</v>
      </c>
    </row>
    <row r="191" spans="1:7" s="7" customFormat="1" ht="27" customHeight="1">
      <c r="A191" s="40"/>
      <c r="B191" s="40"/>
      <c r="C191" s="204">
        <v>6210</v>
      </c>
      <c r="D191" s="219" t="s">
        <v>326</v>
      </c>
      <c r="E191" s="268"/>
      <c r="F191" s="268"/>
      <c r="G191" s="268">
        <f>G190</f>
        <v>100000</v>
      </c>
    </row>
    <row r="192" spans="1:8" s="252" customFormat="1" ht="19.5" customHeight="1">
      <c r="A192" s="235"/>
      <c r="B192" s="251"/>
      <c r="C192" s="251"/>
      <c r="D192" s="235" t="s">
        <v>95</v>
      </c>
      <c r="E192" s="236"/>
      <c r="F192" s="236">
        <f aca="true" t="shared" si="0" ref="F192:G194">F193</f>
        <v>564000</v>
      </c>
      <c r="G192" s="236">
        <f t="shared" si="0"/>
        <v>564000</v>
      </c>
      <c r="H192" s="285"/>
    </row>
    <row r="193" spans="1:7" s="7" customFormat="1" ht="19.5" customHeight="1" thickBot="1">
      <c r="A193" s="204"/>
      <c r="B193" s="254"/>
      <c r="C193" s="254"/>
      <c r="D193" s="255" t="s">
        <v>339</v>
      </c>
      <c r="E193" s="24"/>
      <c r="F193" s="24">
        <f t="shared" si="0"/>
        <v>564000</v>
      </c>
      <c r="G193" s="24">
        <f t="shared" si="0"/>
        <v>564000</v>
      </c>
    </row>
    <row r="194" spans="1:7" ht="18" customHeight="1" thickTop="1">
      <c r="A194" s="6">
        <v>852</v>
      </c>
      <c r="B194" s="6"/>
      <c r="C194" s="6"/>
      <c r="D194" s="13" t="s">
        <v>227</v>
      </c>
      <c r="E194" s="13"/>
      <c r="F194" s="19">
        <f t="shared" si="0"/>
        <v>564000</v>
      </c>
      <c r="G194" s="19">
        <f t="shared" si="0"/>
        <v>564000</v>
      </c>
    </row>
    <row r="195" spans="1:7" ht="18" customHeight="1">
      <c r="A195" s="40"/>
      <c r="B195" s="38">
        <v>85201</v>
      </c>
      <c r="C195" s="38"/>
      <c r="D195" s="264" t="s">
        <v>363</v>
      </c>
      <c r="E195" s="264"/>
      <c r="F195" s="265">
        <f>F196+F198+F200</f>
        <v>564000</v>
      </c>
      <c r="G195" s="265">
        <f>G196+G198+G200</f>
        <v>564000</v>
      </c>
    </row>
    <row r="196" spans="1:7" ht="18" customHeight="1">
      <c r="A196" s="40"/>
      <c r="B196" s="40"/>
      <c r="C196" s="40"/>
      <c r="D196" s="115" t="s">
        <v>241</v>
      </c>
      <c r="E196" s="115"/>
      <c r="F196" s="120">
        <f>F197</f>
        <v>420000</v>
      </c>
      <c r="G196" s="120">
        <f>G197</f>
        <v>420000</v>
      </c>
    </row>
    <row r="197" spans="1:7" ht="18" customHeight="1">
      <c r="A197" s="204"/>
      <c r="B197" s="204"/>
      <c r="C197" s="204">
        <v>4010</v>
      </c>
      <c r="D197" s="204" t="s">
        <v>316</v>
      </c>
      <c r="E197" s="204"/>
      <c r="F197" s="211">
        <v>420000</v>
      </c>
      <c r="G197" s="211">
        <v>420000</v>
      </c>
    </row>
    <row r="198" spans="1:7" ht="18" customHeight="1">
      <c r="A198" s="40"/>
      <c r="B198" s="40"/>
      <c r="C198" s="40"/>
      <c r="D198" s="220" t="s">
        <v>238</v>
      </c>
      <c r="E198" s="220"/>
      <c r="F198" s="215">
        <f>F199</f>
        <v>64000</v>
      </c>
      <c r="G198" s="215">
        <f>G199</f>
        <v>64000</v>
      </c>
    </row>
    <row r="199" spans="1:7" ht="18" customHeight="1">
      <c r="A199" s="202"/>
      <c r="B199" s="202"/>
      <c r="C199" s="204">
        <v>4260</v>
      </c>
      <c r="D199" s="542" t="s">
        <v>338</v>
      </c>
      <c r="E199" s="542"/>
      <c r="F199" s="203">
        <v>64000</v>
      </c>
      <c r="G199" s="203">
        <v>64000</v>
      </c>
    </row>
    <row r="200" spans="1:7" ht="18" customHeight="1">
      <c r="A200" s="40"/>
      <c r="B200" s="40"/>
      <c r="C200" s="40"/>
      <c r="D200" s="220" t="s">
        <v>247</v>
      </c>
      <c r="E200" s="220"/>
      <c r="F200" s="215">
        <f>SUM(F201:F202)</f>
        <v>80000</v>
      </c>
      <c r="G200" s="215">
        <f>SUM(G201:G202)</f>
        <v>80000</v>
      </c>
    </row>
    <row r="201" spans="1:7" ht="18" customHeight="1">
      <c r="A201" s="202"/>
      <c r="B201" s="202"/>
      <c r="C201" s="204">
        <v>4110</v>
      </c>
      <c r="D201" s="542" t="s">
        <v>317</v>
      </c>
      <c r="E201" s="542"/>
      <c r="F201" s="203">
        <v>58400</v>
      </c>
      <c r="G201" s="203">
        <v>58400</v>
      </c>
    </row>
    <row r="202" spans="1:7" ht="18" customHeight="1">
      <c r="A202" s="202"/>
      <c r="B202" s="202"/>
      <c r="C202" s="332">
        <v>4120</v>
      </c>
      <c r="D202" s="543" t="s">
        <v>318</v>
      </c>
      <c r="E202" s="543"/>
      <c r="F202" s="333">
        <v>21600</v>
      </c>
      <c r="G202" s="333">
        <v>21600</v>
      </c>
    </row>
    <row r="203" spans="1:8" s="252" customFormat="1" ht="19.5" customHeight="1">
      <c r="A203" s="235"/>
      <c r="B203" s="251"/>
      <c r="C203" s="251"/>
      <c r="D203" s="235" t="s">
        <v>96</v>
      </c>
      <c r="E203" s="236"/>
      <c r="F203" s="236">
        <f>F204</f>
        <v>11200</v>
      </c>
      <c r="G203" s="236">
        <f>G204</f>
        <v>11200</v>
      </c>
      <c r="H203" s="285"/>
    </row>
    <row r="204" spans="1:7" s="7" customFormat="1" ht="19.5" customHeight="1" thickBot="1">
      <c r="A204" s="202"/>
      <c r="B204" s="258"/>
      <c r="C204" s="258"/>
      <c r="D204" s="255" t="s">
        <v>206</v>
      </c>
      <c r="E204" s="24"/>
      <c r="F204" s="24">
        <f>F205</f>
        <v>11200</v>
      </c>
      <c r="G204" s="24">
        <f>G205</f>
        <v>11200</v>
      </c>
    </row>
    <row r="205" spans="1:7" ht="19.5" customHeight="1" thickTop="1">
      <c r="A205" s="256">
        <v>852</v>
      </c>
      <c r="B205" s="240"/>
      <c r="C205" s="240"/>
      <c r="D205" s="13" t="s">
        <v>227</v>
      </c>
      <c r="E205" s="19"/>
      <c r="F205" s="19">
        <f>F206</f>
        <v>11200</v>
      </c>
      <c r="G205" s="19">
        <f>G206+G210</f>
        <v>11200</v>
      </c>
    </row>
    <row r="206" spans="1:7" ht="19.5" customHeight="1">
      <c r="A206" s="39"/>
      <c r="B206" s="263">
        <v>85201</v>
      </c>
      <c r="C206" s="263"/>
      <c r="D206" s="264" t="s">
        <v>363</v>
      </c>
      <c r="E206" s="265"/>
      <c r="F206" s="265">
        <f>F207</f>
        <v>11200</v>
      </c>
      <c r="G206" s="265"/>
    </row>
    <row r="207" spans="1:7" ht="19.5" customHeight="1">
      <c r="A207" s="39"/>
      <c r="B207" s="234"/>
      <c r="C207" s="234"/>
      <c r="D207" s="115" t="s">
        <v>364</v>
      </c>
      <c r="E207" s="315"/>
      <c r="F207" s="226">
        <f>F209</f>
        <v>11200</v>
      </c>
      <c r="G207" s="315"/>
    </row>
    <row r="208" spans="1:7" s="7" customFormat="1" ht="19.5" customHeight="1">
      <c r="A208" s="202"/>
      <c r="B208" s="258"/>
      <c r="C208" s="258"/>
      <c r="D208" s="221" t="s">
        <v>370</v>
      </c>
      <c r="E208" s="206"/>
      <c r="F208" s="206">
        <v>11200</v>
      </c>
      <c r="G208" s="206"/>
    </row>
    <row r="209" spans="1:7" s="7" customFormat="1" ht="28.5" customHeight="1">
      <c r="A209" s="202"/>
      <c r="B209" s="258"/>
      <c r="C209" s="258">
        <v>2580</v>
      </c>
      <c r="D209" s="314" t="s">
        <v>365</v>
      </c>
      <c r="E209" s="210"/>
      <c r="F209" s="210">
        <v>11200</v>
      </c>
      <c r="G209" s="210"/>
    </row>
    <row r="210" spans="1:7" ht="19.5" customHeight="1">
      <c r="A210" s="39"/>
      <c r="B210" s="263">
        <v>85219</v>
      </c>
      <c r="C210" s="263"/>
      <c r="D210" s="264" t="s">
        <v>366</v>
      </c>
      <c r="E210" s="265"/>
      <c r="F210" s="265"/>
      <c r="G210" s="265">
        <f>G211</f>
        <v>11200</v>
      </c>
    </row>
    <row r="211" spans="1:7" ht="19.5" customHeight="1">
      <c r="A211" s="39"/>
      <c r="B211" s="234"/>
      <c r="C211" s="234"/>
      <c r="D211" s="115" t="s">
        <v>238</v>
      </c>
      <c r="E211" s="315"/>
      <c r="F211" s="315"/>
      <c r="G211" s="226">
        <f>G212</f>
        <v>11200</v>
      </c>
    </row>
    <row r="212" spans="1:7" s="7" customFormat="1" ht="19.5" customHeight="1">
      <c r="A212" s="202"/>
      <c r="B212" s="258"/>
      <c r="C212" s="254">
        <v>4300</v>
      </c>
      <c r="D212" s="219" t="s">
        <v>315</v>
      </c>
      <c r="E212" s="205"/>
      <c r="F212" s="205"/>
      <c r="G212" s="205">
        <v>11200</v>
      </c>
    </row>
    <row r="213" spans="1:7" s="252" customFormat="1" ht="19.5" customHeight="1">
      <c r="A213" s="235"/>
      <c r="B213" s="251"/>
      <c r="C213" s="251"/>
      <c r="D213" s="235" t="s">
        <v>97</v>
      </c>
      <c r="E213" s="236"/>
      <c r="F213" s="236"/>
      <c r="G213" s="236">
        <f>G214</f>
        <v>10393255</v>
      </c>
    </row>
    <row r="214" spans="1:7" s="7" customFormat="1" ht="21.75" customHeight="1" thickBot="1">
      <c r="A214" s="204"/>
      <c r="B214" s="254"/>
      <c r="C214" s="254"/>
      <c r="D214" s="255" t="s">
        <v>206</v>
      </c>
      <c r="E214" s="24"/>
      <c r="F214" s="24"/>
      <c r="G214" s="24">
        <f>G215+G216</f>
        <v>10393255</v>
      </c>
    </row>
    <row r="215" spans="1:14" s="44" customFormat="1" ht="21.75" customHeight="1" thickTop="1">
      <c r="A215" s="102">
        <v>801</v>
      </c>
      <c r="B215" s="13"/>
      <c r="C215" s="166"/>
      <c r="D215" s="166" t="s">
        <v>226</v>
      </c>
      <c r="E215" s="151"/>
      <c r="F215" s="151"/>
      <c r="G215" s="151">
        <v>9105455</v>
      </c>
      <c r="H215" s="559"/>
      <c r="I215" s="559"/>
      <c r="J215" s="559"/>
      <c r="K215" s="1"/>
      <c r="L215" s="1"/>
      <c r="M215" s="1"/>
      <c r="N215" s="1"/>
    </row>
    <row r="216" spans="1:14" s="44" customFormat="1" ht="19.5" customHeight="1">
      <c r="A216" s="102">
        <v>854</v>
      </c>
      <c r="B216" s="13"/>
      <c r="C216" s="166"/>
      <c r="D216" s="166" t="s">
        <v>244</v>
      </c>
      <c r="E216" s="151"/>
      <c r="F216" s="151"/>
      <c r="G216" s="151">
        <v>1287800</v>
      </c>
      <c r="H216" s="559"/>
      <c r="I216" s="559"/>
      <c r="J216" s="559"/>
      <c r="K216" s="1"/>
      <c r="L216" s="1"/>
      <c r="M216" s="1"/>
      <c r="N216" s="1"/>
    </row>
    <row r="219" spans="4:256" s="656" customFormat="1" ht="18" customHeight="1">
      <c r="D219" s="657"/>
      <c r="E219" s="657"/>
      <c r="V219" s="47"/>
      <c r="W219" s="47"/>
      <c r="X219" s="47"/>
      <c r="Y219" s="47"/>
      <c r="Z219" s="47"/>
      <c r="AA219" s="47"/>
      <c r="AB219" s="47"/>
      <c r="AC219" s="47"/>
      <c r="AD219" s="47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  <c r="AQ219" s="47"/>
      <c r="AR219" s="47"/>
      <c r="AS219" s="47"/>
      <c r="AT219" s="47"/>
      <c r="AU219" s="47"/>
      <c r="AV219" s="47"/>
      <c r="AW219" s="47"/>
      <c r="AX219" s="47"/>
      <c r="AY219" s="47"/>
      <c r="AZ219" s="47"/>
      <c r="BA219" s="47"/>
      <c r="BB219" s="47"/>
      <c r="BC219" s="47"/>
      <c r="BD219" s="47"/>
      <c r="BE219" s="47"/>
      <c r="BF219" s="47"/>
      <c r="BG219" s="47"/>
      <c r="BH219" s="47"/>
      <c r="BI219" s="47"/>
      <c r="BJ219" s="47"/>
      <c r="BK219" s="47"/>
      <c r="BL219" s="47"/>
      <c r="BM219" s="47"/>
      <c r="BN219" s="47"/>
      <c r="BO219" s="47"/>
      <c r="BP219" s="47"/>
      <c r="BQ219" s="47"/>
      <c r="BR219" s="47"/>
      <c r="BS219" s="47"/>
      <c r="BT219" s="47"/>
      <c r="BU219" s="47"/>
      <c r="BV219" s="47"/>
      <c r="BW219" s="47"/>
      <c r="BX219" s="47"/>
      <c r="BY219" s="47"/>
      <c r="BZ219" s="47"/>
      <c r="CA219" s="47"/>
      <c r="CB219" s="47"/>
      <c r="CC219" s="47"/>
      <c r="CD219" s="47"/>
      <c r="CE219" s="47"/>
      <c r="CF219" s="47"/>
      <c r="CG219" s="47"/>
      <c r="CH219" s="47"/>
      <c r="CI219" s="47"/>
      <c r="CJ219" s="47"/>
      <c r="CK219" s="47"/>
      <c r="CL219" s="47"/>
      <c r="CM219" s="47"/>
      <c r="CN219" s="47"/>
      <c r="CO219" s="47"/>
      <c r="CP219" s="47"/>
      <c r="CQ219" s="47"/>
      <c r="CR219" s="47"/>
      <c r="CS219" s="47"/>
      <c r="CT219" s="47"/>
      <c r="CU219" s="47"/>
      <c r="CV219" s="47"/>
      <c r="CW219" s="47"/>
      <c r="CX219" s="47"/>
      <c r="CY219" s="47"/>
      <c r="CZ219" s="47"/>
      <c r="DA219" s="47"/>
      <c r="DB219" s="47"/>
      <c r="DC219" s="47"/>
      <c r="DD219" s="47"/>
      <c r="DE219" s="47"/>
      <c r="DF219" s="47"/>
      <c r="DG219" s="47"/>
      <c r="DH219" s="47"/>
      <c r="DI219" s="47"/>
      <c r="DJ219" s="47"/>
      <c r="DK219" s="47"/>
      <c r="DL219" s="47"/>
      <c r="DM219" s="47"/>
      <c r="DN219" s="47"/>
      <c r="DO219" s="47"/>
      <c r="DP219" s="47"/>
      <c r="DQ219" s="47"/>
      <c r="DR219" s="47"/>
      <c r="DS219" s="47"/>
      <c r="DT219" s="47"/>
      <c r="DU219" s="47"/>
      <c r="DV219" s="47"/>
      <c r="DW219" s="47"/>
      <c r="DX219" s="47"/>
      <c r="DY219" s="47"/>
      <c r="DZ219" s="47"/>
      <c r="EA219" s="47"/>
      <c r="EB219" s="47"/>
      <c r="EC219" s="47"/>
      <c r="ED219" s="47"/>
      <c r="EE219" s="47"/>
      <c r="EF219" s="47"/>
      <c r="EG219" s="47"/>
      <c r="EH219" s="47"/>
      <c r="EI219" s="47"/>
      <c r="EJ219" s="47"/>
      <c r="EK219" s="47"/>
      <c r="EL219" s="47"/>
      <c r="EM219" s="47"/>
      <c r="EN219" s="47"/>
      <c r="EO219" s="47"/>
      <c r="EP219" s="47"/>
      <c r="EQ219" s="47"/>
      <c r="ER219" s="47"/>
      <c r="ES219" s="47"/>
      <c r="ET219" s="47"/>
      <c r="EU219" s="47"/>
      <c r="EV219" s="47"/>
      <c r="EW219" s="47"/>
      <c r="EX219" s="47"/>
      <c r="EY219" s="47"/>
      <c r="EZ219" s="47"/>
      <c r="FA219" s="47"/>
      <c r="FB219" s="47"/>
      <c r="FC219" s="47"/>
      <c r="FD219" s="47"/>
      <c r="FE219" s="47"/>
      <c r="FF219" s="47"/>
      <c r="FG219" s="47"/>
      <c r="FH219" s="47"/>
      <c r="FI219" s="47"/>
      <c r="FJ219" s="47"/>
      <c r="FK219" s="47"/>
      <c r="FL219" s="47"/>
      <c r="FM219" s="47"/>
      <c r="FN219" s="47"/>
      <c r="FO219" s="47"/>
      <c r="FP219" s="47"/>
      <c r="FQ219" s="47"/>
      <c r="FR219" s="47"/>
      <c r="FS219" s="47"/>
      <c r="FT219" s="47"/>
      <c r="FU219" s="47"/>
      <c r="FV219" s="47"/>
      <c r="FW219" s="47"/>
      <c r="FX219" s="47"/>
      <c r="FY219" s="47"/>
      <c r="FZ219" s="47"/>
      <c r="GA219" s="47"/>
      <c r="GB219" s="47"/>
      <c r="GC219" s="47"/>
      <c r="GD219" s="47"/>
      <c r="GE219" s="47"/>
      <c r="GF219" s="47"/>
      <c r="GG219" s="47"/>
      <c r="GH219" s="47"/>
      <c r="GI219" s="47"/>
      <c r="GJ219" s="47"/>
      <c r="GK219" s="47"/>
      <c r="GL219" s="47"/>
      <c r="GM219" s="47"/>
      <c r="GN219" s="47"/>
      <c r="GO219" s="47"/>
      <c r="GP219" s="47"/>
      <c r="GQ219" s="47"/>
      <c r="GR219" s="47"/>
      <c r="GS219" s="47"/>
      <c r="GT219" s="47"/>
      <c r="GU219" s="47"/>
      <c r="GV219" s="47"/>
      <c r="GW219" s="47"/>
      <c r="GX219" s="47"/>
      <c r="GY219" s="47"/>
      <c r="GZ219" s="47"/>
      <c r="HA219" s="47"/>
      <c r="HB219" s="47"/>
      <c r="HC219" s="47"/>
      <c r="HD219" s="47"/>
      <c r="HE219" s="47"/>
      <c r="HF219" s="47"/>
      <c r="HG219" s="47"/>
      <c r="HH219" s="47"/>
      <c r="HI219" s="47"/>
      <c r="HJ219" s="47"/>
      <c r="HK219" s="47"/>
      <c r="HL219" s="47"/>
      <c r="HM219" s="47"/>
      <c r="HN219" s="47"/>
      <c r="HO219" s="47"/>
      <c r="HP219" s="47"/>
      <c r="HQ219" s="47"/>
      <c r="HR219" s="47"/>
      <c r="HS219" s="47"/>
      <c r="HT219" s="47"/>
      <c r="HU219" s="47"/>
      <c r="HV219" s="47"/>
      <c r="HW219" s="47"/>
      <c r="HX219" s="47"/>
      <c r="HY219" s="47"/>
      <c r="HZ219" s="47"/>
      <c r="IA219" s="47"/>
      <c r="IB219" s="47"/>
      <c r="IC219" s="47"/>
      <c r="ID219" s="47"/>
      <c r="IE219" s="47"/>
      <c r="IF219" s="47"/>
      <c r="IG219" s="47"/>
      <c r="IH219" s="47"/>
      <c r="II219" s="47"/>
      <c r="IJ219" s="47"/>
      <c r="IK219" s="47"/>
      <c r="IL219" s="47"/>
      <c r="IM219" s="47"/>
      <c r="IN219" s="47"/>
      <c r="IO219" s="47"/>
      <c r="IP219" s="47"/>
      <c r="IQ219" s="47"/>
      <c r="IR219" s="47"/>
      <c r="IS219" s="47"/>
      <c r="IT219" s="47"/>
      <c r="IU219" s="47"/>
      <c r="IV219" s="47"/>
    </row>
    <row r="220" spans="4:256" s="658" customFormat="1" ht="18" customHeight="1">
      <c r="D220" s="659"/>
      <c r="E220" s="659"/>
      <c r="V220" s="660"/>
      <c r="W220" s="660"/>
      <c r="X220" s="660"/>
      <c r="Y220" s="660"/>
      <c r="Z220" s="660"/>
      <c r="AA220" s="660"/>
      <c r="AB220" s="660"/>
      <c r="AC220" s="660"/>
      <c r="AD220" s="660"/>
      <c r="AE220" s="660"/>
      <c r="AF220" s="660"/>
      <c r="AG220" s="660"/>
      <c r="AH220" s="660"/>
      <c r="AI220" s="660"/>
      <c r="AJ220" s="660"/>
      <c r="AK220" s="660"/>
      <c r="AL220" s="660"/>
      <c r="AM220" s="660"/>
      <c r="AN220" s="660"/>
      <c r="AO220" s="660"/>
      <c r="AP220" s="660"/>
      <c r="AQ220" s="660"/>
      <c r="AR220" s="660"/>
      <c r="AS220" s="660"/>
      <c r="AT220" s="660"/>
      <c r="AU220" s="660"/>
      <c r="AV220" s="660"/>
      <c r="AW220" s="660"/>
      <c r="AX220" s="660"/>
      <c r="AY220" s="660"/>
      <c r="AZ220" s="660"/>
      <c r="BA220" s="660"/>
      <c r="BB220" s="660"/>
      <c r="BC220" s="660"/>
      <c r="BD220" s="660"/>
      <c r="BE220" s="660"/>
      <c r="BF220" s="660"/>
      <c r="BG220" s="660"/>
      <c r="BH220" s="660"/>
      <c r="BI220" s="660"/>
      <c r="BJ220" s="660"/>
      <c r="BK220" s="660"/>
      <c r="BL220" s="660"/>
      <c r="BM220" s="660"/>
      <c r="BN220" s="660"/>
      <c r="BO220" s="660"/>
      <c r="BP220" s="660"/>
      <c r="BQ220" s="660"/>
      <c r="BR220" s="660"/>
      <c r="BS220" s="660"/>
      <c r="BT220" s="660"/>
      <c r="BU220" s="660"/>
      <c r="BV220" s="660"/>
      <c r="BW220" s="660"/>
      <c r="BX220" s="660"/>
      <c r="BY220" s="660"/>
      <c r="BZ220" s="660"/>
      <c r="CA220" s="660"/>
      <c r="CB220" s="660"/>
      <c r="CC220" s="660"/>
      <c r="CD220" s="660"/>
      <c r="CE220" s="660"/>
      <c r="CF220" s="660"/>
      <c r="CG220" s="660"/>
      <c r="CH220" s="660"/>
      <c r="CI220" s="660"/>
      <c r="CJ220" s="660"/>
      <c r="CK220" s="660"/>
      <c r="CL220" s="660"/>
      <c r="CM220" s="660"/>
      <c r="CN220" s="660"/>
      <c r="CO220" s="660"/>
      <c r="CP220" s="660"/>
      <c r="CQ220" s="660"/>
      <c r="CR220" s="660"/>
      <c r="CS220" s="660"/>
      <c r="CT220" s="660"/>
      <c r="CU220" s="660"/>
      <c r="CV220" s="660"/>
      <c r="CW220" s="660"/>
      <c r="CX220" s="660"/>
      <c r="CY220" s="660"/>
      <c r="CZ220" s="660"/>
      <c r="DA220" s="660"/>
      <c r="DB220" s="660"/>
      <c r="DC220" s="660"/>
      <c r="DD220" s="660"/>
      <c r="DE220" s="660"/>
      <c r="DF220" s="660"/>
      <c r="DG220" s="660"/>
      <c r="DH220" s="660"/>
      <c r="DI220" s="660"/>
      <c r="DJ220" s="660"/>
      <c r="DK220" s="660"/>
      <c r="DL220" s="660"/>
      <c r="DM220" s="660"/>
      <c r="DN220" s="660"/>
      <c r="DO220" s="660"/>
      <c r="DP220" s="660"/>
      <c r="DQ220" s="660"/>
      <c r="DR220" s="660"/>
      <c r="DS220" s="660"/>
      <c r="DT220" s="660"/>
      <c r="DU220" s="660"/>
      <c r="DV220" s="660"/>
      <c r="DW220" s="660"/>
      <c r="DX220" s="660"/>
      <c r="DY220" s="660"/>
      <c r="DZ220" s="660"/>
      <c r="EA220" s="660"/>
      <c r="EB220" s="660"/>
      <c r="EC220" s="660"/>
      <c r="ED220" s="660"/>
      <c r="EE220" s="660"/>
      <c r="EF220" s="660"/>
      <c r="EG220" s="660"/>
      <c r="EH220" s="660"/>
      <c r="EI220" s="660"/>
      <c r="EJ220" s="660"/>
      <c r="EK220" s="660"/>
      <c r="EL220" s="660"/>
      <c r="EM220" s="660"/>
      <c r="EN220" s="660"/>
      <c r="EO220" s="660"/>
      <c r="EP220" s="660"/>
      <c r="EQ220" s="660"/>
      <c r="ER220" s="660"/>
      <c r="ES220" s="660"/>
      <c r="ET220" s="660"/>
      <c r="EU220" s="660"/>
      <c r="EV220" s="660"/>
      <c r="EW220" s="660"/>
      <c r="EX220" s="660"/>
      <c r="EY220" s="660"/>
      <c r="EZ220" s="660"/>
      <c r="FA220" s="660"/>
      <c r="FB220" s="660"/>
      <c r="FC220" s="660"/>
      <c r="FD220" s="660"/>
      <c r="FE220" s="660"/>
      <c r="FF220" s="660"/>
      <c r="FG220" s="660"/>
      <c r="FH220" s="660"/>
      <c r="FI220" s="660"/>
      <c r="FJ220" s="660"/>
      <c r="FK220" s="660"/>
      <c r="FL220" s="660"/>
      <c r="FM220" s="660"/>
      <c r="FN220" s="660"/>
      <c r="FO220" s="660"/>
      <c r="FP220" s="660"/>
      <c r="FQ220" s="660"/>
      <c r="FR220" s="660"/>
      <c r="FS220" s="660"/>
      <c r="FT220" s="660"/>
      <c r="FU220" s="660"/>
      <c r="FV220" s="660"/>
      <c r="FW220" s="660"/>
      <c r="FX220" s="660"/>
      <c r="FY220" s="660"/>
      <c r="FZ220" s="660"/>
      <c r="GA220" s="660"/>
      <c r="GB220" s="660"/>
      <c r="GC220" s="660"/>
      <c r="GD220" s="660"/>
      <c r="GE220" s="660"/>
      <c r="GF220" s="660"/>
      <c r="GG220" s="660"/>
      <c r="GH220" s="660"/>
      <c r="GI220" s="660"/>
      <c r="GJ220" s="660"/>
      <c r="GK220" s="660"/>
      <c r="GL220" s="660"/>
      <c r="GM220" s="660"/>
      <c r="GN220" s="660"/>
      <c r="GO220" s="660"/>
      <c r="GP220" s="660"/>
      <c r="GQ220" s="660"/>
      <c r="GR220" s="660"/>
      <c r="GS220" s="660"/>
      <c r="GT220" s="660"/>
      <c r="GU220" s="660"/>
      <c r="GV220" s="660"/>
      <c r="GW220" s="660"/>
      <c r="GX220" s="660"/>
      <c r="GY220" s="660"/>
      <c r="GZ220" s="660"/>
      <c r="HA220" s="660"/>
      <c r="HB220" s="660"/>
      <c r="HC220" s="660"/>
      <c r="HD220" s="660"/>
      <c r="HE220" s="660"/>
      <c r="HF220" s="660"/>
      <c r="HG220" s="660"/>
      <c r="HH220" s="660"/>
      <c r="HI220" s="660"/>
      <c r="HJ220" s="660"/>
      <c r="HK220" s="660"/>
      <c r="HL220" s="660"/>
      <c r="HM220" s="660"/>
      <c r="HN220" s="660"/>
      <c r="HO220" s="660"/>
      <c r="HP220" s="660"/>
      <c r="HQ220" s="660"/>
      <c r="HR220" s="660"/>
      <c r="HS220" s="660"/>
      <c r="HT220" s="660"/>
      <c r="HU220" s="660"/>
      <c r="HV220" s="660"/>
      <c r="HW220" s="660"/>
      <c r="HX220" s="660"/>
      <c r="HY220" s="660"/>
      <c r="HZ220" s="660"/>
      <c r="IA220" s="660"/>
      <c r="IB220" s="660"/>
      <c r="IC220" s="660"/>
      <c r="ID220" s="660"/>
      <c r="IE220" s="660"/>
      <c r="IF220" s="660"/>
      <c r="IG220" s="660"/>
      <c r="IH220" s="660"/>
      <c r="II220" s="660"/>
      <c r="IJ220" s="660"/>
      <c r="IK220" s="660"/>
      <c r="IL220" s="660"/>
      <c r="IM220" s="660"/>
      <c r="IN220" s="660"/>
      <c r="IO220" s="660"/>
      <c r="IP220" s="660"/>
      <c r="IQ220" s="660"/>
      <c r="IR220" s="660"/>
      <c r="IS220" s="660"/>
      <c r="IT220" s="660"/>
      <c r="IU220" s="660"/>
      <c r="IV220" s="660"/>
    </row>
  </sheetData>
  <mergeCells count="5">
    <mergeCell ref="F8:G8"/>
    <mergeCell ref="A8:A9"/>
    <mergeCell ref="B8:B9"/>
    <mergeCell ref="C8:C9"/>
    <mergeCell ref="D8:D9"/>
  </mergeCells>
  <printOptions horizontalCentered="1"/>
  <pageMargins left="0.3937007874015748" right="0.3937007874015748" top="0.4724409448818898" bottom="0.4724409448818898" header="0.31496062992125984" footer="0.31496062992125984"/>
  <pageSetup firstPageNumber="11" useFirstPageNumber="1" horizontalDpi="300" verticalDpi="3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829"/>
  <sheetViews>
    <sheetView zoomScale="75" zoomScaleNormal="75" workbookViewId="0" topLeftCell="A1">
      <selection activeCell="A5" sqref="A5"/>
    </sheetView>
  </sheetViews>
  <sheetFormatPr defaultColWidth="9.00390625" defaultRowHeight="12.75"/>
  <cols>
    <col min="1" max="1" width="51.125" style="356" customWidth="1"/>
    <col min="2" max="2" width="18.125" style="356" customWidth="1"/>
    <col min="3" max="3" width="11.375" style="356" customWidth="1"/>
    <col min="4" max="4" width="12.25390625" style="356" customWidth="1"/>
    <col min="5" max="5" width="9.75390625" style="519" hidden="1" customWidth="1"/>
    <col min="6" max="6" width="7.75390625" style="356" hidden="1" customWidth="1"/>
    <col min="7" max="7" width="8.875" style="356" hidden="1" customWidth="1"/>
    <col min="8" max="8" width="9.875" style="356" hidden="1" customWidth="1"/>
    <col min="9" max="9" width="9.625" style="356" hidden="1" customWidth="1"/>
    <col min="10" max="10" width="14.625" style="356" customWidth="1"/>
    <col min="11" max="11" width="11.375" style="356" hidden="1" customWidth="1"/>
    <col min="12" max="12" width="10.125" style="356" hidden="1" customWidth="1"/>
    <col min="13" max="13" width="9.375" style="356" hidden="1" customWidth="1"/>
    <col min="14" max="14" width="8.00390625" style="356" hidden="1" customWidth="1"/>
    <col min="15" max="15" width="10.00390625" style="356" hidden="1" customWidth="1"/>
    <col min="16" max="16" width="10.375" style="356" hidden="1" customWidth="1"/>
    <col min="17" max="17" width="8.875" style="356" hidden="1" customWidth="1"/>
    <col min="18" max="18" width="8.125" style="356" hidden="1" customWidth="1"/>
    <col min="19" max="19" width="7.875" style="356" hidden="1" customWidth="1"/>
    <col min="20" max="21" width="10.375" style="356" hidden="1" customWidth="1"/>
    <col min="22" max="22" width="8.875" style="356" hidden="1" customWidth="1"/>
    <col min="23" max="23" width="8.75390625" style="356" hidden="1" customWidth="1"/>
    <col min="24" max="24" width="9.875" style="356" hidden="1" customWidth="1"/>
    <col min="25" max="25" width="10.00390625" style="356" hidden="1" customWidth="1"/>
    <col min="26" max="26" width="8.875" style="356" hidden="1" customWidth="1"/>
    <col min="27" max="27" width="12.75390625" style="356" hidden="1" customWidth="1"/>
    <col min="28" max="28" width="0.12890625" style="356" hidden="1" customWidth="1"/>
    <col min="29" max="29" width="1.625" style="356" hidden="1" customWidth="1"/>
    <col min="30" max="30" width="17.125" style="357" customWidth="1"/>
    <col min="31" max="31" width="14.00390625" style="358" customWidth="1"/>
    <col min="32" max="32" width="1.625" style="358" customWidth="1"/>
    <col min="33" max="33" width="14.00390625" style="358" customWidth="1"/>
    <col min="34" max="16384" width="9.125" style="358" customWidth="1"/>
  </cols>
  <sheetData>
    <row r="1" spans="1:31" ht="14.25" customHeight="1" thickBot="1">
      <c r="A1" s="520"/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562" t="s">
        <v>201</v>
      </c>
      <c r="AE1" s="359"/>
    </row>
    <row r="2" spans="1:31" s="361" customFormat="1" ht="25.5" customHeight="1" thickTop="1">
      <c r="A2" s="521"/>
      <c r="B2" s="527" t="s">
        <v>199</v>
      </c>
      <c r="C2" s="654" t="s">
        <v>608</v>
      </c>
      <c r="D2" s="655"/>
      <c r="E2" s="528" t="s">
        <v>403</v>
      </c>
      <c r="F2" s="529"/>
      <c r="G2" s="529"/>
      <c r="H2" s="529"/>
      <c r="I2" s="529"/>
      <c r="J2" s="531" t="s">
        <v>200</v>
      </c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30"/>
      <c r="AA2" s="651" t="s">
        <v>404</v>
      </c>
      <c r="AB2" s="652"/>
      <c r="AC2" s="653"/>
      <c r="AD2" s="561"/>
      <c r="AE2" s="360"/>
    </row>
    <row r="3" spans="1:31" s="366" customFormat="1" ht="12.75">
      <c r="A3" s="367" t="s">
        <v>405</v>
      </c>
      <c r="B3" s="362" t="s">
        <v>406</v>
      </c>
      <c r="C3" s="362" t="s">
        <v>407</v>
      </c>
      <c r="D3" s="362" t="s">
        <v>408</v>
      </c>
      <c r="E3" s="523" t="s">
        <v>409</v>
      </c>
      <c r="F3" s="362" t="s">
        <v>410</v>
      </c>
      <c r="G3" s="362" t="s">
        <v>411</v>
      </c>
      <c r="H3" s="362" t="s">
        <v>412</v>
      </c>
      <c r="I3" s="362" t="s">
        <v>413</v>
      </c>
      <c r="J3" s="362" t="s">
        <v>414</v>
      </c>
      <c r="K3" s="362" t="s">
        <v>415</v>
      </c>
      <c r="L3" s="362" t="s">
        <v>416</v>
      </c>
      <c r="M3" s="370" t="s">
        <v>417</v>
      </c>
      <c r="N3" s="371"/>
      <c r="O3" s="372" t="s">
        <v>418</v>
      </c>
      <c r="P3" s="362" t="s">
        <v>419</v>
      </c>
      <c r="Q3" s="362" t="s">
        <v>420</v>
      </c>
      <c r="R3" s="362" t="s">
        <v>421</v>
      </c>
      <c r="S3" s="363" t="s">
        <v>422</v>
      </c>
      <c r="T3" s="362" t="s">
        <v>423</v>
      </c>
      <c r="U3" s="362" t="s">
        <v>424</v>
      </c>
      <c r="V3" s="524" t="s">
        <v>425</v>
      </c>
      <c r="W3" s="524" t="s">
        <v>426</v>
      </c>
      <c r="X3" s="525" t="s">
        <v>427</v>
      </c>
      <c r="Y3" s="525" t="s">
        <v>428</v>
      </c>
      <c r="Z3" s="363" t="s">
        <v>429</v>
      </c>
      <c r="AA3" s="363" t="s">
        <v>430</v>
      </c>
      <c r="AB3" s="363" t="s">
        <v>430</v>
      </c>
      <c r="AC3" s="363" t="s">
        <v>431</v>
      </c>
      <c r="AD3" s="364"/>
      <c r="AE3" s="365"/>
    </row>
    <row r="4" spans="1:32" s="366" customFormat="1" ht="12.75">
      <c r="A4" s="367" t="s">
        <v>432</v>
      </c>
      <c r="B4" s="362" t="s">
        <v>433</v>
      </c>
      <c r="C4" s="362" t="s">
        <v>434</v>
      </c>
      <c r="D4" s="362" t="s">
        <v>435</v>
      </c>
      <c r="E4" s="362" t="s">
        <v>436</v>
      </c>
      <c r="F4" s="368" t="s">
        <v>437</v>
      </c>
      <c r="G4" s="368" t="s">
        <v>438</v>
      </c>
      <c r="H4" s="362" t="s">
        <v>439</v>
      </c>
      <c r="I4" s="368" t="s">
        <v>440</v>
      </c>
      <c r="J4" s="369" t="s">
        <v>441</v>
      </c>
      <c r="K4" s="362" t="s">
        <v>441</v>
      </c>
      <c r="L4" s="362" t="s">
        <v>441</v>
      </c>
      <c r="M4" s="370" t="s">
        <v>441</v>
      </c>
      <c r="N4" s="371"/>
      <c r="O4" s="372" t="s">
        <v>442</v>
      </c>
      <c r="P4" s="362" t="s">
        <v>441</v>
      </c>
      <c r="Q4" s="362" t="s">
        <v>443</v>
      </c>
      <c r="R4" s="369" t="s">
        <v>443</v>
      </c>
      <c r="S4" s="363" t="s">
        <v>444</v>
      </c>
      <c r="T4" s="363" t="s">
        <v>445</v>
      </c>
      <c r="U4" s="362" t="s">
        <v>446</v>
      </c>
      <c r="V4" s="362" t="s">
        <v>447</v>
      </c>
      <c r="W4" s="373" t="s">
        <v>448</v>
      </c>
      <c r="X4" s="373" t="s">
        <v>448</v>
      </c>
      <c r="Y4" s="368" t="s">
        <v>449</v>
      </c>
      <c r="Z4" s="363"/>
      <c r="AA4" s="363" t="s">
        <v>204</v>
      </c>
      <c r="AB4" s="363" t="s">
        <v>204</v>
      </c>
      <c r="AC4" s="374" t="s">
        <v>450</v>
      </c>
      <c r="AD4" s="375"/>
      <c r="AE4" s="365"/>
      <c r="AF4" s="351"/>
    </row>
    <row r="5" spans="1:32" s="366" customFormat="1" ht="12.75">
      <c r="A5" s="367"/>
      <c r="B5" s="362" t="s">
        <v>451</v>
      </c>
      <c r="C5" s="362" t="s">
        <v>452</v>
      </c>
      <c r="D5" s="362" t="s">
        <v>453</v>
      </c>
      <c r="E5" s="362" t="s">
        <v>454</v>
      </c>
      <c r="F5" s="368" t="s">
        <v>455</v>
      </c>
      <c r="G5" s="368" t="s">
        <v>456</v>
      </c>
      <c r="H5" s="362" t="s">
        <v>457</v>
      </c>
      <c r="I5" s="368" t="s">
        <v>458</v>
      </c>
      <c r="J5" s="369" t="s">
        <v>459</v>
      </c>
      <c r="K5" s="362" t="s">
        <v>460</v>
      </c>
      <c r="L5" s="362" t="s">
        <v>461</v>
      </c>
      <c r="M5" s="376" t="s">
        <v>462</v>
      </c>
      <c r="N5" s="377"/>
      <c r="O5" s="372" t="s">
        <v>463</v>
      </c>
      <c r="P5" s="362" t="s">
        <v>464</v>
      </c>
      <c r="Q5" s="362" t="s">
        <v>465</v>
      </c>
      <c r="R5" s="369" t="s">
        <v>465</v>
      </c>
      <c r="S5" s="363" t="s">
        <v>466</v>
      </c>
      <c r="T5" s="363" t="s">
        <v>467</v>
      </c>
      <c r="U5" s="362" t="s">
        <v>468</v>
      </c>
      <c r="V5" s="362" t="s">
        <v>469</v>
      </c>
      <c r="W5" s="373" t="s">
        <v>470</v>
      </c>
      <c r="X5" s="373" t="s">
        <v>470</v>
      </c>
      <c r="Y5" s="368" t="s">
        <v>471</v>
      </c>
      <c r="Z5" s="363" t="s">
        <v>472</v>
      </c>
      <c r="AA5" s="363" t="s">
        <v>473</v>
      </c>
      <c r="AB5" s="363" t="s">
        <v>473</v>
      </c>
      <c r="AC5" s="374" t="s">
        <v>474</v>
      </c>
      <c r="AD5" s="375"/>
      <c r="AE5" s="365"/>
      <c r="AF5" s="351"/>
    </row>
    <row r="6" spans="1:32" s="366" customFormat="1" ht="12.75">
      <c r="A6" s="367"/>
      <c r="B6" s="362" t="s">
        <v>475</v>
      </c>
      <c r="C6" s="362" t="s">
        <v>455</v>
      </c>
      <c r="D6" s="362" t="s">
        <v>476</v>
      </c>
      <c r="E6" s="362" t="s">
        <v>451</v>
      </c>
      <c r="F6" s="362"/>
      <c r="G6" s="368" t="s">
        <v>477</v>
      </c>
      <c r="H6" s="368" t="s">
        <v>478</v>
      </c>
      <c r="I6" s="368" t="s">
        <v>476</v>
      </c>
      <c r="J6" s="369" t="s">
        <v>480</v>
      </c>
      <c r="K6" s="362" t="s">
        <v>481</v>
      </c>
      <c r="L6" s="362"/>
      <c r="M6" s="362"/>
      <c r="N6" s="362" t="s">
        <v>482</v>
      </c>
      <c r="O6" s="378" t="s">
        <v>483</v>
      </c>
      <c r="P6" s="362" t="s">
        <v>484</v>
      </c>
      <c r="Q6" s="362" t="s">
        <v>485</v>
      </c>
      <c r="R6" s="369" t="s">
        <v>486</v>
      </c>
      <c r="S6" s="363" t="s">
        <v>487</v>
      </c>
      <c r="T6" s="363" t="s">
        <v>488</v>
      </c>
      <c r="U6" s="368" t="s">
        <v>489</v>
      </c>
      <c r="V6" s="362"/>
      <c r="W6" s="373" t="s">
        <v>490</v>
      </c>
      <c r="X6" s="373" t="s">
        <v>490</v>
      </c>
      <c r="Y6" s="368" t="s">
        <v>491</v>
      </c>
      <c r="Z6" s="363"/>
      <c r="AA6" s="363" t="s">
        <v>492</v>
      </c>
      <c r="AB6" s="363" t="s">
        <v>492</v>
      </c>
      <c r="AC6" s="363" t="s">
        <v>473</v>
      </c>
      <c r="AD6" s="364" t="s">
        <v>493</v>
      </c>
      <c r="AF6" s="351"/>
    </row>
    <row r="7" spans="1:32" s="366" customFormat="1" ht="12.75">
      <c r="A7" s="379"/>
      <c r="B7" s="362"/>
      <c r="C7" s="362"/>
      <c r="D7" s="362" t="s">
        <v>494</v>
      </c>
      <c r="E7" s="362" t="s">
        <v>495</v>
      </c>
      <c r="F7" s="362"/>
      <c r="G7" s="368" t="s">
        <v>496</v>
      </c>
      <c r="H7" s="362" t="s">
        <v>497</v>
      </c>
      <c r="I7" s="368" t="s">
        <v>498</v>
      </c>
      <c r="J7" s="362"/>
      <c r="K7" s="380" t="s">
        <v>499</v>
      </c>
      <c r="L7" s="362"/>
      <c r="M7" s="362"/>
      <c r="N7" s="362" t="s">
        <v>500</v>
      </c>
      <c r="O7" s="363"/>
      <c r="P7" s="362"/>
      <c r="Q7" s="362"/>
      <c r="R7" s="362"/>
      <c r="S7" s="363"/>
      <c r="T7" s="363" t="s">
        <v>501</v>
      </c>
      <c r="U7" s="362"/>
      <c r="V7" s="362"/>
      <c r="W7" s="373" t="s">
        <v>502</v>
      </c>
      <c r="X7" s="373" t="s">
        <v>503</v>
      </c>
      <c r="Y7" s="368" t="s">
        <v>479</v>
      </c>
      <c r="Z7" s="363"/>
      <c r="AA7" s="363" t="s">
        <v>504</v>
      </c>
      <c r="AB7" s="363" t="s">
        <v>504</v>
      </c>
      <c r="AC7" s="363" t="s">
        <v>492</v>
      </c>
      <c r="AD7" s="375"/>
      <c r="AF7" s="351"/>
    </row>
    <row r="8" spans="1:32" s="366" customFormat="1" ht="19.5" customHeight="1">
      <c r="A8" s="522" t="s">
        <v>505</v>
      </c>
      <c r="B8" s="381"/>
      <c r="C8" s="381"/>
      <c r="D8" s="381"/>
      <c r="E8" s="381" t="s">
        <v>506</v>
      </c>
      <c r="F8" s="381"/>
      <c r="G8" s="382" t="s">
        <v>507</v>
      </c>
      <c r="H8" s="381"/>
      <c r="I8" s="382" t="s">
        <v>508</v>
      </c>
      <c r="J8" s="381"/>
      <c r="K8" s="381" t="s">
        <v>509</v>
      </c>
      <c r="L8" s="381"/>
      <c r="M8" s="381"/>
      <c r="N8" s="381"/>
      <c r="O8" s="383"/>
      <c r="P8" s="381"/>
      <c r="Q8" s="381"/>
      <c r="R8" s="381"/>
      <c r="S8" s="383"/>
      <c r="T8" s="383" t="s">
        <v>510</v>
      </c>
      <c r="U8" s="381"/>
      <c r="V8" s="381"/>
      <c r="W8" s="384" t="s">
        <v>511</v>
      </c>
      <c r="X8" s="385" t="s">
        <v>512</v>
      </c>
      <c r="Y8" s="386" t="s">
        <v>513</v>
      </c>
      <c r="Z8" s="383"/>
      <c r="AA8" s="385" t="s">
        <v>514</v>
      </c>
      <c r="AB8" s="387" t="s">
        <v>515</v>
      </c>
      <c r="AC8" s="383" t="s">
        <v>504</v>
      </c>
      <c r="AD8" s="388"/>
      <c r="AF8" s="351"/>
    </row>
    <row r="9" spans="1:32" s="391" customFormat="1" ht="11.25">
      <c r="A9" s="548">
        <v>1</v>
      </c>
      <c r="B9" s="634">
        <v>2</v>
      </c>
      <c r="C9" s="634">
        <v>3</v>
      </c>
      <c r="D9" s="634">
        <v>4</v>
      </c>
      <c r="E9" s="634">
        <v>9</v>
      </c>
      <c r="F9" s="634">
        <v>10</v>
      </c>
      <c r="G9" s="634">
        <v>11</v>
      </c>
      <c r="H9" s="634">
        <v>16</v>
      </c>
      <c r="I9" s="634">
        <v>17</v>
      </c>
      <c r="J9" s="634">
        <v>5</v>
      </c>
      <c r="K9" s="634">
        <v>20</v>
      </c>
      <c r="L9" s="634">
        <v>21</v>
      </c>
      <c r="M9" s="634">
        <v>22</v>
      </c>
      <c r="N9" s="634">
        <v>23</v>
      </c>
      <c r="O9" s="634">
        <v>24</v>
      </c>
      <c r="P9" s="634">
        <v>25</v>
      </c>
      <c r="Q9" s="634">
        <v>26</v>
      </c>
      <c r="R9" s="634">
        <v>27</v>
      </c>
      <c r="S9" s="634">
        <v>28</v>
      </c>
      <c r="T9" s="634">
        <v>29</v>
      </c>
      <c r="U9" s="634"/>
      <c r="V9" s="634"/>
      <c r="W9" s="634">
        <v>30</v>
      </c>
      <c r="X9" s="634">
        <v>31</v>
      </c>
      <c r="Y9" s="634">
        <v>32</v>
      </c>
      <c r="Z9" s="634">
        <v>33</v>
      </c>
      <c r="AA9" s="634">
        <v>34</v>
      </c>
      <c r="AB9" s="634"/>
      <c r="AC9" s="634">
        <v>35</v>
      </c>
      <c r="AD9" s="570">
        <v>6</v>
      </c>
      <c r="AE9" s="389"/>
      <c r="AF9" s="390"/>
    </row>
    <row r="10" spans="1:32" s="395" customFormat="1" ht="18" customHeight="1">
      <c r="A10" s="574" t="s">
        <v>516</v>
      </c>
      <c r="B10" s="526">
        <f>B11+B295</f>
        <v>9665455</v>
      </c>
      <c r="C10" s="526">
        <f>C11+C295</f>
        <v>608400</v>
      </c>
      <c r="D10" s="526">
        <f>D11+D295</f>
        <v>94400</v>
      </c>
      <c r="E10" s="526" t="e">
        <f>E11+E295+E468+E559+E718+E728</f>
        <v>#REF!</v>
      </c>
      <c r="F10" s="526" t="e">
        <f>F11+F295+F468+F559+F718+F728</f>
        <v>#REF!</v>
      </c>
      <c r="G10" s="526" t="e">
        <f>G11+G295+G468+G559+G718+G728</f>
        <v>#REF!</v>
      </c>
      <c r="H10" s="526" t="e">
        <f>H11+H295+H468+H559+H718+H728</f>
        <v>#REF!</v>
      </c>
      <c r="I10" s="526" t="e">
        <f>I11+I295+I468+I559+I718+I728</f>
        <v>#REF!</v>
      </c>
      <c r="J10" s="526">
        <f>J11+J295</f>
        <v>25000</v>
      </c>
      <c r="K10" s="392" t="e">
        <f aca="true" t="shared" si="0" ref="K10:AC10">K11+K295+K468+K559+K718+K728</f>
        <v>#REF!</v>
      </c>
      <c r="L10" s="392" t="e">
        <f t="shared" si="0"/>
        <v>#REF!</v>
      </c>
      <c r="M10" s="392" t="e">
        <f t="shared" si="0"/>
        <v>#REF!</v>
      </c>
      <c r="N10" s="392" t="e">
        <f t="shared" si="0"/>
        <v>#REF!</v>
      </c>
      <c r="O10" s="392" t="e">
        <f t="shared" si="0"/>
        <v>#REF!</v>
      </c>
      <c r="P10" s="392" t="e">
        <f t="shared" si="0"/>
        <v>#REF!</v>
      </c>
      <c r="Q10" s="392" t="e">
        <f t="shared" si="0"/>
        <v>#REF!</v>
      </c>
      <c r="R10" s="392" t="e">
        <f t="shared" si="0"/>
        <v>#REF!</v>
      </c>
      <c r="S10" s="392" t="e">
        <f t="shared" si="0"/>
        <v>#REF!</v>
      </c>
      <c r="T10" s="392" t="e">
        <f t="shared" si="0"/>
        <v>#REF!</v>
      </c>
      <c r="U10" s="392" t="e">
        <f t="shared" si="0"/>
        <v>#REF!</v>
      </c>
      <c r="V10" s="392" t="e">
        <f t="shared" si="0"/>
        <v>#REF!</v>
      </c>
      <c r="W10" s="392" t="e">
        <f t="shared" si="0"/>
        <v>#REF!</v>
      </c>
      <c r="X10" s="392" t="e">
        <f t="shared" si="0"/>
        <v>#REF!</v>
      </c>
      <c r="Y10" s="392" t="e">
        <f t="shared" si="0"/>
        <v>#REF!</v>
      </c>
      <c r="Z10" s="392" t="e">
        <f t="shared" si="0"/>
        <v>#REF!</v>
      </c>
      <c r="AA10" s="392" t="e">
        <f t="shared" si="0"/>
        <v>#REF!</v>
      </c>
      <c r="AB10" s="392" t="e">
        <f t="shared" si="0"/>
        <v>#REF!</v>
      </c>
      <c r="AC10" s="392" t="e">
        <f t="shared" si="0"/>
        <v>#REF!</v>
      </c>
      <c r="AD10" s="575">
        <f>B10+C10+D10+J10</f>
        <v>10393255</v>
      </c>
      <c r="AE10" s="353"/>
      <c r="AF10" s="394"/>
    </row>
    <row r="11" spans="1:32" s="568" customFormat="1" ht="18" customHeight="1" thickBot="1">
      <c r="A11" s="576" t="s">
        <v>517</v>
      </c>
      <c r="B11" s="566">
        <f>B12+B60+B66+B136+B139+B160+B196+B221+B225+B244+B247+B285+B288+B292</f>
        <v>8541455</v>
      </c>
      <c r="C11" s="566">
        <f>C12+C60+C66+C136+C139+C160+C196+C221+C225+C244+C247+C285+C288+C292</f>
        <v>478200</v>
      </c>
      <c r="D11" s="566">
        <f>D12+D60+D66+D136+D139+D160+D196+D221+D225+D244+D247+D285+D288+D292</f>
        <v>85800</v>
      </c>
      <c r="E11" s="566" t="e">
        <f>E12+#REF!+#REF!+E60+E66+E136+E139+E160+E166+E196+E221+E225+E244+E247+E266+E285+E288+E292+#REF!+#REF!+#REF!+#REF!</f>
        <v>#REF!</v>
      </c>
      <c r="F11" s="566" t="e">
        <f>F12+#REF!+#REF!+F60+F66+F136+F139+F160+F166+F196+F221+F225+F244+F247+F266+F285+F288+F292+#REF!+#REF!+#REF!+#REF!</f>
        <v>#REF!</v>
      </c>
      <c r="G11" s="566" t="e">
        <f>G12+#REF!+#REF!+G60+G66+G136+G139+G160+G166+G196+G221+G225+G244+G247+G266+G285+G288+G292+#REF!+#REF!+#REF!+#REF!</f>
        <v>#REF!</v>
      </c>
      <c r="H11" s="566" t="e">
        <f>H12+#REF!+#REF!+H60+H66+H136+H139+H160+H166+H196+H221+H225+H244+H247+H266+H285+H288+H292+#REF!+#REF!+#REF!+#REF!</f>
        <v>#REF!</v>
      </c>
      <c r="I11" s="566" t="e">
        <f>I12+#REF!+#REF!+I60+I66+I136+I139+I160+I166+I196+I221+I225+I244+I247+I266+I285+I288+I292+#REF!+#REF!+#REF!+#REF!</f>
        <v>#REF!</v>
      </c>
      <c r="J11" s="566"/>
      <c r="K11" s="566" t="e">
        <f>K12+#REF!+#REF!+K60+K66+K136+K139+K160+K166+K196+K221+K225+K244+K247+K266+K285+K288+K292+#REF!+#REF!+#REF!+#REF!</f>
        <v>#REF!</v>
      </c>
      <c r="L11" s="566" t="e">
        <f>L12+#REF!+#REF!+L60+L66+L136+L139+L160+L166+L196+L221+L225+L244+L247+L266+L285+L288+L292+#REF!+#REF!+#REF!+#REF!</f>
        <v>#REF!</v>
      </c>
      <c r="M11" s="566" t="e">
        <f>M12+#REF!+#REF!+M60+M66+M136+M139+M160+M166+M196+M221+M225+M244+M247+M266+M285+M288+M292+#REF!+#REF!+#REF!+#REF!</f>
        <v>#REF!</v>
      </c>
      <c r="N11" s="566" t="e">
        <f>N12+#REF!+#REF!+N60+N66+N136+N139+N160+N166+N196+N221+N225+N244+N247+N266+N285+N288+N292+#REF!+#REF!+#REF!+#REF!</f>
        <v>#REF!</v>
      </c>
      <c r="O11" s="566" t="e">
        <f>O12+#REF!+#REF!+O60+O66+O136+O139+O160+O166+O196+O221+O225+O244+O247+O266+O285+O288+O292+#REF!+#REF!+#REF!+#REF!</f>
        <v>#REF!</v>
      </c>
      <c r="P11" s="566" t="e">
        <f>P12+#REF!+#REF!+P60+P66+P136+P139+P160+P166+P196+P221+P225+P244+P247+P266+P285+P288+P292+#REF!+#REF!+#REF!+#REF!</f>
        <v>#REF!</v>
      </c>
      <c r="Q11" s="566" t="e">
        <f>Q12+#REF!+#REF!+Q60+Q66+Q136+Q139+Q160+Q166+Q196+Q221+Q225+Q244+Q247+Q266+Q285+Q288+Q292+#REF!+#REF!+#REF!+#REF!</f>
        <v>#REF!</v>
      </c>
      <c r="R11" s="566" t="e">
        <f>R12+#REF!+#REF!+R60+R66+R136+R139+R160+R166+R196+R221+R225+R244+R247+R266+R285+R288+R292+#REF!+#REF!+#REF!+#REF!</f>
        <v>#REF!</v>
      </c>
      <c r="S11" s="566" t="e">
        <f>S12+#REF!+#REF!+S60+S66+S136+S139+S160+S166+S196+S221+S225+S244+S247+S266+S285+S288+S292+#REF!+#REF!+#REF!+#REF!</f>
        <v>#REF!</v>
      </c>
      <c r="T11" s="566" t="e">
        <f>T12+#REF!+#REF!+T60+T66+T136+T139+T160+T166+T196+T221+T225+T244+T247+T266+T285+T288+T292+#REF!+#REF!+#REF!+#REF!</f>
        <v>#REF!</v>
      </c>
      <c r="U11" s="566" t="e">
        <f>U12+#REF!+#REF!+U60+U66+U136+U139+U160+U166+U196+U221+U225+U244+U247+U266+U285+U288+U292+#REF!+#REF!+#REF!+#REF!</f>
        <v>#REF!</v>
      </c>
      <c r="V11" s="566" t="e">
        <f>V12+#REF!+#REF!+V60+V66+V136+V139+V160+V166+V196+V221+V225+V244+V247+V266+V285+V288+V292+#REF!+#REF!+#REF!+#REF!</f>
        <v>#REF!</v>
      </c>
      <c r="W11" s="566" t="e">
        <f>W12+#REF!+#REF!+W60+W66+W136+W139+W160+W166+W196+W221+W225+W244+W247+W266+W285+W288+W292+#REF!+#REF!+#REF!+#REF!</f>
        <v>#REF!</v>
      </c>
      <c r="X11" s="566" t="e">
        <f>X12+#REF!+#REF!+X60+X66+X136+X139+X160+X166+X196+X221+X225+X244+X247+X266+X285+X288+X292+#REF!+#REF!+#REF!+#REF!</f>
        <v>#REF!</v>
      </c>
      <c r="Y11" s="566" t="e">
        <f>Y12+#REF!+#REF!+Y60+Y66+Y136+Y139+Y160+Y166+Y196+Y221+Y225+Y244+Y247+Y266+Y285+Y288+Y292+#REF!+#REF!+#REF!+#REF!</f>
        <v>#REF!</v>
      </c>
      <c r="Z11" s="566" t="e">
        <f>Z12+#REF!+#REF!+Z60+Z66+Z136+Z139+Z160+Z166+Z196+Z221+Z225+Z244+Z247+Z266+Z285+Z288+Z292+#REF!+#REF!+#REF!+#REF!</f>
        <v>#REF!</v>
      </c>
      <c r="AA11" s="566" t="e">
        <f>AA12+#REF!+#REF!+AA60+AA66+AA136+AA139+AA160+AA166+AA196+AA221+AA225+AA244+AA247+AA266+AA285+AA288+AA292+#REF!+#REF!+#REF!+#REF!</f>
        <v>#REF!</v>
      </c>
      <c r="AB11" s="566" t="e">
        <f>AB12+#REF!+#REF!+AB60+AB66+AB136+AB139+AB160+AB166+AB196+AB221+AB225+AB244+AB247+AB266+AB285+AB288+AB292+#REF!+#REF!+#REF!+#REF!</f>
        <v>#REF!</v>
      </c>
      <c r="AC11" s="566" t="e">
        <f>AC12+#REF!+#REF!+AC60+AC66+AC136+AC139+AC160+AC166+AC196+AC221+AC225+AC244+AC247+AC266+AC285+AC288+AC292+#REF!+#REF!+#REF!+#REF!</f>
        <v>#REF!</v>
      </c>
      <c r="AD11" s="577">
        <f>B11+C11+D11</f>
        <v>9105455</v>
      </c>
      <c r="AE11" s="567"/>
      <c r="AF11" s="354"/>
    </row>
    <row r="12" spans="1:33" s="366" customFormat="1" ht="18" customHeight="1" thickBot="1">
      <c r="A12" s="578" t="s">
        <v>518</v>
      </c>
      <c r="B12" s="398">
        <f aca="true" t="shared" si="1" ref="B12:AC12">SUM(B13:B59)</f>
        <v>2136000</v>
      </c>
      <c r="C12" s="398">
        <f>SUM(C13:C59)</f>
        <v>100000</v>
      </c>
      <c r="D12" s="398"/>
      <c r="E12" s="398">
        <f t="shared" si="1"/>
        <v>0</v>
      </c>
      <c r="F12" s="398">
        <f t="shared" si="1"/>
        <v>0</v>
      </c>
      <c r="G12" s="398">
        <f t="shared" si="1"/>
        <v>0</v>
      </c>
      <c r="H12" s="398">
        <f t="shared" si="1"/>
        <v>0</v>
      </c>
      <c r="I12" s="398">
        <f t="shared" si="1"/>
        <v>0</v>
      </c>
      <c r="J12" s="398"/>
      <c r="K12" s="398">
        <f t="shared" si="1"/>
        <v>0</v>
      </c>
      <c r="L12" s="398">
        <f t="shared" si="1"/>
        <v>0</v>
      </c>
      <c r="M12" s="398">
        <f t="shared" si="1"/>
        <v>0</v>
      </c>
      <c r="N12" s="398">
        <f t="shared" si="1"/>
        <v>0</v>
      </c>
      <c r="O12" s="398">
        <f t="shared" si="1"/>
        <v>0</v>
      </c>
      <c r="P12" s="398">
        <f t="shared" si="1"/>
        <v>0</v>
      </c>
      <c r="Q12" s="398">
        <f t="shared" si="1"/>
        <v>0</v>
      </c>
      <c r="R12" s="398">
        <f t="shared" si="1"/>
        <v>0</v>
      </c>
      <c r="S12" s="398">
        <f t="shared" si="1"/>
        <v>0</v>
      </c>
      <c r="T12" s="398">
        <f t="shared" si="1"/>
        <v>0</v>
      </c>
      <c r="U12" s="398">
        <f t="shared" si="1"/>
        <v>0</v>
      </c>
      <c r="V12" s="398">
        <f t="shared" si="1"/>
        <v>0</v>
      </c>
      <c r="W12" s="398">
        <f t="shared" si="1"/>
        <v>0</v>
      </c>
      <c r="X12" s="398">
        <f t="shared" si="1"/>
        <v>0</v>
      </c>
      <c r="Y12" s="398">
        <f t="shared" si="1"/>
        <v>0</v>
      </c>
      <c r="Z12" s="398">
        <f t="shared" si="1"/>
        <v>0</v>
      </c>
      <c r="AA12" s="398">
        <f t="shared" si="1"/>
        <v>0</v>
      </c>
      <c r="AB12" s="398">
        <f t="shared" si="1"/>
        <v>0</v>
      </c>
      <c r="AC12" s="399">
        <f t="shared" si="1"/>
        <v>0</v>
      </c>
      <c r="AD12" s="579">
        <f aca="true" t="shared" si="2" ref="AD12:AD73">SUM(B12:AC12)-N12</f>
        <v>2236000</v>
      </c>
      <c r="AE12" s="400"/>
      <c r="AF12" s="351"/>
      <c r="AG12" s="401"/>
    </row>
    <row r="13" spans="1:32" s="366" customFormat="1" ht="18" customHeight="1">
      <c r="A13" s="580" t="s">
        <v>519</v>
      </c>
      <c r="B13" s="349">
        <v>119930</v>
      </c>
      <c r="C13" s="349">
        <v>35400</v>
      </c>
      <c r="D13" s="349"/>
      <c r="E13" s="349"/>
      <c r="F13" s="349"/>
      <c r="G13" s="349"/>
      <c r="H13" s="349"/>
      <c r="I13" s="349"/>
      <c r="J13" s="349"/>
      <c r="K13" s="349"/>
      <c r="L13" s="349"/>
      <c r="M13" s="349"/>
      <c r="N13" s="349"/>
      <c r="O13" s="349"/>
      <c r="P13" s="349"/>
      <c r="Q13" s="349"/>
      <c r="R13" s="349"/>
      <c r="S13" s="349"/>
      <c r="T13" s="349"/>
      <c r="U13" s="349"/>
      <c r="V13" s="349"/>
      <c r="W13" s="349"/>
      <c r="X13" s="349"/>
      <c r="Y13" s="349"/>
      <c r="Z13" s="349"/>
      <c r="AA13" s="349"/>
      <c r="AB13" s="349"/>
      <c r="AC13" s="349"/>
      <c r="AD13" s="581">
        <f t="shared" si="2"/>
        <v>155330</v>
      </c>
      <c r="AE13" s="400"/>
      <c r="AF13" s="351"/>
    </row>
    <row r="14" spans="1:32" s="366" customFormat="1" ht="18" customHeight="1" hidden="1">
      <c r="A14" s="580" t="s">
        <v>520</v>
      </c>
      <c r="B14" s="349"/>
      <c r="C14" s="349"/>
      <c r="D14" s="349"/>
      <c r="E14" s="349"/>
      <c r="F14" s="349"/>
      <c r="G14" s="349"/>
      <c r="H14" s="349"/>
      <c r="I14" s="349"/>
      <c r="J14" s="349"/>
      <c r="K14" s="349"/>
      <c r="L14" s="349"/>
      <c r="M14" s="349"/>
      <c r="N14" s="349"/>
      <c r="O14" s="349"/>
      <c r="P14" s="349"/>
      <c r="Q14" s="349"/>
      <c r="R14" s="349"/>
      <c r="S14" s="349"/>
      <c r="T14" s="349"/>
      <c r="U14" s="349"/>
      <c r="V14" s="349"/>
      <c r="W14" s="349"/>
      <c r="X14" s="349"/>
      <c r="Y14" s="349"/>
      <c r="Z14" s="349"/>
      <c r="AA14" s="349"/>
      <c r="AB14" s="349"/>
      <c r="AC14" s="349"/>
      <c r="AD14" s="582">
        <f t="shared" si="2"/>
        <v>0</v>
      </c>
      <c r="AE14" s="400"/>
      <c r="AF14" s="351"/>
    </row>
    <row r="15" spans="1:32" s="366" customFormat="1" ht="18" customHeight="1">
      <c r="A15" s="580" t="s">
        <v>521</v>
      </c>
      <c r="B15" s="349">
        <v>58470</v>
      </c>
      <c r="C15" s="349"/>
      <c r="D15" s="349"/>
      <c r="E15" s="349"/>
      <c r="F15" s="349"/>
      <c r="G15" s="349"/>
      <c r="H15" s="349"/>
      <c r="I15" s="349"/>
      <c r="J15" s="349"/>
      <c r="K15" s="349"/>
      <c r="L15" s="349"/>
      <c r="M15" s="349"/>
      <c r="N15" s="349"/>
      <c r="O15" s="349"/>
      <c r="P15" s="349"/>
      <c r="Q15" s="349"/>
      <c r="R15" s="349"/>
      <c r="S15" s="349"/>
      <c r="T15" s="349"/>
      <c r="U15" s="349"/>
      <c r="V15" s="349"/>
      <c r="W15" s="349"/>
      <c r="X15" s="349"/>
      <c r="Y15" s="349"/>
      <c r="Z15" s="349"/>
      <c r="AA15" s="349"/>
      <c r="AB15" s="349"/>
      <c r="AC15" s="349"/>
      <c r="AD15" s="582">
        <f t="shared" si="2"/>
        <v>58470</v>
      </c>
      <c r="AE15" s="400"/>
      <c r="AF15" s="351"/>
    </row>
    <row r="16" spans="1:32" s="366" customFormat="1" ht="18" customHeight="1" hidden="1">
      <c r="A16" s="580" t="s">
        <v>522</v>
      </c>
      <c r="B16" s="349"/>
      <c r="C16" s="349"/>
      <c r="D16" s="349"/>
      <c r="E16" s="349"/>
      <c r="F16" s="349"/>
      <c r="G16" s="349"/>
      <c r="H16" s="349"/>
      <c r="I16" s="349"/>
      <c r="J16" s="349"/>
      <c r="K16" s="349"/>
      <c r="L16" s="349"/>
      <c r="M16" s="349"/>
      <c r="N16" s="349"/>
      <c r="O16" s="349"/>
      <c r="P16" s="349"/>
      <c r="Q16" s="349"/>
      <c r="R16" s="349"/>
      <c r="S16" s="349"/>
      <c r="T16" s="349"/>
      <c r="U16" s="349"/>
      <c r="V16" s="349"/>
      <c r="W16" s="349"/>
      <c r="X16" s="349"/>
      <c r="Y16" s="349"/>
      <c r="Z16" s="349"/>
      <c r="AA16" s="349"/>
      <c r="AB16" s="349"/>
      <c r="AC16" s="349"/>
      <c r="AD16" s="582">
        <f t="shared" si="2"/>
        <v>0</v>
      </c>
      <c r="AE16" s="400"/>
      <c r="AF16" s="351"/>
    </row>
    <row r="17" spans="1:32" s="366" customFormat="1" ht="18" customHeight="1">
      <c r="A17" s="580" t="s">
        <v>523</v>
      </c>
      <c r="B17" s="349">
        <v>130310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49"/>
      <c r="P17" s="349"/>
      <c r="Q17" s="349"/>
      <c r="R17" s="349"/>
      <c r="S17" s="349"/>
      <c r="T17" s="349"/>
      <c r="U17" s="349"/>
      <c r="V17" s="349"/>
      <c r="W17" s="349"/>
      <c r="X17" s="349"/>
      <c r="Y17" s="349"/>
      <c r="Z17" s="349"/>
      <c r="AA17" s="349"/>
      <c r="AB17" s="349"/>
      <c r="AC17" s="349"/>
      <c r="AD17" s="582">
        <f t="shared" si="2"/>
        <v>130310</v>
      </c>
      <c r="AE17" s="400"/>
      <c r="AF17" s="351"/>
    </row>
    <row r="18" spans="1:32" s="366" customFormat="1" ht="18" customHeight="1">
      <c r="A18" s="580" t="s">
        <v>524</v>
      </c>
      <c r="B18" s="349">
        <v>43450</v>
      </c>
      <c r="C18" s="349"/>
      <c r="D18" s="349"/>
      <c r="E18" s="349"/>
      <c r="F18" s="349"/>
      <c r="G18" s="349"/>
      <c r="H18" s="349"/>
      <c r="I18" s="349"/>
      <c r="J18" s="349"/>
      <c r="K18" s="349"/>
      <c r="L18" s="349"/>
      <c r="M18" s="349"/>
      <c r="N18" s="349"/>
      <c r="O18" s="349"/>
      <c r="P18" s="349"/>
      <c r="Q18" s="349"/>
      <c r="R18" s="349"/>
      <c r="S18" s="349"/>
      <c r="T18" s="349"/>
      <c r="U18" s="349"/>
      <c r="V18" s="349"/>
      <c r="W18" s="349"/>
      <c r="X18" s="349"/>
      <c r="Y18" s="349"/>
      <c r="Z18" s="349"/>
      <c r="AA18" s="349"/>
      <c r="AB18" s="349"/>
      <c r="AC18" s="349"/>
      <c r="AD18" s="582">
        <f t="shared" si="2"/>
        <v>43450</v>
      </c>
      <c r="AE18" s="400"/>
      <c r="AF18" s="351"/>
    </row>
    <row r="19" spans="1:32" s="366" customFormat="1" ht="18" customHeight="1" hidden="1">
      <c r="A19" s="580" t="s">
        <v>525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49"/>
      <c r="T19" s="349"/>
      <c r="U19" s="349"/>
      <c r="V19" s="349"/>
      <c r="W19" s="349"/>
      <c r="X19" s="349"/>
      <c r="Y19" s="349"/>
      <c r="Z19" s="349"/>
      <c r="AA19" s="349"/>
      <c r="AB19" s="349"/>
      <c r="AC19" s="349"/>
      <c r="AD19" s="582">
        <f t="shared" si="2"/>
        <v>0</v>
      </c>
      <c r="AE19" s="400"/>
      <c r="AF19" s="351"/>
    </row>
    <row r="20" spans="1:32" s="366" customFormat="1" ht="18" customHeight="1">
      <c r="A20" s="580" t="s">
        <v>526</v>
      </c>
      <c r="B20" s="349">
        <v>60000</v>
      </c>
      <c r="C20" s="349"/>
      <c r="D20" s="349"/>
      <c r="E20" s="349"/>
      <c r="F20" s="349"/>
      <c r="G20" s="349"/>
      <c r="H20" s="349"/>
      <c r="I20" s="349"/>
      <c r="J20" s="349"/>
      <c r="K20" s="349"/>
      <c r="L20" s="349"/>
      <c r="M20" s="349"/>
      <c r="N20" s="349"/>
      <c r="O20" s="349"/>
      <c r="P20" s="349"/>
      <c r="Q20" s="349"/>
      <c r="R20" s="349"/>
      <c r="S20" s="349"/>
      <c r="T20" s="349"/>
      <c r="U20" s="349"/>
      <c r="V20" s="349"/>
      <c r="W20" s="349"/>
      <c r="X20" s="349"/>
      <c r="Y20" s="349"/>
      <c r="Z20" s="349"/>
      <c r="AA20" s="349"/>
      <c r="AB20" s="349"/>
      <c r="AC20" s="349"/>
      <c r="AD20" s="582">
        <f t="shared" si="2"/>
        <v>60000</v>
      </c>
      <c r="AE20" s="400"/>
      <c r="AF20" s="351"/>
    </row>
    <row r="21" spans="1:32" s="366" customFormat="1" ht="18" customHeight="1" hidden="1">
      <c r="A21" s="580" t="s">
        <v>527</v>
      </c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349"/>
      <c r="N21" s="349"/>
      <c r="O21" s="349"/>
      <c r="P21" s="349"/>
      <c r="Q21" s="349"/>
      <c r="R21" s="349"/>
      <c r="S21" s="349"/>
      <c r="T21" s="349"/>
      <c r="U21" s="349"/>
      <c r="V21" s="349"/>
      <c r="W21" s="349"/>
      <c r="X21" s="349"/>
      <c r="Y21" s="349"/>
      <c r="Z21" s="349"/>
      <c r="AA21" s="349"/>
      <c r="AB21" s="349"/>
      <c r="AC21" s="349"/>
      <c r="AD21" s="582">
        <f t="shared" si="2"/>
        <v>0</v>
      </c>
      <c r="AE21" s="400"/>
      <c r="AF21" s="351"/>
    </row>
    <row r="22" spans="1:32" s="403" customFormat="1" ht="18" customHeight="1" hidden="1">
      <c r="A22" s="580" t="s">
        <v>528</v>
      </c>
      <c r="B22" s="349"/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49"/>
      <c r="Z22" s="349"/>
      <c r="AA22" s="349"/>
      <c r="AB22" s="349"/>
      <c r="AC22" s="349"/>
      <c r="AD22" s="582">
        <f t="shared" si="2"/>
        <v>0</v>
      </c>
      <c r="AE22" s="400"/>
      <c r="AF22" s="351"/>
    </row>
    <row r="23" spans="1:32" ht="18" customHeight="1">
      <c r="A23" s="583" t="s">
        <v>529</v>
      </c>
      <c r="B23" s="349">
        <v>59800</v>
      </c>
      <c r="C23" s="349">
        <v>4000</v>
      </c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49"/>
      <c r="Z23" s="349"/>
      <c r="AA23" s="349"/>
      <c r="AB23" s="349"/>
      <c r="AC23" s="349"/>
      <c r="AD23" s="582">
        <f t="shared" si="2"/>
        <v>63800</v>
      </c>
      <c r="AE23" s="400"/>
      <c r="AF23" s="351"/>
    </row>
    <row r="24" spans="1:32" ht="18" customHeight="1" hidden="1">
      <c r="A24" s="583" t="s">
        <v>530</v>
      </c>
      <c r="B24" s="349"/>
      <c r="C24" s="349"/>
      <c r="D24" s="349"/>
      <c r="E24" s="349"/>
      <c r="F24" s="349"/>
      <c r="G24" s="349"/>
      <c r="H24" s="349"/>
      <c r="I24" s="349"/>
      <c r="J24" s="349"/>
      <c r="K24" s="349"/>
      <c r="L24" s="349"/>
      <c r="M24" s="349"/>
      <c r="N24" s="349"/>
      <c r="O24" s="349"/>
      <c r="P24" s="349"/>
      <c r="Q24" s="349"/>
      <c r="R24" s="349"/>
      <c r="S24" s="349"/>
      <c r="T24" s="349"/>
      <c r="U24" s="349"/>
      <c r="V24" s="349"/>
      <c r="W24" s="349"/>
      <c r="X24" s="349"/>
      <c r="Y24" s="349"/>
      <c r="Z24" s="349"/>
      <c r="AA24" s="349"/>
      <c r="AB24" s="349"/>
      <c r="AC24" s="349"/>
      <c r="AD24" s="582">
        <f t="shared" si="2"/>
        <v>0</v>
      </c>
      <c r="AE24" s="400"/>
      <c r="AF24" s="351"/>
    </row>
    <row r="25" spans="1:32" ht="18" customHeight="1" hidden="1">
      <c r="A25" s="583" t="s">
        <v>531</v>
      </c>
      <c r="B25" s="349"/>
      <c r="C25" s="349"/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349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349"/>
      <c r="Z25" s="349"/>
      <c r="AA25" s="349"/>
      <c r="AB25" s="349"/>
      <c r="AC25" s="349"/>
      <c r="AD25" s="582">
        <f t="shared" si="2"/>
        <v>0</v>
      </c>
      <c r="AE25" s="400"/>
      <c r="AF25" s="351"/>
    </row>
    <row r="26" spans="1:32" ht="18" customHeight="1" hidden="1">
      <c r="A26" s="583" t="s">
        <v>532</v>
      </c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349"/>
      <c r="O26" s="349"/>
      <c r="P26" s="349"/>
      <c r="Q26" s="349"/>
      <c r="R26" s="349"/>
      <c r="S26" s="349"/>
      <c r="T26" s="349"/>
      <c r="U26" s="349"/>
      <c r="V26" s="349"/>
      <c r="W26" s="349"/>
      <c r="X26" s="349"/>
      <c r="Y26" s="349"/>
      <c r="Z26" s="349"/>
      <c r="AA26" s="349"/>
      <c r="AB26" s="349"/>
      <c r="AC26" s="349"/>
      <c r="AD26" s="582">
        <f t="shared" si="2"/>
        <v>0</v>
      </c>
      <c r="AE26" s="400"/>
      <c r="AF26" s="351"/>
    </row>
    <row r="27" spans="1:32" ht="18" customHeight="1" hidden="1">
      <c r="A27" s="583" t="s">
        <v>533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49"/>
      <c r="AC27" s="349"/>
      <c r="AD27" s="582">
        <f t="shared" si="2"/>
        <v>0</v>
      </c>
      <c r="AE27" s="400"/>
      <c r="AF27" s="351"/>
    </row>
    <row r="28" spans="1:32" ht="18" customHeight="1">
      <c r="A28" s="583" t="s">
        <v>534</v>
      </c>
      <c r="B28" s="349">
        <v>14960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49"/>
      <c r="Z28" s="349"/>
      <c r="AA28" s="349"/>
      <c r="AB28" s="349"/>
      <c r="AC28" s="349"/>
      <c r="AD28" s="582">
        <f t="shared" si="2"/>
        <v>14960</v>
      </c>
      <c r="AE28" s="400"/>
      <c r="AF28" s="351"/>
    </row>
    <row r="29" spans="1:32" ht="18" customHeight="1">
      <c r="A29" s="583" t="s">
        <v>535</v>
      </c>
      <c r="B29" s="349">
        <v>107000</v>
      </c>
      <c r="C29" s="349"/>
      <c r="D29" s="349"/>
      <c r="E29" s="349"/>
      <c r="F29" s="349"/>
      <c r="G29" s="349"/>
      <c r="H29" s="349"/>
      <c r="I29" s="349"/>
      <c r="J29" s="349"/>
      <c r="K29" s="349"/>
      <c r="L29" s="349"/>
      <c r="M29" s="349"/>
      <c r="N29" s="349"/>
      <c r="O29" s="349"/>
      <c r="P29" s="349"/>
      <c r="Q29" s="349"/>
      <c r="R29" s="349"/>
      <c r="S29" s="349"/>
      <c r="T29" s="349"/>
      <c r="U29" s="349"/>
      <c r="V29" s="349"/>
      <c r="W29" s="349"/>
      <c r="X29" s="349"/>
      <c r="Y29" s="349"/>
      <c r="Z29" s="349"/>
      <c r="AA29" s="349"/>
      <c r="AB29" s="349"/>
      <c r="AC29" s="349"/>
      <c r="AD29" s="582">
        <f t="shared" si="2"/>
        <v>107000</v>
      </c>
      <c r="AE29" s="400"/>
      <c r="AF29" s="351"/>
    </row>
    <row r="30" spans="1:32" ht="18" customHeight="1">
      <c r="A30" s="583" t="s">
        <v>630</v>
      </c>
      <c r="B30" s="349">
        <v>39900</v>
      </c>
      <c r="C30" s="349"/>
      <c r="D30" s="349"/>
      <c r="E30" s="349"/>
      <c r="F30" s="349"/>
      <c r="G30" s="349"/>
      <c r="H30" s="349"/>
      <c r="I30" s="349"/>
      <c r="J30" s="349"/>
      <c r="K30" s="349"/>
      <c r="L30" s="349"/>
      <c r="M30" s="349"/>
      <c r="N30" s="349"/>
      <c r="O30" s="349"/>
      <c r="P30" s="349"/>
      <c r="Q30" s="349"/>
      <c r="R30" s="349"/>
      <c r="S30" s="349"/>
      <c r="T30" s="349"/>
      <c r="U30" s="349"/>
      <c r="V30" s="349"/>
      <c r="W30" s="349"/>
      <c r="X30" s="349"/>
      <c r="Y30" s="349"/>
      <c r="Z30" s="349"/>
      <c r="AA30" s="349"/>
      <c r="AB30" s="349"/>
      <c r="AC30" s="349"/>
      <c r="AD30" s="582">
        <f t="shared" si="2"/>
        <v>39900</v>
      </c>
      <c r="AE30" s="400"/>
      <c r="AF30" s="351"/>
    </row>
    <row r="31" spans="1:32" ht="18" customHeight="1">
      <c r="A31" s="583" t="s">
        <v>536</v>
      </c>
      <c r="B31" s="349">
        <v>60820</v>
      </c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  <c r="U31" s="349"/>
      <c r="V31" s="349"/>
      <c r="W31" s="349"/>
      <c r="X31" s="349"/>
      <c r="Y31" s="349"/>
      <c r="Z31" s="349"/>
      <c r="AA31" s="349"/>
      <c r="AB31" s="349"/>
      <c r="AC31" s="349"/>
      <c r="AD31" s="582">
        <f t="shared" si="2"/>
        <v>60820</v>
      </c>
      <c r="AE31" s="400"/>
      <c r="AF31" s="351"/>
    </row>
    <row r="32" spans="1:32" ht="18" customHeight="1">
      <c r="A32" s="583" t="s">
        <v>537</v>
      </c>
      <c r="B32" s="349">
        <v>38270</v>
      </c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  <c r="S32" s="349"/>
      <c r="T32" s="349"/>
      <c r="U32" s="349"/>
      <c r="V32" s="349"/>
      <c r="W32" s="349"/>
      <c r="X32" s="349"/>
      <c r="Y32" s="349"/>
      <c r="Z32" s="349"/>
      <c r="AA32" s="349"/>
      <c r="AB32" s="349"/>
      <c r="AC32" s="349"/>
      <c r="AD32" s="582">
        <f t="shared" si="2"/>
        <v>38270</v>
      </c>
      <c r="AE32" s="400"/>
      <c r="AF32" s="351"/>
    </row>
    <row r="33" spans="1:32" ht="18" customHeight="1" hidden="1">
      <c r="A33" s="583" t="s">
        <v>538</v>
      </c>
      <c r="B33" s="349"/>
      <c r="C33" s="349"/>
      <c r="D33" s="349"/>
      <c r="E33" s="349"/>
      <c r="F33" s="349"/>
      <c r="G33" s="349"/>
      <c r="H33" s="349"/>
      <c r="I33" s="349"/>
      <c r="J33" s="349"/>
      <c r="K33" s="349"/>
      <c r="L33" s="349"/>
      <c r="M33" s="349"/>
      <c r="N33" s="349"/>
      <c r="O33" s="349"/>
      <c r="P33" s="349"/>
      <c r="Q33" s="349"/>
      <c r="R33" s="349"/>
      <c r="S33" s="349"/>
      <c r="T33" s="349"/>
      <c r="U33" s="349"/>
      <c r="V33" s="349"/>
      <c r="W33" s="349"/>
      <c r="X33" s="349"/>
      <c r="Y33" s="349"/>
      <c r="Z33" s="349"/>
      <c r="AA33" s="349"/>
      <c r="AB33" s="349"/>
      <c r="AC33" s="349"/>
      <c r="AD33" s="582">
        <f t="shared" si="2"/>
        <v>0</v>
      </c>
      <c r="AE33" s="400"/>
      <c r="AF33" s="351"/>
    </row>
    <row r="34" spans="1:32" ht="18" customHeight="1">
      <c r="A34" s="583" t="s">
        <v>539</v>
      </c>
      <c r="B34" s="349">
        <v>99930</v>
      </c>
      <c r="C34" s="349">
        <v>19600</v>
      </c>
      <c r="D34" s="349"/>
      <c r="E34" s="349"/>
      <c r="F34" s="349"/>
      <c r="G34" s="349"/>
      <c r="H34" s="349"/>
      <c r="I34" s="349"/>
      <c r="J34" s="349"/>
      <c r="K34" s="349"/>
      <c r="L34" s="349"/>
      <c r="M34" s="349"/>
      <c r="N34" s="349"/>
      <c r="O34" s="349"/>
      <c r="P34" s="349"/>
      <c r="Q34" s="349"/>
      <c r="R34" s="349"/>
      <c r="S34" s="349"/>
      <c r="T34" s="349"/>
      <c r="U34" s="349"/>
      <c r="V34" s="349"/>
      <c r="W34" s="349"/>
      <c r="X34" s="349"/>
      <c r="Y34" s="349"/>
      <c r="Z34" s="349"/>
      <c r="AA34" s="349"/>
      <c r="AB34" s="349"/>
      <c r="AC34" s="349"/>
      <c r="AD34" s="582">
        <f t="shared" si="2"/>
        <v>119530</v>
      </c>
      <c r="AE34" s="404"/>
      <c r="AF34" s="351"/>
    </row>
    <row r="35" spans="1:32" ht="18" customHeight="1" hidden="1">
      <c r="A35" s="583" t="s">
        <v>540</v>
      </c>
      <c r="B35" s="349"/>
      <c r="C35" s="349"/>
      <c r="D35" s="349"/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49"/>
      <c r="Z35" s="349"/>
      <c r="AA35" s="349"/>
      <c r="AB35" s="349"/>
      <c r="AC35" s="349"/>
      <c r="AD35" s="582">
        <f t="shared" si="2"/>
        <v>0</v>
      </c>
      <c r="AE35" s="404"/>
      <c r="AF35" s="351"/>
    </row>
    <row r="36" spans="1:32" ht="18" customHeight="1">
      <c r="A36" s="583" t="s">
        <v>541</v>
      </c>
      <c r="B36" s="349">
        <v>54420</v>
      </c>
      <c r="C36" s="349">
        <v>18000</v>
      </c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49"/>
      <c r="Z36" s="349"/>
      <c r="AA36" s="349"/>
      <c r="AB36" s="349"/>
      <c r="AC36" s="349"/>
      <c r="AD36" s="582">
        <f t="shared" si="2"/>
        <v>72420</v>
      </c>
      <c r="AE36" s="404"/>
      <c r="AF36" s="351"/>
    </row>
    <row r="37" spans="1:32" ht="18" customHeight="1">
      <c r="A37" s="583" t="s">
        <v>542</v>
      </c>
      <c r="B37" s="349">
        <v>117000</v>
      </c>
      <c r="C37" s="349">
        <v>23000</v>
      </c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49"/>
      <c r="Z37" s="349"/>
      <c r="AA37" s="349"/>
      <c r="AB37" s="349"/>
      <c r="AC37" s="349"/>
      <c r="AD37" s="582">
        <f t="shared" si="2"/>
        <v>140000</v>
      </c>
      <c r="AE37" s="404"/>
      <c r="AF37" s="351"/>
    </row>
    <row r="38" spans="1:32" ht="18" customHeight="1">
      <c r="A38" s="583" t="s">
        <v>543</v>
      </c>
      <c r="B38" s="349">
        <v>94100</v>
      </c>
      <c r="C38" s="349"/>
      <c r="D38" s="349"/>
      <c r="E38" s="349"/>
      <c r="F38" s="349"/>
      <c r="G38" s="349"/>
      <c r="H38" s="349"/>
      <c r="I38" s="349"/>
      <c r="J38" s="349"/>
      <c r="K38" s="349"/>
      <c r="L38" s="349"/>
      <c r="M38" s="349"/>
      <c r="N38" s="349"/>
      <c r="O38" s="349"/>
      <c r="P38" s="349"/>
      <c r="Q38" s="349"/>
      <c r="R38" s="349"/>
      <c r="S38" s="349"/>
      <c r="T38" s="349"/>
      <c r="U38" s="349"/>
      <c r="V38" s="349"/>
      <c r="W38" s="349"/>
      <c r="X38" s="349"/>
      <c r="Y38" s="349"/>
      <c r="Z38" s="349"/>
      <c r="AA38" s="349"/>
      <c r="AB38" s="349"/>
      <c r="AC38" s="349"/>
      <c r="AD38" s="582">
        <f t="shared" si="2"/>
        <v>94100</v>
      </c>
      <c r="AE38" s="404"/>
      <c r="AF38" s="351"/>
    </row>
    <row r="39" spans="1:32" ht="18" customHeight="1">
      <c r="A39" s="583" t="s">
        <v>544</v>
      </c>
      <c r="B39" s="349">
        <v>122400</v>
      </c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49"/>
      <c r="P39" s="349"/>
      <c r="Q39" s="349"/>
      <c r="R39" s="349"/>
      <c r="S39" s="349"/>
      <c r="T39" s="349"/>
      <c r="U39" s="349"/>
      <c r="V39" s="349"/>
      <c r="W39" s="349"/>
      <c r="X39" s="349"/>
      <c r="Y39" s="349"/>
      <c r="Z39" s="349"/>
      <c r="AA39" s="349"/>
      <c r="AB39" s="349"/>
      <c r="AC39" s="349"/>
      <c r="AD39" s="582">
        <f t="shared" si="2"/>
        <v>122400</v>
      </c>
      <c r="AE39" s="404"/>
      <c r="AF39" s="351"/>
    </row>
    <row r="40" spans="1:32" ht="18" customHeight="1" hidden="1">
      <c r="A40" s="583" t="s">
        <v>545</v>
      </c>
      <c r="B40" s="349"/>
      <c r="C40" s="349"/>
      <c r="D40" s="349"/>
      <c r="E40" s="349"/>
      <c r="F40" s="349"/>
      <c r="G40" s="349"/>
      <c r="H40" s="349"/>
      <c r="I40" s="349"/>
      <c r="J40" s="349"/>
      <c r="K40" s="349"/>
      <c r="L40" s="349"/>
      <c r="M40" s="349"/>
      <c r="N40" s="349"/>
      <c r="O40" s="349"/>
      <c r="P40" s="349"/>
      <c r="Q40" s="349"/>
      <c r="R40" s="349"/>
      <c r="S40" s="349"/>
      <c r="T40" s="349"/>
      <c r="U40" s="349"/>
      <c r="V40" s="349"/>
      <c r="W40" s="349"/>
      <c r="X40" s="349"/>
      <c r="Y40" s="349"/>
      <c r="Z40" s="349"/>
      <c r="AA40" s="349"/>
      <c r="AB40" s="349"/>
      <c r="AC40" s="349"/>
      <c r="AD40" s="582">
        <f t="shared" si="2"/>
        <v>0</v>
      </c>
      <c r="AE40" s="404"/>
      <c r="AF40" s="351"/>
    </row>
    <row r="41" spans="1:32" ht="18" customHeight="1">
      <c r="A41" s="583" t="s">
        <v>546</v>
      </c>
      <c r="B41" s="349">
        <v>76800</v>
      </c>
      <c r="C41" s="349"/>
      <c r="D41" s="349"/>
      <c r="E41" s="349"/>
      <c r="F41" s="349"/>
      <c r="G41" s="349"/>
      <c r="H41" s="349"/>
      <c r="I41" s="349"/>
      <c r="J41" s="349"/>
      <c r="K41" s="349"/>
      <c r="L41" s="349"/>
      <c r="M41" s="349"/>
      <c r="N41" s="349"/>
      <c r="O41" s="349"/>
      <c r="P41" s="349"/>
      <c r="Q41" s="349"/>
      <c r="R41" s="349"/>
      <c r="S41" s="349"/>
      <c r="T41" s="349"/>
      <c r="U41" s="349"/>
      <c r="V41" s="349"/>
      <c r="W41" s="349"/>
      <c r="X41" s="349"/>
      <c r="Y41" s="349"/>
      <c r="Z41" s="349"/>
      <c r="AA41" s="349"/>
      <c r="AB41" s="349"/>
      <c r="AC41" s="349"/>
      <c r="AD41" s="582">
        <f t="shared" si="2"/>
        <v>76800</v>
      </c>
      <c r="AE41" s="404"/>
      <c r="AF41" s="351"/>
    </row>
    <row r="42" spans="1:32" ht="18" customHeight="1" hidden="1">
      <c r="A42" s="583" t="s">
        <v>547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  <c r="S42" s="349"/>
      <c r="T42" s="349"/>
      <c r="U42" s="349"/>
      <c r="V42" s="349"/>
      <c r="W42" s="349"/>
      <c r="X42" s="349"/>
      <c r="Y42" s="349"/>
      <c r="Z42" s="349"/>
      <c r="AA42" s="349"/>
      <c r="AB42" s="349"/>
      <c r="AC42" s="349"/>
      <c r="AD42" s="582">
        <f t="shared" si="2"/>
        <v>0</v>
      </c>
      <c r="AE42" s="404"/>
      <c r="AF42" s="351"/>
    </row>
    <row r="43" spans="1:32" ht="18" customHeight="1" hidden="1">
      <c r="A43" s="583" t="s">
        <v>548</v>
      </c>
      <c r="B43" s="349"/>
      <c r="C43" s="349"/>
      <c r="D43" s="349"/>
      <c r="E43" s="349"/>
      <c r="F43" s="349"/>
      <c r="G43" s="349"/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49"/>
      <c r="AC43" s="349"/>
      <c r="AD43" s="582">
        <f t="shared" si="2"/>
        <v>0</v>
      </c>
      <c r="AE43" s="404"/>
      <c r="AF43" s="351"/>
    </row>
    <row r="44" spans="1:32" ht="18" customHeight="1" hidden="1">
      <c r="A44" s="583" t="s">
        <v>549</v>
      </c>
      <c r="B44" s="349"/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49"/>
      <c r="Z44" s="349"/>
      <c r="AA44" s="349"/>
      <c r="AB44" s="349"/>
      <c r="AC44" s="349"/>
      <c r="AD44" s="582">
        <f t="shared" si="2"/>
        <v>0</v>
      </c>
      <c r="AE44" s="404"/>
      <c r="AF44" s="351"/>
    </row>
    <row r="45" spans="1:32" ht="18" customHeight="1">
      <c r="A45" s="583" t="s">
        <v>550</v>
      </c>
      <c r="B45" s="349">
        <v>81380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49"/>
      <c r="Z45" s="349"/>
      <c r="AA45" s="349"/>
      <c r="AB45" s="349"/>
      <c r="AC45" s="349"/>
      <c r="AD45" s="582">
        <f t="shared" si="2"/>
        <v>81380</v>
      </c>
      <c r="AE45" s="404"/>
      <c r="AF45" s="351"/>
    </row>
    <row r="46" spans="1:32" ht="18" customHeight="1">
      <c r="A46" s="583" t="s">
        <v>551</v>
      </c>
      <c r="B46" s="349">
        <v>24200</v>
      </c>
      <c r="C46" s="349"/>
      <c r="D46" s="349"/>
      <c r="E46" s="349"/>
      <c r="F46" s="34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  <c r="S46" s="349"/>
      <c r="T46" s="349"/>
      <c r="U46" s="349"/>
      <c r="V46" s="349"/>
      <c r="W46" s="349"/>
      <c r="X46" s="349"/>
      <c r="Y46" s="349"/>
      <c r="Z46" s="349"/>
      <c r="AA46" s="349"/>
      <c r="AB46" s="349"/>
      <c r="AC46" s="349"/>
      <c r="AD46" s="582">
        <f t="shared" si="2"/>
        <v>24200</v>
      </c>
      <c r="AE46" s="404"/>
      <c r="AF46" s="351"/>
    </row>
    <row r="47" spans="1:32" ht="18" customHeight="1">
      <c r="A47" s="583" t="s">
        <v>552</v>
      </c>
      <c r="B47" s="349">
        <v>69000</v>
      </c>
      <c r="C47" s="349"/>
      <c r="D47" s="349"/>
      <c r="E47" s="349"/>
      <c r="F47" s="34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  <c r="S47" s="349"/>
      <c r="T47" s="349"/>
      <c r="U47" s="349"/>
      <c r="V47" s="349"/>
      <c r="W47" s="349"/>
      <c r="X47" s="349"/>
      <c r="Y47" s="349"/>
      <c r="Z47" s="349"/>
      <c r="AA47" s="349"/>
      <c r="AB47" s="349"/>
      <c r="AC47" s="349"/>
      <c r="AD47" s="582">
        <f t="shared" si="2"/>
        <v>69000</v>
      </c>
      <c r="AE47" s="404"/>
      <c r="AF47" s="351"/>
    </row>
    <row r="48" spans="1:32" ht="18" customHeight="1">
      <c r="A48" s="583" t="s">
        <v>553</v>
      </c>
      <c r="B48" s="349">
        <v>102760</v>
      </c>
      <c r="C48" s="349"/>
      <c r="D48" s="349"/>
      <c r="E48" s="349"/>
      <c r="F48" s="34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  <c r="S48" s="349"/>
      <c r="T48" s="349"/>
      <c r="U48" s="349"/>
      <c r="V48" s="349"/>
      <c r="W48" s="349"/>
      <c r="X48" s="349"/>
      <c r="Y48" s="349"/>
      <c r="Z48" s="349"/>
      <c r="AA48" s="349"/>
      <c r="AB48" s="349"/>
      <c r="AC48" s="349"/>
      <c r="AD48" s="582">
        <f t="shared" si="2"/>
        <v>102760</v>
      </c>
      <c r="AE48" s="404"/>
      <c r="AF48" s="351"/>
    </row>
    <row r="49" spans="1:32" ht="18" customHeight="1">
      <c r="A49" s="583" t="s">
        <v>554</v>
      </c>
      <c r="B49" s="349">
        <v>67050</v>
      </c>
      <c r="C49" s="349"/>
      <c r="D49" s="349"/>
      <c r="E49" s="349"/>
      <c r="F49" s="34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  <c r="S49" s="349"/>
      <c r="T49" s="349"/>
      <c r="U49" s="349"/>
      <c r="V49" s="349"/>
      <c r="W49" s="349"/>
      <c r="X49" s="349"/>
      <c r="Y49" s="349"/>
      <c r="Z49" s="349"/>
      <c r="AA49" s="349"/>
      <c r="AB49" s="349"/>
      <c r="AC49" s="349"/>
      <c r="AD49" s="582">
        <f t="shared" si="2"/>
        <v>67050</v>
      </c>
      <c r="AE49" s="404"/>
      <c r="AF49" s="351"/>
    </row>
    <row r="50" spans="1:32" ht="18" customHeight="1">
      <c r="A50" s="583" t="s">
        <v>596</v>
      </c>
      <c r="B50" s="349">
        <v>93830</v>
      </c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49"/>
      <c r="AA50" s="349"/>
      <c r="AB50" s="349"/>
      <c r="AC50" s="349"/>
      <c r="AD50" s="582">
        <f t="shared" si="2"/>
        <v>93830</v>
      </c>
      <c r="AE50" s="404"/>
      <c r="AF50" s="351"/>
    </row>
    <row r="51" spans="1:32" ht="18" customHeight="1">
      <c r="A51" s="583" t="s">
        <v>148</v>
      </c>
      <c r="B51" s="349">
        <v>67000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582">
        <f t="shared" si="2"/>
        <v>67000</v>
      </c>
      <c r="AE51" s="404"/>
      <c r="AF51" s="351"/>
    </row>
    <row r="52" spans="1:32" ht="18" customHeight="1">
      <c r="A52" s="583" t="s">
        <v>555</v>
      </c>
      <c r="B52" s="349">
        <v>13540</v>
      </c>
      <c r="C52" s="349"/>
      <c r="D52" s="349"/>
      <c r="E52" s="349"/>
      <c r="F52" s="349"/>
      <c r="G52" s="349"/>
      <c r="H52" s="349"/>
      <c r="I52" s="349"/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582">
        <f t="shared" si="2"/>
        <v>13540</v>
      </c>
      <c r="AE52" s="404"/>
      <c r="AF52" s="351"/>
    </row>
    <row r="53" spans="1:32" ht="18" customHeight="1" hidden="1">
      <c r="A53" s="583" t="s">
        <v>556</v>
      </c>
      <c r="B53" s="349"/>
      <c r="C53" s="349"/>
      <c r="D53" s="349"/>
      <c r="E53" s="349"/>
      <c r="F53" s="349"/>
      <c r="G53" s="349"/>
      <c r="H53" s="349"/>
      <c r="I53" s="349"/>
      <c r="J53" s="349"/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582">
        <f t="shared" si="2"/>
        <v>0</v>
      </c>
      <c r="AE53" s="404"/>
      <c r="AF53" s="351"/>
    </row>
    <row r="54" spans="1:32" ht="18" customHeight="1">
      <c r="A54" s="583" t="s">
        <v>557</v>
      </c>
      <c r="B54" s="349">
        <v>1170</v>
      </c>
      <c r="C54" s="349"/>
      <c r="D54" s="349"/>
      <c r="E54" s="349"/>
      <c r="F54" s="349"/>
      <c r="G54" s="349"/>
      <c r="H54" s="349"/>
      <c r="I54" s="349"/>
      <c r="J54" s="349"/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582">
        <f t="shared" si="2"/>
        <v>1170</v>
      </c>
      <c r="AE54" s="404"/>
      <c r="AF54" s="351"/>
    </row>
    <row r="55" spans="1:32" ht="18" customHeight="1" hidden="1">
      <c r="A55" s="583" t="s">
        <v>558</v>
      </c>
      <c r="B55" s="349"/>
      <c r="C55" s="349"/>
      <c r="D55" s="349"/>
      <c r="E55" s="349"/>
      <c r="F55" s="349"/>
      <c r="G55" s="349"/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49"/>
      <c r="AC55" s="349"/>
      <c r="AD55" s="582">
        <f t="shared" si="2"/>
        <v>0</v>
      </c>
      <c r="AE55" s="404"/>
      <c r="AF55" s="351"/>
    </row>
    <row r="56" spans="1:32" ht="18" customHeight="1">
      <c r="A56" s="583" t="s">
        <v>559</v>
      </c>
      <c r="B56" s="349">
        <v>59990</v>
      </c>
      <c r="C56" s="349"/>
      <c r="D56" s="349"/>
      <c r="E56" s="349"/>
      <c r="F56" s="349"/>
      <c r="G56" s="349"/>
      <c r="H56" s="349"/>
      <c r="I56" s="349"/>
      <c r="J56" s="349"/>
      <c r="K56" s="349"/>
      <c r="L56" s="349"/>
      <c r="M56" s="349"/>
      <c r="N56" s="349"/>
      <c r="O56" s="349"/>
      <c r="P56" s="349"/>
      <c r="Q56" s="349"/>
      <c r="R56" s="349"/>
      <c r="S56" s="349"/>
      <c r="T56" s="349"/>
      <c r="U56" s="349"/>
      <c r="V56" s="349"/>
      <c r="W56" s="349"/>
      <c r="X56" s="349"/>
      <c r="Y56" s="349"/>
      <c r="Z56" s="349"/>
      <c r="AA56" s="349"/>
      <c r="AB56" s="349"/>
      <c r="AC56" s="349"/>
      <c r="AD56" s="582">
        <f t="shared" si="2"/>
        <v>59990</v>
      </c>
      <c r="AE56" s="404"/>
      <c r="AF56" s="351"/>
    </row>
    <row r="57" spans="1:32" ht="18" customHeight="1">
      <c r="A57" s="583" t="s">
        <v>560</v>
      </c>
      <c r="B57" s="349">
        <v>159420</v>
      </c>
      <c r="C57" s="349"/>
      <c r="D57" s="349"/>
      <c r="E57" s="349"/>
      <c r="F57" s="349"/>
      <c r="G57" s="349"/>
      <c r="H57" s="349"/>
      <c r="I57" s="349"/>
      <c r="J57" s="349"/>
      <c r="K57" s="349"/>
      <c r="L57" s="349"/>
      <c r="M57" s="349"/>
      <c r="N57" s="349"/>
      <c r="O57" s="349"/>
      <c r="P57" s="349"/>
      <c r="Q57" s="349"/>
      <c r="R57" s="349"/>
      <c r="S57" s="349"/>
      <c r="T57" s="349"/>
      <c r="U57" s="349"/>
      <c r="V57" s="349"/>
      <c r="W57" s="349"/>
      <c r="X57" s="349"/>
      <c r="Y57" s="349"/>
      <c r="Z57" s="349"/>
      <c r="AA57" s="349"/>
      <c r="AB57" s="349"/>
      <c r="AC57" s="349"/>
      <c r="AD57" s="582">
        <f t="shared" si="2"/>
        <v>159420</v>
      </c>
      <c r="AE57" s="404"/>
      <c r="AF57" s="351"/>
    </row>
    <row r="58" spans="1:31" ht="18" customHeight="1">
      <c r="A58" s="583" t="s">
        <v>561</v>
      </c>
      <c r="B58" s="349">
        <v>87000</v>
      </c>
      <c r="C58" s="349"/>
      <c r="D58" s="349"/>
      <c r="E58" s="349"/>
      <c r="F58" s="349"/>
      <c r="G58" s="349"/>
      <c r="H58" s="349"/>
      <c r="I58" s="349"/>
      <c r="J58" s="349"/>
      <c r="K58" s="349"/>
      <c r="L58" s="349"/>
      <c r="M58" s="349"/>
      <c r="N58" s="349"/>
      <c r="O58" s="349"/>
      <c r="P58" s="349"/>
      <c r="Q58" s="349"/>
      <c r="R58" s="349"/>
      <c r="S58" s="349"/>
      <c r="T58" s="349"/>
      <c r="U58" s="349"/>
      <c r="V58" s="349"/>
      <c r="W58" s="349"/>
      <c r="X58" s="349"/>
      <c r="Y58" s="349"/>
      <c r="Z58" s="349"/>
      <c r="AA58" s="349"/>
      <c r="AB58" s="349"/>
      <c r="AC58" s="349"/>
      <c r="AD58" s="582">
        <f t="shared" si="2"/>
        <v>87000</v>
      </c>
      <c r="AE58" s="404"/>
    </row>
    <row r="59" spans="1:31" ht="18" customHeight="1" thickBot="1">
      <c r="A59" s="584" t="s">
        <v>562</v>
      </c>
      <c r="B59" s="532">
        <v>12100</v>
      </c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532"/>
      <c r="W59" s="532"/>
      <c r="X59" s="532"/>
      <c r="Y59" s="532"/>
      <c r="Z59" s="532"/>
      <c r="AA59" s="532"/>
      <c r="AB59" s="532"/>
      <c r="AC59" s="532"/>
      <c r="AD59" s="585">
        <f t="shared" si="2"/>
        <v>12100</v>
      </c>
      <c r="AE59" s="404"/>
    </row>
    <row r="60" spans="1:31" s="361" customFormat="1" ht="18" customHeight="1" thickBot="1">
      <c r="A60" s="586" t="s">
        <v>569</v>
      </c>
      <c r="B60" s="422">
        <f aca="true" t="shared" si="3" ref="B60:AC60">SUM(B61:B65)</f>
        <v>157000</v>
      </c>
      <c r="C60" s="422"/>
      <c r="D60" s="422"/>
      <c r="E60" s="422">
        <f t="shared" si="3"/>
        <v>0</v>
      </c>
      <c r="F60" s="422">
        <f t="shared" si="3"/>
        <v>0</v>
      </c>
      <c r="G60" s="422">
        <f t="shared" si="3"/>
        <v>0</v>
      </c>
      <c r="H60" s="422">
        <f t="shared" si="3"/>
        <v>0</v>
      </c>
      <c r="I60" s="422">
        <f t="shared" si="3"/>
        <v>0</v>
      </c>
      <c r="J60" s="422"/>
      <c r="K60" s="422">
        <f t="shared" si="3"/>
        <v>0</v>
      </c>
      <c r="L60" s="422">
        <f t="shared" si="3"/>
        <v>0</v>
      </c>
      <c r="M60" s="422">
        <f t="shared" si="3"/>
        <v>0</v>
      </c>
      <c r="N60" s="422">
        <f t="shared" si="3"/>
        <v>0</v>
      </c>
      <c r="O60" s="422">
        <f t="shared" si="3"/>
        <v>0</v>
      </c>
      <c r="P60" s="422">
        <f t="shared" si="3"/>
        <v>0</v>
      </c>
      <c r="Q60" s="422">
        <f t="shared" si="3"/>
        <v>0</v>
      </c>
      <c r="R60" s="422">
        <f t="shared" si="3"/>
        <v>0</v>
      </c>
      <c r="S60" s="422">
        <f t="shared" si="3"/>
        <v>0</v>
      </c>
      <c r="T60" s="422">
        <f t="shared" si="3"/>
        <v>0</v>
      </c>
      <c r="U60" s="422">
        <f t="shared" si="3"/>
        <v>0</v>
      </c>
      <c r="V60" s="422">
        <f t="shared" si="3"/>
        <v>0</v>
      </c>
      <c r="W60" s="422">
        <f t="shared" si="3"/>
        <v>0</v>
      </c>
      <c r="X60" s="422">
        <f t="shared" si="3"/>
        <v>0</v>
      </c>
      <c r="Y60" s="422">
        <f t="shared" si="3"/>
        <v>0</v>
      </c>
      <c r="Z60" s="422">
        <f t="shared" si="3"/>
        <v>0</v>
      </c>
      <c r="AA60" s="422">
        <f t="shared" si="3"/>
        <v>0</v>
      </c>
      <c r="AB60" s="422">
        <f t="shared" si="3"/>
        <v>0</v>
      </c>
      <c r="AC60" s="533">
        <f t="shared" si="3"/>
        <v>0</v>
      </c>
      <c r="AD60" s="579">
        <f t="shared" si="2"/>
        <v>157000</v>
      </c>
      <c r="AE60" s="414"/>
    </row>
    <row r="61" spans="1:31" ht="18" customHeight="1" hidden="1">
      <c r="A61" s="587" t="s">
        <v>570</v>
      </c>
      <c r="B61" s="415"/>
      <c r="C61" s="415"/>
      <c r="D61" s="415"/>
      <c r="E61" s="415"/>
      <c r="F61" s="415"/>
      <c r="G61" s="415"/>
      <c r="H61" s="415"/>
      <c r="I61" s="415"/>
      <c r="J61" s="415"/>
      <c r="K61" s="415"/>
      <c r="L61" s="415"/>
      <c r="M61" s="415"/>
      <c r="N61" s="415"/>
      <c r="O61" s="415"/>
      <c r="P61" s="415"/>
      <c r="Q61" s="415"/>
      <c r="R61" s="415"/>
      <c r="S61" s="415"/>
      <c r="T61" s="415"/>
      <c r="U61" s="415"/>
      <c r="V61" s="415"/>
      <c r="W61" s="415"/>
      <c r="X61" s="415"/>
      <c r="Y61" s="415"/>
      <c r="Z61" s="415"/>
      <c r="AA61" s="415"/>
      <c r="AB61" s="415"/>
      <c r="AC61" s="415"/>
      <c r="AD61" s="588">
        <f t="shared" si="2"/>
        <v>0</v>
      </c>
      <c r="AE61" s="404"/>
    </row>
    <row r="62" spans="1:31" ht="17.25" customHeight="1">
      <c r="A62" s="589" t="s">
        <v>571</v>
      </c>
      <c r="B62" s="416">
        <v>60700</v>
      </c>
      <c r="C62" s="416"/>
      <c r="D62" s="416"/>
      <c r="E62" s="416"/>
      <c r="F62" s="416"/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16"/>
      <c r="AD62" s="582">
        <f t="shared" si="2"/>
        <v>60700</v>
      </c>
      <c r="AE62" s="404"/>
    </row>
    <row r="63" spans="1:31" ht="25.5">
      <c r="A63" s="590" t="s">
        <v>572</v>
      </c>
      <c r="B63" s="416">
        <v>22000</v>
      </c>
      <c r="C63" s="416"/>
      <c r="D63" s="416"/>
      <c r="E63" s="416"/>
      <c r="F63" s="416"/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16"/>
      <c r="AD63" s="582">
        <f t="shared" si="2"/>
        <v>22000</v>
      </c>
      <c r="AE63" s="404"/>
    </row>
    <row r="64" spans="1:31" ht="26.25" thickBot="1">
      <c r="A64" s="589" t="s">
        <v>573</v>
      </c>
      <c r="B64" s="409">
        <v>74300</v>
      </c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  <c r="Z64" s="409"/>
      <c r="AA64" s="409"/>
      <c r="AB64" s="409"/>
      <c r="AC64" s="409"/>
      <c r="AD64" s="591">
        <f t="shared" si="2"/>
        <v>74300</v>
      </c>
      <c r="AE64" s="404"/>
    </row>
    <row r="65" spans="1:31" ht="18" customHeight="1" hidden="1" thickBot="1">
      <c r="A65" s="592" t="s">
        <v>563</v>
      </c>
      <c r="B65" s="406"/>
      <c r="C65" s="406"/>
      <c r="D65" s="406"/>
      <c r="E65" s="406"/>
      <c r="F65" s="406"/>
      <c r="G65" s="406"/>
      <c r="H65" s="406"/>
      <c r="I65" s="406"/>
      <c r="J65" s="406"/>
      <c r="K65" s="406"/>
      <c r="L65" s="406"/>
      <c r="M65" s="406"/>
      <c r="N65" s="406"/>
      <c r="O65" s="406"/>
      <c r="P65" s="406"/>
      <c r="Q65" s="406"/>
      <c r="R65" s="406"/>
      <c r="S65" s="406"/>
      <c r="T65" s="406"/>
      <c r="U65" s="406"/>
      <c r="V65" s="406"/>
      <c r="W65" s="406"/>
      <c r="X65" s="406"/>
      <c r="Y65" s="406"/>
      <c r="Z65" s="406"/>
      <c r="AA65" s="406"/>
      <c r="AB65" s="406"/>
      <c r="AC65" s="406"/>
      <c r="AD65" s="593">
        <f t="shared" si="2"/>
        <v>0</v>
      </c>
      <c r="AE65" s="404"/>
    </row>
    <row r="66" spans="1:31" s="361" customFormat="1" ht="18" customHeight="1" thickBot="1">
      <c r="A66" s="594" t="s">
        <v>574</v>
      </c>
      <c r="B66" s="422">
        <f>B67+B74</f>
        <v>800000</v>
      </c>
      <c r="C66" s="422">
        <f>C67+C74</f>
        <v>142350</v>
      </c>
      <c r="D66" s="422">
        <f>D67+D74</f>
        <v>57650</v>
      </c>
      <c r="E66" s="422">
        <f>SUM(E68:E73)</f>
        <v>0</v>
      </c>
      <c r="F66" s="422">
        <f>SUM(F68:F73)</f>
        <v>0</v>
      </c>
      <c r="G66" s="422">
        <f>SUM(G68:G73)</f>
        <v>0</v>
      </c>
      <c r="H66" s="422">
        <f>SUM(H68:H73)</f>
        <v>0</v>
      </c>
      <c r="I66" s="422">
        <f>SUM(I68:I73)</f>
        <v>0</v>
      </c>
      <c r="J66" s="422"/>
      <c r="K66" s="422">
        <f aca="true" t="shared" si="4" ref="K66:AC66">SUM(K68:K73)</f>
        <v>0</v>
      </c>
      <c r="L66" s="422">
        <f t="shared" si="4"/>
        <v>0</v>
      </c>
      <c r="M66" s="422">
        <f t="shared" si="4"/>
        <v>0</v>
      </c>
      <c r="N66" s="422">
        <f t="shared" si="4"/>
        <v>0</v>
      </c>
      <c r="O66" s="422">
        <f t="shared" si="4"/>
        <v>0</v>
      </c>
      <c r="P66" s="422">
        <f t="shared" si="4"/>
        <v>0</v>
      </c>
      <c r="Q66" s="422">
        <f t="shared" si="4"/>
        <v>0</v>
      </c>
      <c r="R66" s="422">
        <f t="shared" si="4"/>
        <v>0</v>
      </c>
      <c r="S66" s="422">
        <f t="shared" si="4"/>
        <v>0</v>
      </c>
      <c r="T66" s="422">
        <f t="shared" si="4"/>
        <v>0</v>
      </c>
      <c r="U66" s="422">
        <f t="shared" si="4"/>
        <v>0</v>
      </c>
      <c r="V66" s="422">
        <f t="shared" si="4"/>
        <v>0</v>
      </c>
      <c r="W66" s="422">
        <f t="shared" si="4"/>
        <v>0</v>
      </c>
      <c r="X66" s="422">
        <f t="shared" si="4"/>
        <v>0</v>
      </c>
      <c r="Y66" s="422">
        <f t="shared" si="4"/>
        <v>0</v>
      </c>
      <c r="Z66" s="422">
        <f t="shared" si="4"/>
        <v>0</v>
      </c>
      <c r="AA66" s="422">
        <f t="shared" si="4"/>
        <v>0</v>
      </c>
      <c r="AB66" s="422">
        <f t="shared" si="4"/>
        <v>0</v>
      </c>
      <c r="AC66" s="422">
        <f t="shared" si="4"/>
        <v>0</v>
      </c>
      <c r="AD66" s="579">
        <f t="shared" si="2"/>
        <v>1000000</v>
      </c>
      <c r="AE66" s="414"/>
    </row>
    <row r="67" spans="1:31" s="515" customFormat="1" ht="18" customHeight="1">
      <c r="A67" s="595" t="s">
        <v>32</v>
      </c>
      <c r="B67" s="535">
        <f>SUM(B68:B73)</f>
        <v>18000</v>
      </c>
      <c r="C67" s="535"/>
      <c r="D67" s="535"/>
      <c r="E67" s="535"/>
      <c r="F67" s="535"/>
      <c r="G67" s="535"/>
      <c r="H67" s="535"/>
      <c r="I67" s="535"/>
      <c r="J67" s="535"/>
      <c r="K67" s="535"/>
      <c r="L67" s="535"/>
      <c r="M67" s="535"/>
      <c r="N67" s="535"/>
      <c r="O67" s="535"/>
      <c r="P67" s="535"/>
      <c r="Q67" s="535"/>
      <c r="R67" s="535"/>
      <c r="S67" s="535"/>
      <c r="T67" s="535"/>
      <c r="U67" s="535"/>
      <c r="V67" s="535"/>
      <c r="W67" s="535"/>
      <c r="X67" s="535"/>
      <c r="Y67" s="535"/>
      <c r="Z67" s="535"/>
      <c r="AA67" s="535"/>
      <c r="AB67" s="535"/>
      <c r="AC67" s="535"/>
      <c r="AD67" s="596">
        <f>SUM(B67:J67)</f>
        <v>18000</v>
      </c>
      <c r="AE67" s="534"/>
    </row>
    <row r="68" spans="1:31" ht="18" customHeight="1">
      <c r="A68" s="597" t="s">
        <v>524</v>
      </c>
      <c r="B68" s="541">
        <v>1600</v>
      </c>
      <c r="C68" s="541"/>
      <c r="D68" s="541"/>
      <c r="E68" s="541"/>
      <c r="F68" s="541"/>
      <c r="G68" s="541"/>
      <c r="H68" s="541"/>
      <c r="I68" s="541"/>
      <c r="J68" s="541"/>
      <c r="K68" s="541"/>
      <c r="L68" s="541"/>
      <c r="M68" s="541"/>
      <c r="N68" s="541"/>
      <c r="O68" s="541"/>
      <c r="P68" s="541"/>
      <c r="Q68" s="541"/>
      <c r="R68" s="541"/>
      <c r="S68" s="541"/>
      <c r="T68" s="541"/>
      <c r="U68" s="541"/>
      <c r="V68" s="541"/>
      <c r="W68" s="541"/>
      <c r="X68" s="541"/>
      <c r="Y68" s="541"/>
      <c r="Z68" s="541"/>
      <c r="AA68" s="541"/>
      <c r="AB68" s="541"/>
      <c r="AC68" s="541"/>
      <c r="AD68" s="598">
        <f t="shared" si="2"/>
        <v>1600</v>
      </c>
      <c r="AE68" s="404"/>
    </row>
    <row r="69" spans="1:31" ht="18" customHeight="1">
      <c r="A69" s="583" t="s">
        <v>526</v>
      </c>
      <c r="B69" s="416">
        <v>5000</v>
      </c>
      <c r="C69" s="416"/>
      <c r="D69" s="416"/>
      <c r="E69" s="416"/>
      <c r="F69" s="416"/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16"/>
      <c r="AD69" s="582">
        <f t="shared" si="2"/>
        <v>5000</v>
      </c>
      <c r="AE69" s="404"/>
    </row>
    <row r="70" spans="1:31" ht="18" customHeight="1">
      <c r="A70" s="583" t="s">
        <v>529</v>
      </c>
      <c r="B70" s="416">
        <v>1000</v>
      </c>
      <c r="C70" s="416"/>
      <c r="D70" s="416"/>
      <c r="E70" s="416"/>
      <c r="F70" s="416"/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16"/>
      <c r="AD70" s="582">
        <f t="shared" si="2"/>
        <v>1000</v>
      </c>
      <c r="AE70" s="404"/>
    </row>
    <row r="71" spans="1:34" s="351" customFormat="1" ht="18" customHeight="1">
      <c r="A71" s="583" t="s">
        <v>538</v>
      </c>
      <c r="B71" s="416">
        <v>1580</v>
      </c>
      <c r="C71" s="416"/>
      <c r="D71" s="416"/>
      <c r="E71" s="416"/>
      <c r="F71" s="416"/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16"/>
      <c r="AD71" s="582">
        <f t="shared" si="2"/>
        <v>1580</v>
      </c>
      <c r="AE71" s="404"/>
      <c r="AF71" s="350"/>
      <c r="AG71" s="350"/>
      <c r="AH71" s="350"/>
    </row>
    <row r="72" spans="1:34" s="351" customFormat="1" ht="18" customHeight="1">
      <c r="A72" s="583" t="s">
        <v>559</v>
      </c>
      <c r="B72" s="416">
        <v>5700</v>
      </c>
      <c r="C72" s="416"/>
      <c r="D72" s="416"/>
      <c r="E72" s="416"/>
      <c r="F72" s="416"/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16"/>
      <c r="AD72" s="582">
        <f t="shared" si="2"/>
        <v>5700</v>
      </c>
      <c r="AE72" s="404"/>
      <c r="AF72" s="350"/>
      <c r="AG72" s="350"/>
      <c r="AH72" s="350"/>
    </row>
    <row r="73" spans="1:34" s="351" customFormat="1" ht="18" customHeight="1">
      <c r="A73" s="583" t="s">
        <v>560</v>
      </c>
      <c r="B73" s="416">
        <v>3120</v>
      </c>
      <c r="C73" s="416"/>
      <c r="D73" s="416"/>
      <c r="E73" s="416"/>
      <c r="F73" s="416"/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16"/>
      <c r="AD73" s="582">
        <f t="shared" si="2"/>
        <v>3120</v>
      </c>
      <c r="AE73" s="404"/>
      <c r="AF73" s="350"/>
      <c r="AG73" s="350"/>
      <c r="AH73" s="350"/>
    </row>
    <row r="74" spans="1:34" s="539" customFormat="1" ht="18" customHeight="1">
      <c r="A74" s="599" t="s">
        <v>33</v>
      </c>
      <c r="B74" s="540">
        <f>SUM(B75:B135)</f>
        <v>782000</v>
      </c>
      <c r="C74" s="540">
        <f>SUM(C75:C135)</f>
        <v>142350</v>
      </c>
      <c r="D74" s="540">
        <f>SUM(D75:D135)</f>
        <v>57650</v>
      </c>
      <c r="E74" s="540"/>
      <c r="F74" s="540"/>
      <c r="G74" s="540"/>
      <c r="H74" s="540"/>
      <c r="I74" s="540"/>
      <c r="J74" s="540"/>
      <c r="K74" s="540"/>
      <c r="L74" s="540"/>
      <c r="M74" s="540"/>
      <c r="N74" s="540"/>
      <c r="O74" s="540"/>
      <c r="P74" s="540"/>
      <c r="Q74" s="540"/>
      <c r="R74" s="540"/>
      <c r="S74" s="540"/>
      <c r="T74" s="540"/>
      <c r="U74" s="540"/>
      <c r="V74" s="540"/>
      <c r="W74" s="540"/>
      <c r="X74" s="540"/>
      <c r="Y74" s="540"/>
      <c r="Z74" s="540"/>
      <c r="AA74" s="540"/>
      <c r="AB74" s="540"/>
      <c r="AC74" s="540"/>
      <c r="AD74" s="600">
        <f>SUM(B74:J74)</f>
        <v>982000</v>
      </c>
      <c r="AE74" s="537"/>
      <c r="AF74" s="538"/>
      <c r="AG74" s="538"/>
      <c r="AH74" s="538"/>
    </row>
    <row r="75" spans="1:34" s="351" customFormat="1" ht="18" customHeight="1">
      <c r="A75" s="597" t="s">
        <v>34</v>
      </c>
      <c r="B75" s="541">
        <v>14868</v>
      </c>
      <c r="C75" s="541">
        <v>2946</v>
      </c>
      <c r="D75" s="541">
        <v>1029</v>
      </c>
      <c r="E75" s="541"/>
      <c r="F75" s="541"/>
      <c r="G75" s="541"/>
      <c r="H75" s="541"/>
      <c r="I75" s="541"/>
      <c r="J75" s="541"/>
      <c r="K75" s="536"/>
      <c r="L75" s="536"/>
      <c r="M75" s="536"/>
      <c r="N75" s="536"/>
      <c r="O75" s="536"/>
      <c r="P75" s="536"/>
      <c r="Q75" s="536"/>
      <c r="R75" s="536"/>
      <c r="S75" s="536"/>
      <c r="T75" s="536"/>
      <c r="U75" s="536"/>
      <c r="V75" s="536"/>
      <c r="W75" s="536"/>
      <c r="X75" s="536"/>
      <c r="Y75" s="536"/>
      <c r="Z75" s="536"/>
      <c r="AA75" s="536"/>
      <c r="AB75" s="536"/>
      <c r="AC75" s="536"/>
      <c r="AD75" s="581">
        <f>SUM(B75:J75)</f>
        <v>18843</v>
      </c>
      <c r="AE75" s="404"/>
      <c r="AF75" s="350"/>
      <c r="AG75" s="350"/>
      <c r="AH75" s="350"/>
    </row>
    <row r="76" spans="1:34" s="351" customFormat="1" ht="18" customHeight="1">
      <c r="A76" s="583" t="s">
        <v>35</v>
      </c>
      <c r="B76" s="416">
        <v>10216</v>
      </c>
      <c r="C76" s="416">
        <v>1856</v>
      </c>
      <c r="D76" s="416">
        <v>752</v>
      </c>
      <c r="E76" s="416"/>
      <c r="F76" s="416"/>
      <c r="G76" s="416"/>
      <c r="H76" s="416"/>
      <c r="I76" s="416"/>
      <c r="J76" s="416"/>
      <c r="K76" s="536"/>
      <c r="L76" s="536"/>
      <c r="M76" s="536"/>
      <c r="N76" s="536"/>
      <c r="O76" s="536"/>
      <c r="P76" s="536"/>
      <c r="Q76" s="536"/>
      <c r="R76" s="536"/>
      <c r="S76" s="536"/>
      <c r="T76" s="536"/>
      <c r="U76" s="536"/>
      <c r="V76" s="536"/>
      <c r="W76" s="536"/>
      <c r="X76" s="536"/>
      <c r="Y76" s="536"/>
      <c r="Z76" s="536"/>
      <c r="AA76" s="536"/>
      <c r="AB76" s="536"/>
      <c r="AC76" s="536"/>
      <c r="AD76" s="582">
        <f>SUM(B76:J76)</f>
        <v>12824</v>
      </c>
      <c r="AE76" s="404"/>
      <c r="AF76" s="350"/>
      <c r="AG76" s="350"/>
      <c r="AH76" s="350"/>
    </row>
    <row r="77" spans="1:34" s="351" customFormat="1" ht="18" customHeight="1">
      <c r="A77" s="583" t="s">
        <v>36</v>
      </c>
      <c r="B77" s="416">
        <v>10072</v>
      </c>
      <c r="C77" s="416">
        <v>2159</v>
      </c>
      <c r="D77" s="416">
        <v>875</v>
      </c>
      <c r="E77" s="416"/>
      <c r="F77" s="416"/>
      <c r="G77" s="416"/>
      <c r="H77" s="416"/>
      <c r="I77" s="416"/>
      <c r="J77" s="416"/>
      <c r="K77" s="536"/>
      <c r="L77" s="536"/>
      <c r="M77" s="536"/>
      <c r="N77" s="536"/>
      <c r="O77" s="536"/>
      <c r="P77" s="536"/>
      <c r="Q77" s="536"/>
      <c r="R77" s="536"/>
      <c r="S77" s="536"/>
      <c r="T77" s="536"/>
      <c r="U77" s="536"/>
      <c r="V77" s="536"/>
      <c r="W77" s="536"/>
      <c r="X77" s="536"/>
      <c r="Y77" s="536"/>
      <c r="Z77" s="536"/>
      <c r="AA77" s="536"/>
      <c r="AB77" s="536"/>
      <c r="AC77" s="536"/>
      <c r="AD77" s="582">
        <f aca="true" t="shared" si="5" ref="AD77:AD135">SUM(B77:J77)</f>
        <v>13106</v>
      </c>
      <c r="AE77" s="404"/>
      <c r="AF77" s="350"/>
      <c r="AG77" s="350"/>
      <c r="AH77" s="350"/>
    </row>
    <row r="78" spans="1:34" s="351" customFormat="1" ht="18" customHeight="1">
      <c r="A78" s="583" t="s">
        <v>37</v>
      </c>
      <c r="B78" s="416">
        <v>19368</v>
      </c>
      <c r="C78" s="416">
        <v>3242</v>
      </c>
      <c r="D78" s="416">
        <v>1315</v>
      </c>
      <c r="E78" s="416"/>
      <c r="F78" s="416"/>
      <c r="G78" s="416"/>
      <c r="H78" s="416"/>
      <c r="I78" s="416"/>
      <c r="J78" s="416"/>
      <c r="K78" s="536"/>
      <c r="L78" s="536"/>
      <c r="M78" s="536"/>
      <c r="N78" s="536"/>
      <c r="O78" s="536"/>
      <c r="P78" s="536"/>
      <c r="Q78" s="536"/>
      <c r="R78" s="536"/>
      <c r="S78" s="536"/>
      <c r="T78" s="536"/>
      <c r="U78" s="536"/>
      <c r="V78" s="536"/>
      <c r="W78" s="536"/>
      <c r="X78" s="536"/>
      <c r="Y78" s="536"/>
      <c r="Z78" s="536"/>
      <c r="AA78" s="536"/>
      <c r="AB78" s="536"/>
      <c r="AC78" s="536"/>
      <c r="AD78" s="582">
        <f t="shared" si="5"/>
        <v>23925</v>
      </c>
      <c r="AE78" s="404"/>
      <c r="AF78" s="350"/>
      <c r="AG78" s="350"/>
      <c r="AH78" s="350"/>
    </row>
    <row r="79" spans="1:34" s="351" customFormat="1" ht="18" customHeight="1">
      <c r="A79" s="583" t="s">
        <v>38</v>
      </c>
      <c r="B79" s="416">
        <v>7451</v>
      </c>
      <c r="C79" s="416">
        <v>1389</v>
      </c>
      <c r="D79" s="416">
        <v>564</v>
      </c>
      <c r="E79" s="416"/>
      <c r="F79" s="416"/>
      <c r="G79" s="416"/>
      <c r="H79" s="416"/>
      <c r="I79" s="416"/>
      <c r="J79" s="416"/>
      <c r="K79" s="536"/>
      <c r="L79" s="536"/>
      <c r="M79" s="536"/>
      <c r="N79" s="536"/>
      <c r="O79" s="536"/>
      <c r="P79" s="536"/>
      <c r="Q79" s="536"/>
      <c r="R79" s="536"/>
      <c r="S79" s="536"/>
      <c r="T79" s="536"/>
      <c r="U79" s="536"/>
      <c r="V79" s="536"/>
      <c r="W79" s="536"/>
      <c r="X79" s="536"/>
      <c r="Y79" s="536"/>
      <c r="Z79" s="536"/>
      <c r="AA79" s="536"/>
      <c r="AB79" s="536"/>
      <c r="AC79" s="536"/>
      <c r="AD79" s="582">
        <f t="shared" si="5"/>
        <v>9404</v>
      </c>
      <c r="AE79" s="404"/>
      <c r="AF79" s="350"/>
      <c r="AG79" s="350"/>
      <c r="AH79" s="350"/>
    </row>
    <row r="80" spans="1:34" s="351" customFormat="1" ht="18" customHeight="1">
      <c r="A80" s="583" t="s">
        <v>39</v>
      </c>
      <c r="B80" s="416">
        <v>15600</v>
      </c>
      <c r="C80" s="416">
        <v>2766</v>
      </c>
      <c r="D80" s="416">
        <v>1121</v>
      </c>
      <c r="E80" s="416"/>
      <c r="F80" s="416"/>
      <c r="G80" s="416"/>
      <c r="H80" s="416"/>
      <c r="I80" s="416"/>
      <c r="J80" s="416"/>
      <c r="K80" s="536"/>
      <c r="L80" s="536"/>
      <c r="M80" s="536"/>
      <c r="N80" s="536"/>
      <c r="O80" s="536"/>
      <c r="P80" s="536"/>
      <c r="Q80" s="536"/>
      <c r="R80" s="536"/>
      <c r="S80" s="536"/>
      <c r="T80" s="536"/>
      <c r="U80" s="536"/>
      <c r="V80" s="536"/>
      <c r="W80" s="536"/>
      <c r="X80" s="536"/>
      <c r="Y80" s="536"/>
      <c r="Z80" s="536"/>
      <c r="AA80" s="536"/>
      <c r="AB80" s="536"/>
      <c r="AC80" s="536"/>
      <c r="AD80" s="582">
        <f t="shared" si="5"/>
        <v>19487</v>
      </c>
      <c r="AE80" s="404"/>
      <c r="AF80" s="350"/>
      <c r="AG80" s="350"/>
      <c r="AH80" s="350"/>
    </row>
    <row r="81" spans="1:34" s="351" customFormat="1" ht="18" customHeight="1">
      <c r="A81" s="583" t="s">
        <v>40</v>
      </c>
      <c r="B81" s="416">
        <v>20812</v>
      </c>
      <c r="C81" s="416">
        <v>3573</v>
      </c>
      <c r="D81" s="416">
        <v>1449</v>
      </c>
      <c r="E81" s="416"/>
      <c r="F81" s="416"/>
      <c r="G81" s="416"/>
      <c r="H81" s="416"/>
      <c r="I81" s="416"/>
      <c r="J81" s="416"/>
      <c r="K81" s="536"/>
      <c r="L81" s="536"/>
      <c r="M81" s="536"/>
      <c r="N81" s="536"/>
      <c r="O81" s="536"/>
      <c r="P81" s="536"/>
      <c r="Q81" s="536"/>
      <c r="R81" s="536"/>
      <c r="S81" s="536"/>
      <c r="T81" s="536"/>
      <c r="U81" s="536"/>
      <c r="V81" s="536"/>
      <c r="W81" s="536"/>
      <c r="X81" s="536"/>
      <c r="Y81" s="536"/>
      <c r="Z81" s="536"/>
      <c r="AA81" s="536"/>
      <c r="AB81" s="536"/>
      <c r="AC81" s="536"/>
      <c r="AD81" s="582">
        <f t="shared" si="5"/>
        <v>25834</v>
      </c>
      <c r="AE81" s="404"/>
      <c r="AF81" s="350"/>
      <c r="AG81" s="350"/>
      <c r="AH81" s="350"/>
    </row>
    <row r="82" spans="1:34" s="351" customFormat="1" ht="18" customHeight="1">
      <c r="A82" s="583" t="s">
        <v>41</v>
      </c>
      <c r="B82" s="416">
        <v>12735</v>
      </c>
      <c r="C82" s="416">
        <v>2152</v>
      </c>
      <c r="D82" s="416">
        <v>872</v>
      </c>
      <c r="E82" s="416"/>
      <c r="F82" s="416"/>
      <c r="G82" s="416"/>
      <c r="H82" s="416"/>
      <c r="I82" s="416"/>
      <c r="J82" s="416"/>
      <c r="K82" s="536"/>
      <c r="L82" s="536"/>
      <c r="M82" s="536"/>
      <c r="N82" s="536"/>
      <c r="O82" s="536"/>
      <c r="P82" s="536"/>
      <c r="Q82" s="536"/>
      <c r="R82" s="536"/>
      <c r="S82" s="536"/>
      <c r="T82" s="536"/>
      <c r="U82" s="536"/>
      <c r="V82" s="536"/>
      <c r="W82" s="536"/>
      <c r="X82" s="536"/>
      <c r="Y82" s="536"/>
      <c r="Z82" s="536"/>
      <c r="AA82" s="536"/>
      <c r="AB82" s="536"/>
      <c r="AC82" s="536"/>
      <c r="AD82" s="582">
        <f t="shared" si="5"/>
        <v>15759</v>
      </c>
      <c r="AE82" s="404"/>
      <c r="AF82" s="350"/>
      <c r="AG82" s="350"/>
      <c r="AH82" s="350"/>
    </row>
    <row r="83" spans="1:34" s="351" customFormat="1" ht="18" customHeight="1">
      <c r="A83" s="583" t="s">
        <v>42</v>
      </c>
      <c r="B83" s="416">
        <v>8823</v>
      </c>
      <c r="C83" s="416">
        <v>1610</v>
      </c>
      <c r="D83" s="416">
        <v>653</v>
      </c>
      <c r="E83" s="416"/>
      <c r="F83" s="416"/>
      <c r="G83" s="416"/>
      <c r="H83" s="416"/>
      <c r="I83" s="416"/>
      <c r="J83" s="416"/>
      <c r="K83" s="536"/>
      <c r="L83" s="536"/>
      <c r="M83" s="536"/>
      <c r="N83" s="536"/>
      <c r="O83" s="536"/>
      <c r="P83" s="536"/>
      <c r="Q83" s="536"/>
      <c r="R83" s="536"/>
      <c r="S83" s="536"/>
      <c r="T83" s="536"/>
      <c r="U83" s="536"/>
      <c r="V83" s="536"/>
      <c r="W83" s="536"/>
      <c r="X83" s="536"/>
      <c r="Y83" s="536"/>
      <c r="Z83" s="536"/>
      <c r="AA83" s="536"/>
      <c r="AB83" s="536"/>
      <c r="AC83" s="536"/>
      <c r="AD83" s="582">
        <f t="shared" si="5"/>
        <v>11086</v>
      </c>
      <c r="AE83" s="404"/>
      <c r="AF83" s="350"/>
      <c r="AG83" s="350"/>
      <c r="AH83" s="350"/>
    </row>
    <row r="84" spans="1:34" s="351" customFormat="1" ht="18" customHeight="1">
      <c r="A84" s="583" t="s">
        <v>43</v>
      </c>
      <c r="B84" s="416">
        <v>12679</v>
      </c>
      <c r="C84" s="416">
        <v>2314</v>
      </c>
      <c r="D84" s="416">
        <v>939</v>
      </c>
      <c r="E84" s="416"/>
      <c r="F84" s="416"/>
      <c r="G84" s="416"/>
      <c r="H84" s="416"/>
      <c r="I84" s="416"/>
      <c r="J84" s="416"/>
      <c r="K84" s="536"/>
      <c r="L84" s="536"/>
      <c r="M84" s="536"/>
      <c r="N84" s="536"/>
      <c r="O84" s="536"/>
      <c r="P84" s="536"/>
      <c r="Q84" s="536"/>
      <c r="R84" s="536"/>
      <c r="S84" s="536"/>
      <c r="T84" s="536"/>
      <c r="U84" s="536"/>
      <c r="V84" s="536"/>
      <c r="W84" s="536"/>
      <c r="X84" s="536"/>
      <c r="Y84" s="536"/>
      <c r="Z84" s="536"/>
      <c r="AA84" s="536"/>
      <c r="AB84" s="536"/>
      <c r="AC84" s="536"/>
      <c r="AD84" s="582">
        <f t="shared" si="5"/>
        <v>15932</v>
      </c>
      <c r="AE84" s="404"/>
      <c r="AF84" s="350"/>
      <c r="AG84" s="350"/>
      <c r="AH84" s="350"/>
    </row>
    <row r="85" spans="1:34" s="351" customFormat="1" ht="18" customHeight="1">
      <c r="A85" s="583" t="s">
        <v>44</v>
      </c>
      <c r="B85" s="416">
        <v>10412</v>
      </c>
      <c r="C85" s="416">
        <v>1918</v>
      </c>
      <c r="D85" s="416">
        <v>778</v>
      </c>
      <c r="E85" s="416"/>
      <c r="F85" s="416"/>
      <c r="G85" s="416"/>
      <c r="H85" s="416"/>
      <c r="I85" s="416"/>
      <c r="J85" s="416"/>
      <c r="K85" s="536"/>
      <c r="L85" s="536"/>
      <c r="M85" s="536"/>
      <c r="N85" s="536"/>
      <c r="O85" s="536"/>
      <c r="P85" s="536"/>
      <c r="Q85" s="536"/>
      <c r="R85" s="536"/>
      <c r="S85" s="536"/>
      <c r="T85" s="536"/>
      <c r="U85" s="536"/>
      <c r="V85" s="536"/>
      <c r="W85" s="536"/>
      <c r="X85" s="536"/>
      <c r="Y85" s="536"/>
      <c r="Z85" s="536"/>
      <c r="AA85" s="536"/>
      <c r="AB85" s="536"/>
      <c r="AC85" s="536"/>
      <c r="AD85" s="582">
        <f t="shared" si="5"/>
        <v>13108</v>
      </c>
      <c r="AE85" s="404"/>
      <c r="AF85" s="350"/>
      <c r="AG85" s="350"/>
      <c r="AH85" s="350"/>
    </row>
    <row r="86" spans="1:34" s="351" customFormat="1" ht="18" customHeight="1">
      <c r="A86" s="583" t="s">
        <v>45</v>
      </c>
      <c r="B86" s="416">
        <v>6543</v>
      </c>
      <c r="C86" s="416">
        <v>1196</v>
      </c>
      <c r="D86" s="416">
        <v>485</v>
      </c>
      <c r="E86" s="416"/>
      <c r="F86" s="416"/>
      <c r="G86" s="416"/>
      <c r="H86" s="416"/>
      <c r="I86" s="416"/>
      <c r="J86" s="416"/>
      <c r="K86" s="536"/>
      <c r="L86" s="536"/>
      <c r="M86" s="536"/>
      <c r="N86" s="536"/>
      <c r="O86" s="536"/>
      <c r="P86" s="536"/>
      <c r="Q86" s="536"/>
      <c r="R86" s="536"/>
      <c r="S86" s="536"/>
      <c r="T86" s="536"/>
      <c r="U86" s="536"/>
      <c r="V86" s="536"/>
      <c r="W86" s="536"/>
      <c r="X86" s="536"/>
      <c r="Y86" s="536"/>
      <c r="Z86" s="536"/>
      <c r="AA86" s="536"/>
      <c r="AB86" s="536"/>
      <c r="AC86" s="536"/>
      <c r="AD86" s="582">
        <f t="shared" si="5"/>
        <v>8224</v>
      </c>
      <c r="AE86" s="404"/>
      <c r="AF86" s="350"/>
      <c r="AG86" s="350"/>
      <c r="AH86" s="350"/>
    </row>
    <row r="87" spans="1:34" s="351" customFormat="1" ht="18" customHeight="1">
      <c r="A87" s="583" t="s">
        <v>46</v>
      </c>
      <c r="B87" s="416">
        <v>9412</v>
      </c>
      <c r="C87" s="416">
        <v>1755</v>
      </c>
      <c r="D87" s="416">
        <v>877</v>
      </c>
      <c r="E87" s="416"/>
      <c r="F87" s="416"/>
      <c r="G87" s="416"/>
      <c r="H87" s="416"/>
      <c r="I87" s="416"/>
      <c r="J87" s="416"/>
      <c r="K87" s="536"/>
      <c r="L87" s="536"/>
      <c r="M87" s="536"/>
      <c r="N87" s="536"/>
      <c r="O87" s="536"/>
      <c r="P87" s="536"/>
      <c r="Q87" s="536"/>
      <c r="R87" s="536"/>
      <c r="S87" s="536"/>
      <c r="T87" s="536"/>
      <c r="U87" s="536"/>
      <c r="V87" s="536"/>
      <c r="W87" s="536"/>
      <c r="X87" s="536"/>
      <c r="Y87" s="536"/>
      <c r="Z87" s="536"/>
      <c r="AA87" s="536"/>
      <c r="AB87" s="536"/>
      <c r="AC87" s="536"/>
      <c r="AD87" s="582">
        <f t="shared" si="5"/>
        <v>12044</v>
      </c>
      <c r="AE87" s="404"/>
      <c r="AF87" s="350"/>
      <c r="AG87" s="350"/>
      <c r="AH87" s="350"/>
    </row>
    <row r="88" spans="1:34" s="351" customFormat="1" ht="18" customHeight="1">
      <c r="A88" s="583" t="s">
        <v>47</v>
      </c>
      <c r="B88" s="416">
        <v>12823</v>
      </c>
      <c r="C88" s="416">
        <v>2428</v>
      </c>
      <c r="D88" s="416">
        <v>985</v>
      </c>
      <c r="E88" s="416"/>
      <c r="F88" s="416"/>
      <c r="G88" s="416"/>
      <c r="H88" s="416"/>
      <c r="I88" s="416"/>
      <c r="J88" s="416"/>
      <c r="K88" s="536"/>
      <c r="L88" s="536"/>
      <c r="M88" s="536"/>
      <c r="N88" s="536"/>
      <c r="O88" s="536"/>
      <c r="P88" s="536"/>
      <c r="Q88" s="536"/>
      <c r="R88" s="536"/>
      <c r="S88" s="536"/>
      <c r="T88" s="536"/>
      <c r="U88" s="536"/>
      <c r="V88" s="536"/>
      <c r="W88" s="536"/>
      <c r="X88" s="536"/>
      <c r="Y88" s="536"/>
      <c r="Z88" s="536"/>
      <c r="AA88" s="536"/>
      <c r="AB88" s="536"/>
      <c r="AC88" s="536"/>
      <c r="AD88" s="582">
        <f t="shared" si="5"/>
        <v>16236</v>
      </c>
      <c r="AE88" s="404"/>
      <c r="AF88" s="350"/>
      <c r="AG88" s="350"/>
      <c r="AH88" s="350"/>
    </row>
    <row r="89" spans="1:34" s="351" customFormat="1" ht="18" customHeight="1">
      <c r="A89" s="583" t="s">
        <v>48</v>
      </c>
      <c r="B89" s="416">
        <v>11356</v>
      </c>
      <c r="C89" s="416">
        <v>2066</v>
      </c>
      <c r="D89" s="416">
        <v>838</v>
      </c>
      <c r="E89" s="416"/>
      <c r="F89" s="416"/>
      <c r="G89" s="416"/>
      <c r="H89" s="416"/>
      <c r="I89" s="416"/>
      <c r="J89" s="416"/>
      <c r="K89" s="415"/>
      <c r="L89" s="415"/>
      <c r="M89" s="415"/>
      <c r="N89" s="415"/>
      <c r="O89" s="415"/>
      <c r="P89" s="415"/>
      <c r="Q89" s="415"/>
      <c r="R89" s="415"/>
      <c r="S89" s="415"/>
      <c r="T89" s="415"/>
      <c r="U89" s="415"/>
      <c r="V89" s="415"/>
      <c r="W89" s="415"/>
      <c r="X89" s="415"/>
      <c r="Y89" s="415"/>
      <c r="Z89" s="415"/>
      <c r="AA89" s="415"/>
      <c r="AB89" s="415"/>
      <c r="AC89" s="415"/>
      <c r="AD89" s="582">
        <f t="shared" si="5"/>
        <v>14260</v>
      </c>
      <c r="AE89" s="404"/>
      <c r="AF89" s="350"/>
      <c r="AG89" s="350"/>
      <c r="AH89" s="350"/>
    </row>
    <row r="90" spans="1:34" s="351" customFormat="1" ht="18" customHeight="1">
      <c r="A90" s="601" t="s">
        <v>49</v>
      </c>
      <c r="B90" s="415">
        <v>12374</v>
      </c>
      <c r="C90" s="415">
        <v>2259</v>
      </c>
      <c r="D90" s="415">
        <v>917</v>
      </c>
      <c r="E90" s="415"/>
      <c r="F90" s="415"/>
      <c r="G90" s="415"/>
      <c r="H90" s="415"/>
      <c r="I90" s="415"/>
      <c r="J90" s="415"/>
      <c r="K90" s="536"/>
      <c r="L90" s="536"/>
      <c r="M90" s="536"/>
      <c r="N90" s="536"/>
      <c r="O90" s="536"/>
      <c r="P90" s="536"/>
      <c r="Q90" s="536"/>
      <c r="R90" s="536"/>
      <c r="S90" s="536"/>
      <c r="T90" s="536"/>
      <c r="U90" s="536"/>
      <c r="V90" s="536"/>
      <c r="W90" s="536"/>
      <c r="X90" s="536"/>
      <c r="Y90" s="536"/>
      <c r="Z90" s="536"/>
      <c r="AA90" s="536"/>
      <c r="AB90" s="536"/>
      <c r="AC90" s="536"/>
      <c r="AD90" s="581">
        <f t="shared" si="5"/>
        <v>15550</v>
      </c>
      <c r="AE90" s="404"/>
      <c r="AF90" s="350"/>
      <c r="AG90" s="350"/>
      <c r="AH90" s="350"/>
    </row>
    <row r="91" spans="1:34" s="351" customFormat="1" ht="18" customHeight="1">
      <c r="A91" s="583" t="s">
        <v>50</v>
      </c>
      <c r="B91" s="416">
        <v>9328</v>
      </c>
      <c r="C91" s="416">
        <v>1643</v>
      </c>
      <c r="D91" s="416">
        <v>667</v>
      </c>
      <c r="E91" s="416"/>
      <c r="F91" s="416"/>
      <c r="G91" s="416"/>
      <c r="H91" s="416"/>
      <c r="I91" s="416"/>
      <c r="J91" s="416"/>
      <c r="K91" s="536"/>
      <c r="L91" s="536"/>
      <c r="M91" s="536"/>
      <c r="N91" s="536"/>
      <c r="O91" s="536"/>
      <c r="P91" s="536"/>
      <c r="Q91" s="536"/>
      <c r="R91" s="536"/>
      <c r="S91" s="536"/>
      <c r="T91" s="536"/>
      <c r="U91" s="536"/>
      <c r="V91" s="536"/>
      <c r="W91" s="536"/>
      <c r="X91" s="536"/>
      <c r="Y91" s="536"/>
      <c r="Z91" s="536"/>
      <c r="AA91" s="536"/>
      <c r="AB91" s="536"/>
      <c r="AC91" s="536"/>
      <c r="AD91" s="582">
        <f t="shared" si="5"/>
        <v>11638</v>
      </c>
      <c r="AE91" s="404"/>
      <c r="AF91" s="350"/>
      <c r="AG91" s="350"/>
      <c r="AH91" s="350"/>
    </row>
    <row r="92" spans="1:34" s="351" customFormat="1" ht="18" customHeight="1">
      <c r="A92" s="583" t="s">
        <v>51</v>
      </c>
      <c r="B92" s="416">
        <v>12583</v>
      </c>
      <c r="C92" s="416">
        <v>2168</v>
      </c>
      <c r="D92" s="416">
        <v>879</v>
      </c>
      <c r="E92" s="416"/>
      <c r="F92" s="416"/>
      <c r="G92" s="416"/>
      <c r="H92" s="416"/>
      <c r="I92" s="416"/>
      <c r="J92" s="416"/>
      <c r="K92" s="536"/>
      <c r="L92" s="536"/>
      <c r="M92" s="536"/>
      <c r="N92" s="536"/>
      <c r="O92" s="536"/>
      <c r="P92" s="536"/>
      <c r="Q92" s="536"/>
      <c r="R92" s="536"/>
      <c r="S92" s="536"/>
      <c r="T92" s="536"/>
      <c r="U92" s="536"/>
      <c r="V92" s="536"/>
      <c r="W92" s="536"/>
      <c r="X92" s="536"/>
      <c r="Y92" s="536"/>
      <c r="Z92" s="536"/>
      <c r="AA92" s="536"/>
      <c r="AB92" s="536"/>
      <c r="AC92" s="536"/>
      <c r="AD92" s="582">
        <f t="shared" si="5"/>
        <v>15630</v>
      </c>
      <c r="AE92" s="404"/>
      <c r="AF92" s="350"/>
      <c r="AG92" s="350"/>
      <c r="AH92" s="350"/>
    </row>
    <row r="93" spans="1:34" s="351" customFormat="1" ht="18" customHeight="1">
      <c r="A93" s="583" t="s">
        <v>52</v>
      </c>
      <c r="B93" s="416">
        <v>10195</v>
      </c>
      <c r="C93" s="416">
        <v>2151</v>
      </c>
      <c r="D93" s="416">
        <v>872</v>
      </c>
      <c r="E93" s="416"/>
      <c r="F93" s="416"/>
      <c r="G93" s="416"/>
      <c r="H93" s="416"/>
      <c r="I93" s="416"/>
      <c r="J93" s="416"/>
      <c r="K93" s="536"/>
      <c r="L93" s="536"/>
      <c r="M93" s="536"/>
      <c r="N93" s="536"/>
      <c r="O93" s="536"/>
      <c r="P93" s="536"/>
      <c r="Q93" s="536"/>
      <c r="R93" s="536"/>
      <c r="S93" s="536"/>
      <c r="T93" s="536"/>
      <c r="U93" s="536"/>
      <c r="V93" s="536"/>
      <c r="W93" s="536"/>
      <c r="X93" s="536"/>
      <c r="Y93" s="536"/>
      <c r="Z93" s="536"/>
      <c r="AA93" s="536"/>
      <c r="AB93" s="536"/>
      <c r="AC93" s="536"/>
      <c r="AD93" s="582">
        <f t="shared" si="5"/>
        <v>13218</v>
      </c>
      <c r="AE93" s="404"/>
      <c r="AF93" s="350"/>
      <c r="AG93" s="350"/>
      <c r="AH93" s="350"/>
    </row>
    <row r="94" spans="1:34" s="351" customFormat="1" ht="18" customHeight="1">
      <c r="A94" s="583" t="s">
        <v>53</v>
      </c>
      <c r="B94" s="416">
        <v>14833</v>
      </c>
      <c r="C94" s="416">
        <v>2697</v>
      </c>
      <c r="D94" s="416">
        <v>1094</v>
      </c>
      <c r="E94" s="416"/>
      <c r="F94" s="416"/>
      <c r="G94" s="416"/>
      <c r="H94" s="416"/>
      <c r="I94" s="416"/>
      <c r="J94" s="416"/>
      <c r="K94" s="536"/>
      <c r="L94" s="536"/>
      <c r="M94" s="536"/>
      <c r="N94" s="536"/>
      <c r="O94" s="536"/>
      <c r="P94" s="536"/>
      <c r="Q94" s="536"/>
      <c r="R94" s="536"/>
      <c r="S94" s="536"/>
      <c r="T94" s="536"/>
      <c r="U94" s="536"/>
      <c r="V94" s="536"/>
      <c r="W94" s="536"/>
      <c r="X94" s="536"/>
      <c r="Y94" s="536"/>
      <c r="Z94" s="536"/>
      <c r="AA94" s="536"/>
      <c r="AB94" s="536"/>
      <c r="AC94" s="536"/>
      <c r="AD94" s="582">
        <f t="shared" si="5"/>
        <v>18624</v>
      </c>
      <c r="AE94" s="404"/>
      <c r="AF94" s="350"/>
      <c r="AG94" s="350"/>
      <c r="AH94" s="350"/>
    </row>
    <row r="95" spans="1:34" s="351" customFormat="1" ht="18" customHeight="1">
      <c r="A95" s="583" t="s">
        <v>54</v>
      </c>
      <c r="B95" s="416">
        <v>14213</v>
      </c>
      <c r="C95" s="416">
        <v>2248</v>
      </c>
      <c r="D95" s="416">
        <v>914</v>
      </c>
      <c r="E95" s="416"/>
      <c r="F95" s="416"/>
      <c r="G95" s="416"/>
      <c r="H95" s="416"/>
      <c r="I95" s="416"/>
      <c r="J95" s="41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82">
        <f t="shared" si="5"/>
        <v>17375</v>
      </c>
      <c r="AE95" s="404"/>
      <c r="AF95" s="350"/>
      <c r="AG95" s="350"/>
      <c r="AH95" s="350"/>
    </row>
    <row r="96" spans="1:34" s="351" customFormat="1" ht="18" customHeight="1">
      <c r="A96" s="583" t="s">
        <v>55</v>
      </c>
      <c r="B96" s="416">
        <v>12123</v>
      </c>
      <c r="C96" s="416">
        <v>2215</v>
      </c>
      <c r="D96" s="416">
        <v>899</v>
      </c>
      <c r="E96" s="416"/>
      <c r="F96" s="416"/>
      <c r="G96" s="416"/>
      <c r="H96" s="416"/>
      <c r="I96" s="416"/>
      <c r="J96" s="416"/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82">
        <f t="shared" si="5"/>
        <v>15237</v>
      </c>
      <c r="AE96" s="404"/>
      <c r="AF96" s="350"/>
      <c r="AG96" s="350"/>
      <c r="AH96" s="350"/>
    </row>
    <row r="97" spans="1:34" s="351" customFormat="1" ht="18" customHeight="1">
      <c r="A97" s="583" t="s">
        <v>56</v>
      </c>
      <c r="B97" s="416">
        <v>13836</v>
      </c>
      <c r="C97" s="416">
        <v>2515</v>
      </c>
      <c r="D97" s="416">
        <v>1020</v>
      </c>
      <c r="E97" s="416"/>
      <c r="F97" s="416"/>
      <c r="G97" s="416"/>
      <c r="H97" s="416"/>
      <c r="I97" s="416"/>
      <c r="J97" s="416"/>
      <c r="K97" s="536"/>
      <c r="L97" s="536"/>
      <c r="M97" s="536"/>
      <c r="N97" s="536"/>
      <c r="O97" s="536"/>
      <c r="P97" s="536"/>
      <c r="Q97" s="536"/>
      <c r="R97" s="536"/>
      <c r="S97" s="536"/>
      <c r="T97" s="536"/>
      <c r="U97" s="536"/>
      <c r="V97" s="536"/>
      <c r="W97" s="536"/>
      <c r="X97" s="536"/>
      <c r="Y97" s="536"/>
      <c r="Z97" s="536"/>
      <c r="AA97" s="536"/>
      <c r="AB97" s="536"/>
      <c r="AC97" s="536"/>
      <c r="AD97" s="582">
        <f t="shared" si="5"/>
        <v>17371</v>
      </c>
      <c r="AE97" s="404"/>
      <c r="AF97" s="350"/>
      <c r="AG97" s="350"/>
      <c r="AH97" s="350"/>
    </row>
    <row r="98" spans="1:34" s="351" customFormat="1" ht="18" customHeight="1">
      <c r="A98" s="583" t="s">
        <v>57</v>
      </c>
      <c r="B98" s="416">
        <v>16678</v>
      </c>
      <c r="C98" s="416">
        <v>3091</v>
      </c>
      <c r="D98" s="416">
        <v>1254</v>
      </c>
      <c r="E98" s="416"/>
      <c r="F98" s="416"/>
      <c r="G98" s="416"/>
      <c r="H98" s="416"/>
      <c r="I98" s="416"/>
      <c r="J98" s="416"/>
      <c r="K98" s="536"/>
      <c r="L98" s="536"/>
      <c r="M98" s="536"/>
      <c r="N98" s="536"/>
      <c r="O98" s="536"/>
      <c r="P98" s="536"/>
      <c r="Q98" s="536"/>
      <c r="R98" s="536"/>
      <c r="S98" s="536"/>
      <c r="T98" s="536"/>
      <c r="U98" s="536"/>
      <c r="V98" s="536"/>
      <c r="W98" s="536"/>
      <c r="X98" s="536"/>
      <c r="Y98" s="536"/>
      <c r="Z98" s="536"/>
      <c r="AA98" s="536"/>
      <c r="AB98" s="536"/>
      <c r="AC98" s="536"/>
      <c r="AD98" s="582">
        <f t="shared" si="5"/>
        <v>21023</v>
      </c>
      <c r="AE98" s="404"/>
      <c r="AF98" s="350"/>
      <c r="AG98" s="350"/>
      <c r="AH98" s="350"/>
    </row>
    <row r="99" spans="1:34" s="351" customFormat="1" ht="18" customHeight="1">
      <c r="A99" s="583" t="s">
        <v>58</v>
      </c>
      <c r="B99" s="416">
        <v>14210</v>
      </c>
      <c r="C99" s="416">
        <v>2790</v>
      </c>
      <c r="D99" s="416">
        <v>1130</v>
      </c>
      <c r="E99" s="416"/>
      <c r="F99" s="416"/>
      <c r="G99" s="416"/>
      <c r="H99" s="416"/>
      <c r="I99" s="416"/>
      <c r="J99" s="416"/>
      <c r="K99" s="536"/>
      <c r="L99" s="536"/>
      <c r="M99" s="536"/>
      <c r="N99" s="536"/>
      <c r="O99" s="536"/>
      <c r="P99" s="536"/>
      <c r="Q99" s="536"/>
      <c r="R99" s="536"/>
      <c r="S99" s="536"/>
      <c r="T99" s="536"/>
      <c r="U99" s="536"/>
      <c r="V99" s="536"/>
      <c r="W99" s="536"/>
      <c r="X99" s="536"/>
      <c r="Y99" s="536"/>
      <c r="Z99" s="536"/>
      <c r="AA99" s="536"/>
      <c r="AB99" s="536"/>
      <c r="AC99" s="536"/>
      <c r="AD99" s="582">
        <f t="shared" si="5"/>
        <v>18130</v>
      </c>
      <c r="AE99" s="404"/>
      <c r="AF99" s="350"/>
      <c r="AG99" s="350"/>
      <c r="AH99" s="350"/>
    </row>
    <row r="100" spans="1:34" s="351" customFormat="1" ht="18" customHeight="1">
      <c r="A100" s="583" t="s">
        <v>59</v>
      </c>
      <c r="B100" s="416">
        <v>14454</v>
      </c>
      <c r="C100" s="416">
        <v>2746</v>
      </c>
      <c r="D100" s="416">
        <v>1113</v>
      </c>
      <c r="E100" s="416"/>
      <c r="F100" s="416"/>
      <c r="G100" s="416"/>
      <c r="H100" s="416"/>
      <c r="I100" s="416"/>
      <c r="J100" s="416"/>
      <c r="K100" s="536"/>
      <c r="L100" s="536"/>
      <c r="M100" s="536"/>
      <c r="N100" s="536"/>
      <c r="O100" s="536"/>
      <c r="P100" s="536"/>
      <c r="Q100" s="536"/>
      <c r="R100" s="536"/>
      <c r="S100" s="536"/>
      <c r="T100" s="536"/>
      <c r="U100" s="536"/>
      <c r="V100" s="536"/>
      <c r="W100" s="536"/>
      <c r="X100" s="536"/>
      <c r="Y100" s="536"/>
      <c r="Z100" s="536"/>
      <c r="AA100" s="536"/>
      <c r="AB100" s="536"/>
      <c r="AC100" s="536"/>
      <c r="AD100" s="582">
        <f t="shared" si="5"/>
        <v>18313</v>
      </c>
      <c r="AE100" s="404"/>
      <c r="AF100" s="350"/>
      <c r="AG100" s="350"/>
      <c r="AH100" s="350"/>
    </row>
    <row r="101" spans="1:34" s="351" customFormat="1" ht="18" customHeight="1">
      <c r="A101" s="583" t="s">
        <v>60</v>
      </c>
      <c r="B101" s="416">
        <v>15136</v>
      </c>
      <c r="C101" s="416">
        <v>2751</v>
      </c>
      <c r="D101" s="416">
        <v>1115</v>
      </c>
      <c r="E101" s="416"/>
      <c r="F101" s="416"/>
      <c r="G101" s="416"/>
      <c r="H101" s="416"/>
      <c r="I101" s="416"/>
      <c r="J101" s="416"/>
      <c r="K101" s="536"/>
      <c r="L101" s="536"/>
      <c r="M101" s="536"/>
      <c r="N101" s="536"/>
      <c r="O101" s="536"/>
      <c r="P101" s="536"/>
      <c r="Q101" s="536"/>
      <c r="R101" s="536"/>
      <c r="S101" s="536"/>
      <c r="T101" s="536"/>
      <c r="U101" s="536"/>
      <c r="V101" s="536"/>
      <c r="W101" s="536"/>
      <c r="X101" s="536"/>
      <c r="Y101" s="536"/>
      <c r="Z101" s="536"/>
      <c r="AA101" s="536"/>
      <c r="AB101" s="536"/>
      <c r="AC101" s="536"/>
      <c r="AD101" s="582">
        <f t="shared" si="5"/>
        <v>19002</v>
      </c>
      <c r="AE101" s="404"/>
      <c r="AF101" s="350"/>
      <c r="AG101" s="350"/>
      <c r="AH101" s="350"/>
    </row>
    <row r="102" spans="1:34" s="351" customFormat="1" ht="18" customHeight="1">
      <c r="A102" s="583" t="s">
        <v>61</v>
      </c>
      <c r="B102" s="416">
        <v>17041</v>
      </c>
      <c r="C102" s="416">
        <v>3051</v>
      </c>
      <c r="D102" s="416">
        <v>1237</v>
      </c>
      <c r="E102" s="416"/>
      <c r="F102" s="416"/>
      <c r="G102" s="416"/>
      <c r="H102" s="416"/>
      <c r="I102" s="416"/>
      <c r="J102" s="416"/>
      <c r="K102" s="536"/>
      <c r="L102" s="536"/>
      <c r="M102" s="536"/>
      <c r="N102" s="536"/>
      <c r="O102" s="536"/>
      <c r="P102" s="536"/>
      <c r="Q102" s="536"/>
      <c r="R102" s="536"/>
      <c r="S102" s="536"/>
      <c r="T102" s="536"/>
      <c r="U102" s="536"/>
      <c r="V102" s="536"/>
      <c r="W102" s="536"/>
      <c r="X102" s="536"/>
      <c r="Y102" s="536"/>
      <c r="Z102" s="536"/>
      <c r="AA102" s="536"/>
      <c r="AB102" s="536"/>
      <c r="AC102" s="536"/>
      <c r="AD102" s="582">
        <f t="shared" si="5"/>
        <v>21329</v>
      </c>
      <c r="AE102" s="404"/>
      <c r="AF102" s="350"/>
      <c r="AG102" s="350"/>
      <c r="AH102" s="350"/>
    </row>
    <row r="103" spans="1:34" s="351" customFormat="1" ht="18" customHeight="1">
      <c r="A103" s="583" t="s">
        <v>62</v>
      </c>
      <c r="B103" s="416">
        <v>9315</v>
      </c>
      <c r="C103" s="416">
        <v>1611</v>
      </c>
      <c r="D103" s="416">
        <v>654</v>
      </c>
      <c r="E103" s="416"/>
      <c r="F103" s="416"/>
      <c r="G103" s="416"/>
      <c r="H103" s="416"/>
      <c r="I103" s="416"/>
      <c r="J103" s="416"/>
      <c r="K103" s="536"/>
      <c r="L103" s="536"/>
      <c r="M103" s="536"/>
      <c r="N103" s="536"/>
      <c r="O103" s="536"/>
      <c r="P103" s="536"/>
      <c r="Q103" s="536"/>
      <c r="R103" s="536"/>
      <c r="S103" s="536"/>
      <c r="T103" s="536"/>
      <c r="U103" s="536"/>
      <c r="V103" s="536"/>
      <c r="W103" s="536"/>
      <c r="X103" s="536"/>
      <c r="Y103" s="536"/>
      <c r="Z103" s="536"/>
      <c r="AA103" s="536"/>
      <c r="AB103" s="536"/>
      <c r="AC103" s="536"/>
      <c r="AD103" s="582">
        <f t="shared" si="5"/>
        <v>11580</v>
      </c>
      <c r="AE103" s="404"/>
      <c r="AF103" s="350"/>
      <c r="AG103" s="350"/>
      <c r="AH103" s="350"/>
    </row>
    <row r="104" spans="1:34" s="351" customFormat="1" ht="18" customHeight="1">
      <c r="A104" s="583" t="s">
        <v>63</v>
      </c>
      <c r="B104" s="416">
        <v>11730</v>
      </c>
      <c r="C104" s="416">
        <v>2131</v>
      </c>
      <c r="D104" s="416">
        <v>864</v>
      </c>
      <c r="E104" s="416"/>
      <c r="F104" s="416"/>
      <c r="G104" s="416"/>
      <c r="H104" s="416"/>
      <c r="I104" s="416"/>
      <c r="J104" s="416"/>
      <c r="K104" s="536"/>
      <c r="L104" s="536"/>
      <c r="M104" s="536"/>
      <c r="N104" s="536"/>
      <c r="O104" s="536"/>
      <c r="P104" s="536"/>
      <c r="Q104" s="536"/>
      <c r="R104" s="536"/>
      <c r="S104" s="536"/>
      <c r="T104" s="536"/>
      <c r="U104" s="536"/>
      <c r="V104" s="536"/>
      <c r="W104" s="536"/>
      <c r="X104" s="536"/>
      <c r="Y104" s="536"/>
      <c r="Z104" s="536"/>
      <c r="AA104" s="536"/>
      <c r="AB104" s="536"/>
      <c r="AC104" s="536"/>
      <c r="AD104" s="582">
        <f t="shared" si="5"/>
        <v>14725</v>
      </c>
      <c r="AE104" s="404"/>
      <c r="AF104" s="350"/>
      <c r="AG104" s="350"/>
      <c r="AH104" s="350"/>
    </row>
    <row r="105" spans="1:34" s="351" customFormat="1" ht="18" customHeight="1">
      <c r="A105" s="583" t="s">
        <v>64</v>
      </c>
      <c r="B105" s="416">
        <v>9006</v>
      </c>
      <c r="C105" s="416">
        <v>1628</v>
      </c>
      <c r="D105" s="416">
        <v>661</v>
      </c>
      <c r="E105" s="416"/>
      <c r="F105" s="416"/>
      <c r="G105" s="416"/>
      <c r="H105" s="416"/>
      <c r="I105" s="416"/>
      <c r="J105" s="416"/>
      <c r="K105" s="536"/>
      <c r="L105" s="536"/>
      <c r="M105" s="536"/>
      <c r="N105" s="536"/>
      <c r="O105" s="536"/>
      <c r="P105" s="536"/>
      <c r="Q105" s="536"/>
      <c r="R105" s="536"/>
      <c r="S105" s="536"/>
      <c r="T105" s="536"/>
      <c r="U105" s="536"/>
      <c r="V105" s="536"/>
      <c r="W105" s="536"/>
      <c r="X105" s="536"/>
      <c r="Y105" s="536"/>
      <c r="Z105" s="536"/>
      <c r="AA105" s="536"/>
      <c r="AB105" s="536"/>
      <c r="AC105" s="536"/>
      <c r="AD105" s="582">
        <f t="shared" si="5"/>
        <v>11295</v>
      </c>
      <c r="AE105" s="404"/>
      <c r="AF105" s="350"/>
      <c r="AG105" s="350"/>
      <c r="AH105" s="350"/>
    </row>
    <row r="106" spans="1:34" s="351" customFormat="1" ht="18" customHeight="1">
      <c r="A106" s="583" t="s">
        <v>65</v>
      </c>
      <c r="B106" s="416">
        <v>14279</v>
      </c>
      <c r="C106" s="416">
        <v>2668</v>
      </c>
      <c r="D106" s="416">
        <v>1080</v>
      </c>
      <c r="E106" s="416"/>
      <c r="F106" s="416"/>
      <c r="G106" s="416"/>
      <c r="H106" s="416"/>
      <c r="I106" s="416"/>
      <c r="J106" s="416"/>
      <c r="K106" s="536"/>
      <c r="L106" s="536"/>
      <c r="M106" s="536"/>
      <c r="N106" s="536"/>
      <c r="O106" s="536"/>
      <c r="P106" s="536"/>
      <c r="Q106" s="536"/>
      <c r="R106" s="536"/>
      <c r="S106" s="536"/>
      <c r="T106" s="536"/>
      <c r="U106" s="536"/>
      <c r="V106" s="536"/>
      <c r="W106" s="536"/>
      <c r="X106" s="536"/>
      <c r="Y106" s="536"/>
      <c r="Z106" s="536"/>
      <c r="AA106" s="536"/>
      <c r="AB106" s="536"/>
      <c r="AC106" s="536"/>
      <c r="AD106" s="582">
        <f t="shared" si="5"/>
        <v>18027</v>
      </c>
      <c r="AE106" s="404"/>
      <c r="AF106" s="350"/>
      <c r="AG106" s="350"/>
      <c r="AH106" s="350"/>
    </row>
    <row r="107" spans="1:34" s="351" customFormat="1" ht="18" customHeight="1">
      <c r="A107" s="583" t="s">
        <v>66</v>
      </c>
      <c r="B107" s="416">
        <v>14704</v>
      </c>
      <c r="C107" s="416">
        <v>2686</v>
      </c>
      <c r="D107" s="416">
        <v>1089</v>
      </c>
      <c r="E107" s="416"/>
      <c r="F107" s="416"/>
      <c r="G107" s="416"/>
      <c r="H107" s="416"/>
      <c r="I107" s="416"/>
      <c r="J107" s="416"/>
      <c r="K107" s="536"/>
      <c r="L107" s="536"/>
      <c r="M107" s="536"/>
      <c r="N107" s="536"/>
      <c r="O107" s="536"/>
      <c r="P107" s="536"/>
      <c r="Q107" s="536"/>
      <c r="R107" s="536"/>
      <c r="S107" s="536"/>
      <c r="T107" s="536"/>
      <c r="U107" s="536"/>
      <c r="V107" s="536"/>
      <c r="W107" s="536"/>
      <c r="X107" s="536"/>
      <c r="Y107" s="536"/>
      <c r="Z107" s="536"/>
      <c r="AA107" s="536"/>
      <c r="AB107" s="536"/>
      <c r="AC107" s="536"/>
      <c r="AD107" s="582">
        <f t="shared" si="5"/>
        <v>18479</v>
      </c>
      <c r="AE107" s="404"/>
      <c r="AF107" s="350"/>
      <c r="AG107" s="350"/>
      <c r="AH107" s="350"/>
    </row>
    <row r="108" spans="1:34" s="351" customFormat="1" ht="18" customHeight="1">
      <c r="A108" s="583" t="s">
        <v>67</v>
      </c>
      <c r="B108" s="416">
        <v>11943</v>
      </c>
      <c r="C108" s="416">
        <v>2042</v>
      </c>
      <c r="D108" s="416">
        <v>828</v>
      </c>
      <c r="E108" s="416"/>
      <c r="F108" s="416"/>
      <c r="G108" s="416"/>
      <c r="H108" s="416"/>
      <c r="I108" s="416"/>
      <c r="J108" s="416"/>
      <c r="K108" s="536"/>
      <c r="L108" s="536"/>
      <c r="M108" s="536"/>
      <c r="N108" s="536"/>
      <c r="O108" s="536"/>
      <c r="P108" s="536"/>
      <c r="Q108" s="536"/>
      <c r="R108" s="536"/>
      <c r="S108" s="536"/>
      <c r="T108" s="536"/>
      <c r="U108" s="536"/>
      <c r="V108" s="536"/>
      <c r="W108" s="536"/>
      <c r="X108" s="536"/>
      <c r="Y108" s="536"/>
      <c r="Z108" s="536"/>
      <c r="AA108" s="536"/>
      <c r="AB108" s="536"/>
      <c r="AC108" s="536"/>
      <c r="AD108" s="582">
        <f t="shared" si="5"/>
        <v>14813</v>
      </c>
      <c r="AE108" s="404"/>
      <c r="AF108" s="350"/>
      <c r="AG108" s="350"/>
      <c r="AH108" s="350"/>
    </row>
    <row r="109" spans="1:34" s="351" customFormat="1" ht="18" customHeight="1">
      <c r="A109" s="583" t="s">
        <v>68</v>
      </c>
      <c r="B109" s="416">
        <v>15520</v>
      </c>
      <c r="C109" s="416">
        <v>3010</v>
      </c>
      <c r="D109" s="416">
        <v>1221</v>
      </c>
      <c r="E109" s="416"/>
      <c r="F109" s="416"/>
      <c r="G109" s="416"/>
      <c r="H109" s="416"/>
      <c r="I109" s="416"/>
      <c r="J109" s="416"/>
      <c r="K109" s="536"/>
      <c r="L109" s="536"/>
      <c r="M109" s="536"/>
      <c r="N109" s="536"/>
      <c r="O109" s="536"/>
      <c r="P109" s="536"/>
      <c r="Q109" s="536"/>
      <c r="R109" s="536"/>
      <c r="S109" s="536"/>
      <c r="T109" s="536"/>
      <c r="U109" s="536"/>
      <c r="V109" s="536"/>
      <c r="W109" s="536"/>
      <c r="X109" s="536"/>
      <c r="Y109" s="536"/>
      <c r="Z109" s="536"/>
      <c r="AA109" s="536"/>
      <c r="AB109" s="536"/>
      <c r="AC109" s="536"/>
      <c r="AD109" s="582">
        <f t="shared" si="5"/>
        <v>19751</v>
      </c>
      <c r="AE109" s="404"/>
      <c r="AF109" s="350"/>
      <c r="AG109" s="350"/>
      <c r="AH109" s="350"/>
    </row>
    <row r="110" spans="1:34" s="351" customFormat="1" ht="18" customHeight="1">
      <c r="A110" s="583" t="s">
        <v>69</v>
      </c>
      <c r="B110" s="416">
        <v>7248</v>
      </c>
      <c r="C110" s="416">
        <v>1320</v>
      </c>
      <c r="D110" s="416">
        <v>536</v>
      </c>
      <c r="E110" s="416"/>
      <c r="F110" s="416"/>
      <c r="G110" s="416"/>
      <c r="H110" s="416"/>
      <c r="I110" s="416"/>
      <c r="J110" s="416"/>
      <c r="K110" s="415"/>
      <c r="L110" s="415"/>
      <c r="M110" s="415"/>
      <c r="N110" s="415"/>
      <c r="O110" s="415"/>
      <c r="P110" s="415"/>
      <c r="Q110" s="415"/>
      <c r="R110" s="415"/>
      <c r="S110" s="415"/>
      <c r="T110" s="415"/>
      <c r="U110" s="415"/>
      <c r="V110" s="415"/>
      <c r="W110" s="415"/>
      <c r="X110" s="415"/>
      <c r="Y110" s="415"/>
      <c r="Z110" s="415"/>
      <c r="AA110" s="415"/>
      <c r="AB110" s="415"/>
      <c r="AC110" s="415"/>
      <c r="AD110" s="582">
        <f t="shared" si="5"/>
        <v>9104</v>
      </c>
      <c r="AE110" s="404"/>
      <c r="AF110" s="350"/>
      <c r="AG110" s="350"/>
      <c r="AH110" s="350"/>
    </row>
    <row r="111" spans="1:34" s="351" customFormat="1" ht="18" customHeight="1">
      <c r="A111" s="601" t="s">
        <v>70</v>
      </c>
      <c r="B111" s="415">
        <v>14690</v>
      </c>
      <c r="C111" s="415">
        <v>2545</v>
      </c>
      <c r="D111" s="415">
        <v>1033</v>
      </c>
      <c r="E111" s="415"/>
      <c r="F111" s="415"/>
      <c r="G111" s="415"/>
      <c r="H111" s="415"/>
      <c r="I111" s="415"/>
      <c r="J111" s="415"/>
      <c r="K111" s="536"/>
      <c r="L111" s="536"/>
      <c r="M111" s="536"/>
      <c r="N111" s="536"/>
      <c r="O111" s="536"/>
      <c r="P111" s="536"/>
      <c r="Q111" s="536"/>
      <c r="R111" s="536"/>
      <c r="S111" s="536"/>
      <c r="T111" s="536"/>
      <c r="U111" s="536"/>
      <c r="V111" s="536"/>
      <c r="W111" s="536"/>
      <c r="X111" s="536"/>
      <c r="Y111" s="536"/>
      <c r="Z111" s="536"/>
      <c r="AA111" s="536"/>
      <c r="AB111" s="536"/>
      <c r="AC111" s="536"/>
      <c r="AD111" s="581">
        <f t="shared" si="5"/>
        <v>18268</v>
      </c>
      <c r="AE111" s="404"/>
      <c r="AF111" s="350"/>
      <c r="AG111" s="350"/>
      <c r="AH111" s="350"/>
    </row>
    <row r="112" spans="1:34" s="351" customFormat="1" ht="18" customHeight="1">
      <c r="A112" s="583" t="s">
        <v>71</v>
      </c>
      <c r="B112" s="416">
        <v>14611</v>
      </c>
      <c r="C112" s="416">
        <v>2611</v>
      </c>
      <c r="D112" s="416">
        <v>1059</v>
      </c>
      <c r="E112" s="416"/>
      <c r="F112" s="416"/>
      <c r="G112" s="416"/>
      <c r="H112" s="416"/>
      <c r="I112" s="416"/>
      <c r="J112" s="416"/>
      <c r="K112" s="536"/>
      <c r="L112" s="536"/>
      <c r="M112" s="536"/>
      <c r="N112" s="536"/>
      <c r="O112" s="536"/>
      <c r="P112" s="536"/>
      <c r="Q112" s="536"/>
      <c r="R112" s="536"/>
      <c r="S112" s="536"/>
      <c r="T112" s="536"/>
      <c r="U112" s="536"/>
      <c r="V112" s="536"/>
      <c r="W112" s="536"/>
      <c r="X112" s="536"/>
      <c r="Y112" s="536"/>
      <c r="Z112" s="536"/>
      <c r="AA112" s="536"/>
      <c r="AB112" s="536"/>
      <c r="AC112" s="536"/>
      <c r="AD112" s="582">
        <f t="shared" si="5"/>
        <v>18281</v>
      </c>
      <c r="AE112" s="404"/>
      <c r="AF112" s="350"/>
      <c r="AG112" s="350"/>
      <c r="AH112" s="350"/>
    </row>
    <row r="113" spans="1:34" s="351" customFormat="1" ht="18" customHeight="1">
      <c r="A113" s="583" t="s">
        <v>72</v>
      </c>
      <c r="B113" s="416">
        <v>9828</v>
      </c>
      <c r="C113" s="416">
        <v>1695</v>
      </c>
      <c r="D113" s="416">
        <v>635</v>
      </c>
      <c r="E113" s="416"/>
      <c r="F113" s="416"/>
      <c r="G113" s="416"/>
      <c r="H113" s="416"/>
      <c r="I113" s="416"/>
      <c r="J113" s="416"/>
      <c r="K113" s="536"/>
      <c r="L113" s="536"/>
      <c r="M113" s="536"/>
      <c r="N113" s="536"/>
      <c r="O113" s="536"/>
      <c r="P113" s="536"/>
      <c r="Q113" s="536"/>
      <c r="R113" s="536"/>
      <c r="S113" s="536"/>
      <c r="T113" s="536"/>
      <c r="U113" s="536"/>
      <c r="V113" s="536"/>
      <c r="W113" s="536"/>
      <c r="X113" s="536"/>
      <c r="Y113" s="536"/>
      <c r="Z113" s="536"/>
      <c r="AA113" s="536"/>
      <c r="AB113" s="536"/>
      <c r="AC113" s="536"/>
      <c r="AD113" s="582">
        <f t="shared" si="5"/>
        <v>12158</v>
      </c>
      <c r="AE113" s="404"/>
      <c r="AF113" s="350"/>
      <c r="AG113" s="350"/>
      <c r="AH113" s="350"/>
    </row>
    <row r="114" spans="1:34" s="351" customFormat="1" ht="18" customHeight="1">
      <c r="A114" s="583" t="s">
        <v>73</v>
      </c>
      <c r="B114" s="416">
        <v>15737</v>
      </c>
      <c r="C114" s="416">
        <v>2784</v>
      </c>
      <c r="D114" s="416">
        <v>1130</v>
      </c>
      <c r="E114" s="416"/>
      <c r="F114" s="416"/>
      <c r="G114" s="416"/>
      <c r="H114" s="416"/>
      <c r="I114" s="416"/>
      <c r="J114" s="416"/>
      <c r="K114" s="536"/>
      <c r="L114" s="536"/>
      <c r="M114" s="536"/>
      <c r="N114" s="536"/>
      <c r="O114" s="536"/>
      <c r="P114" s="536"/>
      <c r="Q114" s="536"/>
      <c r="R114" s="536"/>
      <c r="S114" s="536"/>
      <c r="T114" s="536"/>
      <c r="U114" s="536"/>
      <c r="V114" s="536"/>
      <c r="W114" s="536"/>
      <c r="X114" s="536"/>
      <c r="Y114" s="536"/>
      <c r="Z114" s="536"/>
      <c r="AA114" s="536"/>
      <c r="AB114" s="536"/>
      <c r="AC114" s="536"/>
      <c r="AD114" s="582">
        <f t="shared" si="5"/>
        <v>19651</v>
      </c>
      <c r="AE114" s="404"/>
      <c r="AF114" s="350"/>
      <c r="AG114" s="350"/>
      <c r="AH114" s="350"/>
    </row>
    <row r="115" spans="1:34" s="351" customFormat="1" ht="18" customHeight="1">
      <c r="A115" s="583" t="s">
        <v>74</v>
      </c>
      <c r="B115" s="416">
        <v>15839</v>
      </c>
      <c r="C115" s="416">
        <v>2956</v>
      </c>
      <c r="D115" s="416">
        <v>1199</v>
      </c>
      <c r="E115" s="416"/>
      <c r="F115" s="416"/>
      <c r="G115" s="416"/>
      <c r="H115" s="416"/>
      <c r="I115" s="416"/>
      <c r="J115" s="416"/>
      <c r="K115" s="536"/>
      <c r="L115" s="536"/>
      <c r="M115" s="536"/>
      <c r="N115" s="536"/>
      <c r="O115" s="536"/>
      <c r="P115" s="536"/>
      <c r="Q115" s="536"/>
      <c r="R115" s="536"/>
      <c r="S115" s="536"/>
      <c r="T115" s="536"/>
      <c r="U115" s="536"/>
      <c r="V115" s="536"/>
      <c r="W115" s="536"/>
      <c r="X115" s="536"/>
      <c r="Y115" s="536"/>
      <c r="Z115" s="536"/>
      <c r="AA115" s="536"/>
      <c r="AB115" s="536"/>
      <c r="AC115" s="536"/>
      <c r="AD115" s="582">
        <f t="shared" si="5"/>
        <v>19994</v>
      </c>
      <c r="AE115" s="404"/>
      <c r="AF115" s="350"/>
      <c r="AG115" s="350"/>
      <c r="AH115" s="350"/>
    </row>
    <row r="116" spans="1:34" s="351" customFormat="1" ht="18" customHeight="1">
      <c r="A116" s="583" t="s">
        <v>75</v>
      </c>
      <c r="B116" s="416">
        <v>14846</v>
      </c>
      <c r="C116" s="416">
        <v>2809</v>
      </c>
      <c r="D116" s="416">
        <v>1140</v>
      </c>
      <c r="E116" s="416"/>
      <c r="F116" s="416"/>
      <c r="G116" s="416"/>
      <c r="H116" s="416"/>
      <c r="I116" s="416"/>
      <c r="J116" s="416"/>
      <c r="K116" s="536"/>
      <c r="L116" s="536"/>
      <c r="M116" s="536"/>
      <c r="N116" s="536"/>
      <c r="O116" s="536"/>
      <c r="P116" s="536"/>
      <c r="Q116" s="536"/>
      <c r="R116" s="536"/>
      <c r="S116" s="536"/>
      <c r="T116" s="536"/>
      <c r="U116" s="536"/>
      <c r="V116" s="536"/>
      <c r="W116" s="536"/>
      <c r="X116" s="536"/>
      <c r="Y116" s="536"/>
      <c r="Z116" s="536"/>
      <c r="AA116" s="536"/>
      <c r="AB116" s="536"/>
      <c r="AC116" s="536"/>
      <c r="AD116" s="582">
        <f t="shared" si="5"/>
        <v>18795</v>
      </c>
      <c r="AE116" s="404"/>
      <c r="AF116" s="350"/>
      <c r="AG116" s="350"/>
      <c r="AH116" s="350"/>
    </row>
    <row r="117" spans="1:34" s="351" customFormat="1" ht="18" customHeight="1">
      <c r="A117" s="583" t="s">
        <v>76</v>
      </c>
      <c r="B117" s="416">
        <v>14452</v>
      </c>
      <c r="C117" s="416">
        <v>2592</v>
      </c>
      <c r="D117" s="416">
        <v>1051</v>
      </c>
      <c r="E117" s="416"/>
      <c r="F117" s="416"/>
      <c r="G117" s="416"/>
      <c r="H117" s="416"/>
      <c r="I117" s="416"/>
      <c r="J117" s="416"/>
      <c r="K117" s="536"/>
      <c r="L117" s="536"/>
      <c r="M117" s="536"/>
      <c r="N117" s="536"/>
      <c r="O117" s="536"/>
      <c r="P117" s="536"/>
      <c r="Q117" s="536"/>
      <c r="R117" s="536"/>
      <c r="S117" s="536"/>
      <c r="T117" s="536"/>
      <c r="U117" s="536"/>
      <c r="V117" s="536"/>
      <c r="W117" s="536"/>
      <c r="X117" s="536"/>
      <c r="Y117" s="536"/>
      <c r="Z117" s="536"/>
      <c r="AA117" s="536"/>
      <c r="AB117" s="536"/>
      <c r="AC117" s="536"/>
      <c r="AD117" s="582">
        <f t="shared" si="5"/>
        <v>18095</v>
      </c>
      <c r="AE117" s="404"/>
      <c r="AF117" s="350"/>
      <c r="AG117" s="350"/>
      <c r="AH117" s="350"/>
    </row>
    <row r="118" spans="1:34" s="351" customFormat="1" ht="18" customHeight="1">
      <c r="A118" s="583" t="s">
        <v>77</v>
      </c>
      <c r="B118" s="416">
        <v>15964</v>
      </c>
      <c r="C118" s="416">
        <v>2627</v>
      </c>
      <c r="D118" s="416">
        <v>1065</v>
      </c>
      <c r="E118" s="416"/>
      <c r="F118" s="416"/>
      <c r="G118" s="416"/>
      <c r="H118" s="416"/>
      <c r="I118" s="416"/>
      <c r="J118" s="416"/>
      <c r="K118" s="536"/>
      <c r="L118" s="536"/>
      <c r="M118" s="536"/>
      <c r="N118" s="536"/>
      <c r="O118" s="536"/>
      <c r="P118" s="536"/>
      <c r="Q118" s="536"/>
      <c r="R118" s="536"/>
      <c r="S118" s="536"/>
      <c r="T118" s="536"/>
      <c r="U118" s="536"/>
      <c r="V118" s="536"/>
      <c r="W118" s="536"/>
      <c r="X118" s="536"/>
      <c r="Y118" s="536"/>
      <c r="Z118" s="536"/>
      <c r="AA118" s="536"/>
      <c r="AB118" s="536"/>
      <c r="AC118" s="536"/>
      <c r="AD118" s="582">
        <f t="shared" si="5"/>
        <v>19656</v>
      </c>
      <c r="AE118" s="404"/>
      <c r="AF118" s="350"/>
      <c r="AG118" s="350"/>
      <c r="AH118" s="350"/>
    </row>
    <row r="119" spans="1:34" s="351" customFormat="1" ht="18" customHeight="1">
      <c r="A119" s="583" t="s">
        <v>78</v>
      </c>
      <c r="B119" s="416">
        <v>26934</v>
      </c>
      <c r="C119" s="416">
        <v>5001</v>
      </c>
      <c r="D119" s="416">
        <v>2028</v>
      </c>
      <c r="E119" s="416"/>
      <c r="F119" s="416"/>
      <c r="G119" s="416"/>
      <c r="H119" s="416"/>
      <c r="I119" s="416"/>
      <c r="J119" s="416"/>
      <c r="K119" s="536"/>
      <c r="L119" s="536"/>
      <c r="M119" s="536"/>
      <c r="N119" s="536"/>
      <c r="O119" s="536"/>
      <c r="P119" s="536"/>
      <c r="Q119" s="536"/>
      <c r="R119" s="536"/>
      <c r="S119" s="536"/>
      <c r="T119" s="536"/>
      <c r="U119" s="536"/>
      <c r="V119" s="536"/>
      <c r="W119" s="536"/>
      <c r="X119" s="536"/>
      <c r="Y119" s="536"/>
      <c r="Z119" s="536"/>
      <c r="AA119" s="536"/>
      <c r="AB119" s="536"/>
      <c r="AC119" s="536"/>
      <c r="AD119" s="582">
        <f t="shared" si="5"/>
        <v>33963</v>
      </c>
      <c r="AE119" s="404"/>
      <c r="AF119" s="350"/>
      <c r="AG119" s="350"/>
      <c r="AH119" s="350"/>
    </row>
    <row r="120" spans="1:34" s="351" customFormat="1" ht="18" customHeight="1">
      <c r="A120" s="583" t="s">
        <v>79</v>
      </c>
      <c r="B120" s="416">
        <v>7990</v>
      </c>
      <c r="C120" s="416">
        <v>1454</v>
      </c>
      <c r="D120" s="416">
        <v>590</v>
      </c>
      <c r="E120" s="416"/>
      <c r="F120" s="416"/>
      <c r="G120" s="416"/>
      <c r="H120" s="416"/>
      <c r="I120" s="416"/>
      <c r="J120" s="416"/>
      <c r="K120" s="536"/>
      <c r="L120" s="536"/>
      <c r="M120" s="536"/>
      <c r="N120" s="536"/>
      <c r="O120" s="536"/>
      <c r="P120" s="536"/>
      <c r="Q120" s="536"/>
      <c r="R120" s="536"/>
      <c r="S120" s="536"/>
      <c r="T120" s="536"/>
      <c r="U120" s="536"/>
      <c r="V120" s="536"/>
      <c r="W120" s="536"/>
      <c r="X120" s="536"/>
      <c r="Y120" s="536"/>
      <c r="Z120" s="536"/>
      <c r="AA120" s="536"/>
      <c r="AB120" s="536"/>
      <c r="AC120" s="536"/>
      <c r="AD120" s="582">
        <f t="shared" si="5"/>
        <v>10034</v>
      </c>
      <c r="AE120" s="404"/>
      <c r="AF120" s="350"/>
      <c r="AG120" s="350"/>
      <c r="AH120" s="350"/>
    </row>
    <row r="121" spans="1:34" s="351" customFormat="1" ht="18" customHeight="1">
      <c r="A121" s="583" t="s">
        <v>80</v>
      </c>
      <c r="B121" s="416">
        <v>11183</v>
      </c>
      <c r="C121" s="416">
        <v>1930</v>
      </c>
      <c r="D121" s="416">
        <v>783</v>
      </c>
      <c r="E121" s="416"/>
      <c r="F121" s="416"/>
      <c r="G121" s="416"/>
      <c r="H121" s="416"/>
      <c r="I121" s="416"/>
      <c r="J121" s="41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36"/>
      <c r="AD121" s="582">
        <f t="shared" si="5"/>
        <v>13896</v>
      </c>
      <c r="AE121" s="404"/>
      <c r="AF121" s="350"/>
      <c r="AG121" s="350"/>
      <c r="AH121" s="350"/>
    </row>
    <row r="122" spans="1:34" s="351" customFormat="1" ht="18" customHeight="1">
      <c r="A122" s="583" t="s">
        <v>81</v>
      </c>
      <c r="B122" s="416">
        <v>16525</v>
      </c>
      <c r="C122" s="416">
        <v>2968</v>
      </c>
      <c r="D122" s="416">
        <v>1204</v>
      </c>
      <c r="E122" s="416"/>
      <c r="F122" s="416"/>
      <c r="G122" s="416"/>
      <c r="H122" s="416"/>
      <c r="I122" s="416"/>
      <c r="J122" s="416"/>
      <c r="K122" s="536"/>
      <c r="L122" s="536"/>
      <c r="M122" s="536"/>
      <c r="N122" s="536"/>
      <c r="O122" s="536"/>
      <c r="P122" s="536"/>
      <c r="Q122" s="536"/>
      <c r="R122" s="536"/>
      <c r="S122" s="536"/>
      <c r="T122" s="536"/>
      <c r="U122" s="536"/>
      <c r="V122" s="536"/>
      <c r="W122" s="536"/>
      <c r="X122" s="536"/>
      <c r="Y122" s="536"/>
      <c r="Z122" s="536"/>
      <c r="AA122" s="536"/>
      <c r="AB122" s="536"/>
      <c r="AC122" s="536"/>
      <c r="AD122" s="582">
        <f t="shared" si="5"/>
        <v>20697</v>
      </c>
      <c r="AE122" s="404"/>
      <c r="AF122" s="350"/>
      <c r="AG122" s="350"/>
      <c r="AH122" s="350"/>
    </row>
    <row r="123" spans="1:34" s="351" customFormat="1" ht="18" customHeight="1">
      <c r="A123" s="583" t="s">
        <v>82</v>
      </c>
      <c r="B123" s="416">
        <v>5918</v>
      </c>
      <c r="C123" s="416">
        <v>1178</v>
      </c>
      <c r="D123" s="416">
        <v>478</v>
      </c>
      <c r="E123" s="416"/>
      <c r="F123" s="416"/>
      <c r="G123" s="416"/>
      <c r="H123" s="416"/>
      <c r="I123" s="416"/>
      <c r="J123" s="416"/>
      <c r="K123" s="536"/>
      <c r="L123" s="536"/>
      <c r="M123" s="536"/>
      <c r="N123" s="536"/>
      <c r="O123" s="536"/>
      <c r="P123" s="536"/>
      <c r="Q123" s="536"/>
      <c r="R123" s="536"/>
      <c r="S123" s="536"/>
      <c r="T123" s="536"/>
      <c r="U123" s="536"/>
      <c r="V123" s="536"/>
      <c r="W123" s="536"/>
      <c r="X123" s="536"/>
      <c r="Y123" s="536"/>
      <c r="Z123" s="536"/>
      <c r="AA123" s="536"/>
      <c r="AB123" s="536"/>
      <c r="AC123" s="536"/>
      <c r="AD123" s="582">
        <f t="shared" si="5"/>
        <v>7574</v>
      </c>
      <c r="AE123" s="404"/>
      <c r="AF123" s="350"/>
      <c r="AG123" s="350"/>
      <c r="AH123" s="350"/>
    </row>
    <row r="124" spans="1:34" s="351" customFormat="1" ht="18" customHeight="1">
      <c r="A124" s="583" t="s">
        <v>83</v>
      </c>
      <c r="B124" s="416">
        <v>11216</v>
      </c>
      <c r="C124" s="416">
        <v>1911</v>
      </c>
      <c r="D124" s="416">
        <v>775</v>
      </c>
      <c r="E124" s="416"/>
      <c r="F124" s="416"/>
      <c r="G124" s="416"/>
      <c r="H124" s="416"/>
      <c r="I124" s="416"/>
      <c r="J124" s="416"/>
      <c r="K124" s="536"/>
      <c r="L124" s="536"/>
      <c r="M124" s="536"/>
      <c r="N124" s="536"/>
      <c r="O124" s="536"/>
      <c r="P124" s="536"/>
      <c r="Q124" s="536"/>
      <c r="R124" s="536"/>
      <c r="S124" s="536"/>
      <c r="T124" s="536"/>
      <c r="U124" s="536"/>
      <c r="V124" s="536"/>
      <c r="W124" s="536"/>
      <c r="X124" s="536"/>
      <c r="Y124" s="536"/>
      <c r="Z124" s="536"/>
      <c r="AA124" s="536"/>
      <c r="AB124" s="536"/>
      <c r="AC124" s="536"/>
      <c r="AD124" s="582">
        <f t="shared" si="5"/>
        <v>13902</v>
      </c>
      <c r="AE124" s="404"/>
      <c r="AF124" s="350"/>
      <c r="AG124" s="350"/>
      <c r="AH124" s="350"/>
    </row>
    <row r="125" spans="1:34" s="351" customFormat="1" ht="18" customHeight="1">
      <c r="A125" s="583" t="s">
        <v>84</v>
      </c>
      <c r="B125" s="416">
        <v>14466</v>
      </c>
      <c r="C125" s="416">
        <v>2699</v>
      </c>
      <c r="D125" s="416">
        <v>1094</v>
      </c>
      <c r="E125" s="416"/>
      <c r="F125" s="416"/>
      <c r="G125" s="416"/>
      <c r="H125" s="416"/>
      <c r="I125" s="416"/>
      <c r="J125" s="416"/>
      <c r="K125" s="536"/>
      <c r="L125" s="536"/>
      <c r="M125" s="536"/>
      <c r="N125" s="536"/>
      <c r="O125" s="536"/>
      <c r="P125" s="536"/>
      <c r="Q125" s="536"/>
      <c r="R125" s="536"/>
      <c r="S125" s="536"/>
      <c r="T125" s="536"/>
      <c r="U125" s="536"/>
      <c r="V125" s="536"/>
      <c r="W125" s="536"/>
      <c r="X125" s="536"/>
      <c r="Y125" s="536"/>
      <c r="Z125" s="536"/>
      <c r="AA125" s="536"/>
      <c r="AB125" s="536"/>
      <c r="AC125" s="536"/>
      <c r="AD125" s="582">
        <f t="shared" si="5"/>
        <v>18259</v>
      </c>
      <c r="AE125" s="404"/>
      <c r="AF125" s="350"/>
      <c r="AG125" s="350"/>
      <c r="AH125" s="350"/>
    </row>
    <row r="126" spans="1:34" s="351" customFormat="1" ht="18" customHeight="1">
      <c r="A126" s="583" t="s">
        <v>85</v>
      </c>
      <c r="B126" s="416">
        <v>12991</v>
      </c>
      <c r="C126" s="416">
        <v>2460</v>
      </c>
      <c r="D126" s="416">
        <v>998</v>
      </c>
      <c r="E126" s="416"/>
      <c r="F126" s="416"/>
      <c r="G126" s="416"/>
      <c r="H126" s="416"/>
      <c r="I126" s="416"/>
      <c r="J126" s="416"/>
      <c r="K126" s="536"/>
      <c r="L126" s="536"/>
      <c r="M126" s="536"/>
      <c r="N126" s="536"/>
      <c r="O126" s="536"/>
      <c r="P126" s="536"/>
      <c r="Q126" s="536"/>
      <c r="R126" s="536"/>
      <c r="S126" s="536"/>
      <c r="T126" s="536"/>
      <c r="U126" s="536"/>
      <c r="V126" s="536"/>
      <c r="W126" s="536"/>
      <c r="X126" s="536"/>
      <c r="Y126" s="536"/>
      <c r="Z126" s="536"/>
      <c r="AA126" s="536"/>
      <c r="AB126" s="536"/>
      <c r="AC126" s="536"/>
      <c r="AD126" s="582">
        <f t="shared" si="5"/>
        <v>16449</v>
      </c>
      <c r="AE126" s="404"/>
      <c r="AF126" s="350"/>
      <c r="AG126" s="350"/>
      <c r="AH126" s="350"/>
    </row>
    <row r="127" spans="1:34" s="351" customFormat="1" ht="18" customHeight="1">
      <c r="A127" s="583" t="s">
        <v>86</v>
      </c>
      <c r="B127" s="416">
        <v>13490</v>
      </c>
      <c r="C127" s="416">
        <v>2401</v>
      </c>
      <c r="D127" s="416">
        <v>973</v>
      </c>
      <c r="E127" s="416"/>
      <c r="F127" s="416"/>
      <c r="G127" s="416"/>
      <c r="H127" s="416"/>
      <c r="I127" s="416"/>
      <c r="J127" s="416"/>
      <c r="K127" s="536"/>
      <c r="L127" s="536"/>
      <c r="M127" s="536"/>
      <c r="N127" s="536"/>
      <c r="O127" s="536"/>
      <c r="P127" s="536"/>
      <c r="Q127" s="536"/>
      <c r="R127" s="536"/>
      <c r="S127" s="536"/>
      <c r="T127" s="536"/>
      <c r="U127" s="536"/>
      <c r="V127" s="536"/>
      <c r="W127" s="536"/>
      <c r="X127" s="536"/>
      <c r="Y127" s="536"/>
      <c r="Z127" s="536"/>
      <c r="AA127" s="536"/>
      <c r="AB127" s="536"/>
      <c r="AC127" s="536"/>
      <c r="AD127" s="582">
        <f t="shared" si="5"/>
        <v>16864</v>
      </c>
      <c r="AE127" s="404"/>
      <c r="AF127" s="350"/>
      <c r="AG127" s="350"/>
      <c r="AH127" s="350"/>
    </row>
    <row r="128" spans="1:34" s="351" customFormat="1" ht="18" customHeight="1">
      <c r="A128" s="583" t="s">
        <v>87</v>
      </c>
      <c r="B128" s="416">
        <v>11437</v>
      </c>
      <c r="C128" s="416">
        <v>2389</v>
      </c>
      <c r="D128" s="416">
        <v>969</v>
      </c>
      <c r="E128" s="416"/>
      <c r="F128" s="416"/>
      <c r="G128" s="416"/>
      <c r="H128" s="416"/>
      <c r="I128" s="416"/>
      <c r="J128" s="416"/>
      <c r="K128" s="536"/>
      <c r="L128" s="536"/>
      <c r="M128" s="536"/>
      <c r="N128" s="536"/>
      <c r="O128" s="536"/>
      <c r="P128" s="536"/>
      <c r="Q128" s="536"/>
      <c r="R128" s="536"/>
      <c r="S128" s="536"/>
      <c r="T128" s="536"/>
      <c r="U128" s="536"/>
      <c r="V128" s="536"/>
      <c r="W128" s="536"/>
      <c r="X128" s="536"/>
      <c r="Y128" s="536"/>
      <c r="Z128" s="536"/>
      <c r="AA128" s="536"/>
      <c r="AB128" s="536"/>
      <c r="AC128" s="536"/>
      <c r="AD128" s="582">
        <f t="shared" si="5"/>
        <v>14795</v>
      </c>
      <c r="AE128" s="404"/>
      <c r="AF128" s="350"/>
      <c r="AG128" s="350"/>
      <c r="AH128" s="350"/>
    </row>
    <row r="129" spans="1:34" s="351" customFormat="1" ht="18" customHeight="1">
      <c r="A129" s="583" t="s">
        <v>88</v>
      </c>
      <c r="B129" s="416">
        <v>18120</v>
      </c>
      <c r="C129" s="416">
        <v>3435</v>
      </c>
      <c r="D129" s="416">
        <v>1394</v>
      </c>
      <c r="E129" s="416"/>
      <c r="F129" s="416"/>
      <c r="G129" s="416"/>
      <c r="H129" s="416"/>
      <c r="I129" s="416"/>
      <c r="J129" s="416"/>
      <c r="K129" s="536"/>
      <c r="L129" s="536"/>
      <c r="M129" s="536"/>
      <c r="N129" s="536"/>
      <c r="O129" s="536"/>
      <c r="P129" s="536"/>
      <c r="Q129" s="536"/>
      <c r="R129" s="536"/>
      <c r="S129" s="536"/>
      <c r="T129" s="536"/>
      <c r="U129" s="536"/>
      <c r="V129" s="536"/>
      <c r="W129" s="536"/>
      <c r="X129" s="536"/>
      <c r="Y129" s="536"/>
      <c r="Z129" s="536"/>
      <c r="AA129" s="536"/>
      <c r="AB129" s="536"/>
      <c r="AC129" s="536"/>
      <c r="AD129" s="582">
        <f t="shared" si="5"/>
        <v>22949</v>
      </c>
      <c r="AE129" s="404"/>
      <c r="AF129" s="350"/>
      <c r="AG129" s="350"/>
      <c r="AH129" s="350"/>
    </row>
    <row r="130" spans="1:34" s="351" customFormat="1" ht="18" customHeight="1">
      <c r="A130" s="583" t="s">
        <v>89</v>
      </c>
      <c r="B130" s="416">
        <v>14152</v>
      </c>
      <c r="C130" s="416">
        <v>2490</v>
      </c>
      <c r="D130" s="416">
        <v>1010</v>
      </c>
      <c r="E130" s="416"/>
      <c r="F130" s="416"/>
      <c r="G130" s="416"/>
      <c r="H130" s="416"/>
      <c r="I130" s="416"/>
      <c r="J130" s="416"/>
      <c r="K130" s="536"/>
      <c r="L130" s="536"/>
      <c r="M130" s="536"/>
      <c r="N130" s="536"/>
      <c r="O130" s="536"/>
      <c r="P130" s="536"/>
      <c r="Q130" s="536"/>
      <c r="R130" s="536"/>
      <c r="S130" s="536"/>
      <c r="T130" s="536"/>
      <c r="U130" s="536"/>
      <c r="V130" s="536"/>
      <c r="W130" s="536"/>
      <c r="X130" s="536"/>
      <c r="Y130" s="536"/>
      <c r="Z130" s="536"/>
      <c r="AA130" s="536"/>
      <c r="AB130" s="536"/>
      <c r="AC130" s="536"/>
      <c r="AD130" s="582">
        <f t="shared" si="5"/>
        <v>17652</v>
      </c>
      <c r="AE130" s="404"/>
      <c r="AF130" s="350"/>
      <c r="AG130" s="350"/>
      <c r="AH130" s="350"/>
    </row>
    <row r="131" spans="1:34" s="351" customFormat="1" ht="18" customHeight="1">
      <c r="A131" s="583" t="s">
        <v>90</v>
      </c>
      <c r="B131" s="416">
        <v>10658</v>
      </c>
      <c r="C131" s="416">
        <v>1944</v>
      </c>
      <c r="D131" s="416">
        <v>789</v>
      </c>
      <c r="E131" s="416"/>
      <c r="F131" s="416"/>
      <c r="G131" s="416"/>
      <c r="H131" s="416"/>
      <c r="I131" s="416"/>
      <c r="J131" s="416"/>
      <c r="K131" s="415"/>
      <c r="L131" s="415"/>
      <c r="M131" s="415"/>
      <c r="N131" s="415"/>
      <c r="O131" s="415"/>
      <c r="P131" s="415"/>
      <c r="Q131" s="415"/>
      <c r="R131" s="415"/>
      <c r="S131" s="415"/>
      <c r="T131" s="415"/>
      <c r="U131" s="415"/>
      <c r="V131" s="415"/>
      <c r="W131" s="415"/>
      <c r="X131" s="415"/>
      <c r="Y131" s="415"/>
      <c r="Z131" s="415"/>
      <c r="AA131" s="415"/>
      <c r="AB131" s="415"/>
      <c r="AC131" s="415"/>
      <c r="AD131" s="582">
        <f t="shared" si="5"/>
        <v>13391</v>
      </c>
      <c r="AE131" s="404"/>
      <c r="AF131" s="350"/>
      <c r="AG131" s="350"/>
      <c r="AH131" s="350"/>
    </row>
    <row r="132" spans="1:34" s="351" customFormat="1" ht="18" customHeight="1">
      <c r="A132" s="601" t="s">
        <v>91</v>
      </c>
      <c r="B132" s="415">
        <v>14471</v>
      </c>
      <c r="C132" s="415">
        <v>2682</v>
      </c>
      <c r="D132" s="415">
        <v>1055</v>
      </c>
      <c r="E132" s="415"/>
      <c r="F132" s="415"/>
      <c r="G132" s="415"/>
      <c r="H132" s="415"/>
      <c r="I132" s="415"/>
      <c r="J132" s="415"/>
      <c r="K132" s="536"/>
      <c r="L132" s="536"/>
      <c r="M132" s="536"/>
      <c r="N132" s="536"/>
      <c r="O132" s="536"/>
      <c r="P132" s="536"/>
      <c r="Q132" s="536"/>
      <c r="R132" s="536"/>
      <c r="S132" s="536"/>
      <c r="T132" s="536"/>
      <c r="U132" s="536"/>
      <c r="V132" s="536"/>
      <c r="W132" s="536"/>
      <c r="X132" s="536"/>
      <c r="Y132" s="536"/>
      <c r="Z132" s="536"/>
      <c r="AA132" s="536"/>
      <c r="AB132" s="536"/>
      <c r="AC132" s="536"/>
      <c r="AD132" s="581">
        <f t="shared" si="5"/>
        <v>18208</v>
      </c>
      <c r="AE132" s="404"/>
      <c r="AF132" s="350"/>
      <c r="AG132" s="350"/>
      <c r="AH132" s="350"/>
    </row>
    <row r="133" spans="1:34" s="351" customFormat="1" ht="18" customHeight="1">
      <c r="A133" s="583" t="s">
        <v>92</v>
      </c>
      <c r="B133" s="416">
        <v>10124</v>
      </c>
      <c r="C133" s="416">
        <v>1818</v>
      </c>
      <c r="D133" s="416">
        <v>737</v>
      </c>
      <c r="E133" s="416"/>
      <c r="F133" s="416"/>
      <c r="G133" s="416"/>
      <c r="H133" s="416"/>
      <c r="I133" s="416"/>
      <c r="J133" s="416"/>
      <c r="K133" s="536"/>
      <c r="L133" s="536"/>
      <c r="M133" s="536"/>
      <c r="N133" s="536"/>
      <c r="O133" s="536"/>
      <c r="P133" s="536"/>
      <c r="Q133" s="536"/>
      <c r="R133" s="536"/>
      <c r="S133" s="536"/>
      <c r="T133" s="536"/>
      <c r="U133" s="536"/>
      <c r="V133" s="536"/>
      <c r="W133" s="536"/>
      <c r="X133" s="536"/>
      <c r="Y133" s="536"/>
      <c r="Z133" s="536"/>
      <c r="AA133" s="536"/>
      <c r="AB133" s="536"/>
      <c r="AC133" s="536"/>
      <c r="AD133" s="582">
        <f t="shared" si="5"/>
        <v>12679</v>
      </c>
      <c r="AE133" s="404"/>
      <c r="AF133" s="350"/>
      <c r="AG133" s="350"/>
      <c r="AH133" s="350"/>
    </row>
    <row r="134" spans="1:34" s="351" customFormat="1" ht="18" customHeight="1">
      <c r="A134" s="583" t="s">
        <v>93</v>
      </c>
      <c r="B134" s="416">
        <v>6388</v>
      </c>
      <c r="C134" s="416">
        <v>1086</v>
      </c>
      <c r="D134" s="416">
        <v>441</v>
      </c>
      <c r="E134" s="416"/>
      <c r="F134" s="416"/>
      <c r="G134" s="416"/>
      <c r="H134" s="416"/>
      <c r="I134" s="416"/>
      <c r="J134" s="416"/>
      <c r="K134" s="536"/>
      <c r="L134" s="536"/>
      <c r="M134" s="536"/>
      <c r="N134" s="536"/>
      <c r="O134" s="536"/>
      <c r="P134" s="536"/>
      <c r="Q134" s="536"/>
      <c r="R134" s="536"/>
      <c r="S134" s="536"/>
      <c r="T134" s="536"/>
      <c r="U134" s="536"/>
      <c r="V134" s="536"/>
      <c r="W134" s="536"/>
      <c r="X134" s="536"/>
      <c r="Y134" s="536"/>
      <c r="Z134" s="536"/>
      <c r="AA134" s="536"/>
      <c r="AB134" s="536"/>
      <c r="AC134" s="536"/>
      <c r="AD134" s="582">
        <f t="shared" si="5"/>
        <v>7915</v>
      </c>
      <c r="AE134" s="404"/>
      <c r="AF134" s="350"/>
      <c r="AG134" s="350"/>
      <c r="AH134" s="350"/>
    </row>
    <row r="135" spans="1:34" s="351" customFormat="1" ht="18" customHeight="1" thickBot="1">
      <c r="A135" s="602" t="s">
        <v>94</v>
      </c>
      <c r="B135" s="536">
        <v>6051</v>
      </c>
      <c r="C135" s="536">
        <v>1094</v>
      </c>
      <c r="D135" s="536">
        <v>444</v>
      </c>
      <c r="E135" s="536"/>
      <c r="F135" s="536"/>
      <c r="G135" s="536"/>
      <c r="H135" s="536"/>
      <c r="I135" s="536"/>
      <c r="J135" s="536"/>
      <c r="K135" s="536"/>
      <c r="L135" s="536"/>
      <c r="M135" s="536"/>
      <c r="N135" s="536"/>
      <c r="O135" s="536"/>
      <c r="P135" s="536"/>
      <c r="Q135" s="536"/>
      <c r="R135" s="536"/>
      <c r="S135" s="536"/>
      <c r="T135" s="536"/>
      <c r="U135" s="536"/>
      <c r="V135" s="536"/>
      <c r="W135" s="536"/>
      <c r="X135" s="536"/>
      <c r="Y135" s="536"/>
      <c r="Z135" s="536"/>
      <c r="AA135" s="536"/>
      <c r="AB135" s="536"/>
      <c r="AC135" s="536"/>
      <c r="AD135" s="582">
        <f t="shared" si="5"/>
        <v>7589</v>
      </c>
      <c r="AE135" s="404"/>
      <c r="AF135" s="350"/>
      <c r="AG135" s="350"/>
      <c r="AH135" s="350"/>
    </row>
    <row r="136" spans="1:34" s="351" customFormat="1" ht="18" customHeight="1" thickBot="1">
      <c r="A136" s="603" t="s">
        <v>575</v>
      </c>
      <c r="B136" s="417">
        <f aca="true" t="shared" si="6" ref="B136:AC136">SUM(B137:B138)</f>
        <v>84500</v>
      </c>
      <c r="C136" s="417"/>
      <c r="D136" s="417"/>
      <c r="E136" s="417">
        <f t="shared" si="6"/>
        <v>0</v>
      </c>
      <c r="F136" s="417">
        <f t="shared" si="6"/>
        <v>0</v>
      </c>
      <c r="G136" s="417">
        <f t="shared" si="6"/>
        <v>0</v>
      </c>
      <c r="H136" s="417">
        <f t="shared" si="6"/>
        <v>0</v>
      </c>
      <c r="I136" s="417">
        <f t="shared" si="6"/>
        <v>0</v>
      </c>
      <c r="J136" s="417"/>
      <c r="K136" s="417">
        <f t="shared" si="6"/>
        <v>0</v>
      </c>
      <c r="L136" s="417">
        <f t="shared" si="6"/>
        <v>0</v>
      </c>
      <c r="M136" s="417">
        <f t="shared" si="6"/>
        <v>0</v>
      </c>
      <c r="N136" s="417">
        <f t="shared" si="6"/>
        <v>0</v>
      </c>
      <c r="O136" s="417">
        <f t="shared" si="6"/>
        <v>0</v>
      </c>
      <c r="P136" s="417">
        <f t="shared" si="6"/>
        <v>0</v>
      </c>
      <c r="Q136" s="417">
        <f t="shared" si="6"/>
        <v>0</v>
      </c>
      <c r="R136" s="417">
        <f t="shared" si="6"/>
        <v>0</v>
      </c>
      <c r="S136" s="417">
        <f t="shared" si="6"/>
        <v>0</v>
      </c>
      <c r="T136" s="417">
        <f t="shared" si="6"/>
        <v>0</v>
      </c>
      <c r="U136" s="417">
        <f t="shared" si="6"/>
        <v>0</v>
      </c>
      <c r="V136" s="417">
        <f t="shared" si="6"/>
        <v>0</v>
      </c>
      <c r="W136" s="417">
        <f t="shared" si="6"/>
        <v>0</v>
      </c>
      <c r="X136" s="417">
        <f t="shared" si="6"/>
        <v>0</v>
      </c>
      <c r="Y136" s="417">
        <f t="shared" si="6"/>
        <v>0</v>
      </c>
      <c r="Z136" s="417">
        <f t="shared" si="6"/>
        <v>0</v>
      </c>
      <c r="AA136" s="417">
        <f t="shared" si="6"/>
        <v>0</v>
      </c>
      <c r="AB136" s="417">
        <f t="shared" si="6"/>
        <v>0</v>
      </c>
      <c r="AC136" s="417">
        <f t="shared" si="6"/>
        <v>0</v>
      </c>
      <c r="AD136" s="579">
        <f aca="true" t="shared" si="7" ref="AD136:AD198">SUM(B136:AC136)-N136</f>
        <v>84500</v>
      </c>
      <c r="AE136" s="404"/>
      <c r="AF136" s="350"/>
      <c r="AG136" s="350"/>
      <c r="AH136" s="350"/>
    </row>
    <row r="137" spans="1:34" s="351" customFormat="1" ht="25.5" hidden="1">
      <c r="A137" s="590" t="s">
        <v>572</v>
      </c>
      <c r="B137" s="418"/>
      <c r="C137" s="418"/>
      <c r="D137" s="418"/>
      <c r="E137" s="418"/>
      <c r="F137" s="418"/>
      <c r="G137" s="418"/>
      <c r="H137" s="418"/>
      <c r="I137" s="418"/>
      <c r="J137" s="418"/>
      <c r="K137" s="418"/>
      <c r="L137" s="418"/>
      <c r="M137" s="418"/>
      <c r="N137" s="418"/>
      <c r="O137" s="418"/>
      <c r="P137" s="418"/>
      <c r="Q137" s="418"/>
      <c r="R137" s="418"/>
      <c r="S137" s="418"/>
      <c r="T137" s="418"/>
      <c r="U137" s="418"/>
      <c r="V137" s="418"/>
      <c r="W137" s="418"/>
      <c r="X137" s="418"/>
      <c r="Y137" s="418"/>
      <c r="Z137" s="418"/>
      <c r="AA137" s="418"/>
      <c r="AB137" s="418"/>
      <c r="AC137" s="418"/>
      <c r="AD137" s="575">
        <f t="shared" si="7"/>
        <v>0</v>
      </c>
      <c r="AE137" s="404"/>
      <c r="AF137" s="350"/>
      <c r="AG137" s="350"/>
      <c r="AH137" s="350"/>
    </row>
    <row r="138" spans="1:34" s="351" customFormat="1" ht="18" customHeight="1" thickBot="1">
      <c r="A138" s="604" t="s">
        <v>576</v>
      </c>
      <c r="B138" s="419">
        <v>84500</v>
      </c>
      <c r="C138" s="419"/>
      <c r="D138" s="419"/>
      <c r="E138" s="419"/>
      <c r="F138" s="419"/>
      <c r="G138" s="419"/>
      <c r="H138" s="419"/>
      <c r="I138" s="419"/>
      <c r="J138" s="419"/>
      <c r="K138" s="419"/>
      <c r="L138" s="419"/>
      <c r="M138" s="419"/>
      <c r="N138" s="419"/>
      <c r="O138" s="419"/>
      <c r="P138" s="419"/>
      <c r="Q138" s="419"/>
      <c r="R138" s="419"/>
      <c r="S138" s="419"/>
      <c r="T138" s="419"/>
      <c r="U138" s="419"/>
      <c r="V138" s="419"/>
      <c r="W138" s="419"/>
      <c r="X138" s="419"/>
      <c r="Y138" s="419"/>
      <c r="Z138" s="419"/>
      <c r="AA138" s="419"/>
      <c r="AB138" s="419"/>
      <c r="AC138" s="419"/>
      <c r="AD138" s="582">
        <f t="shared" si="7"/>
        <v>84500</v>
      </c>
      <c r="AE138" s="404"/>
      <c r="AF138" s="350"/>
      <c r="AG138" s="350"/>
      <c r="AH138" s="350"/>
    </row>
    <row r="139" spans="1:31" s="423" customFormat="1" ht="18" customHeight="1" thickBot="1">
      <c r="A139" s="586" t="s">
        <v>631</v>
      </c>
      <c r="B139" s="422">
        <f aca="true" t="shared" si="8" ref="B139:AC139">SUM(B140:B159)</f>
        <v>2013000</v>
      </c>
      <c r="C139" s="422">
        <f t="shared" si="8"/>
        <v>89000</v>
      </c>
      <c r="D139" s="422">
        <f t="shared" si="8"/>
        <v>11000</v>
      </c>
      <c r="E139" s="422">
        <f t="shared" si="8"/>
        <v>0</v>
      </c>
      <c r="F139" s="422">
        <f t="shared" si="8"/>
        <v>0</v>
      </c>
      <c r="G139" s="422">
        <f t="shared" si="8"/>
        <v>0</v>
      </c>
      <c r="H139" s="422">
        <f t="shared" si="8"/>
        <v>0</v>
      </c>
      <c r="I139" s="422">
        <f t="shared" si="8"/>
        <v>0</v>
      </c>
      <c r="J139" s="422"/>
      <c r="K139" s="422">
        <f t="shared" si="8"/>
        <v>0</v>
      </c>
      <c r="L139" s="422">
        <f t="shared" si="8"/>
        <v>0</v>
      </c>
      <c r="M139" s="422">
        <f t="shared" si="8"/>
        <v>0</v>
      </c>
      <c r="N139" s="422">
        <f t="shared" si="8"/>
        <v>0</v>
      </c>
      <c r="O139" s="422">
        <f t="shared" si="8"/>
        <v>0</v>
      </c>
      <c r="P139" s="422">
        <f t="shared" si="8"/>
        <v>0</v>
      </c>
      <c r="Q139" s="422">
        <f t="shared" si="8"/>
        <v>0</v>
      </c>
      <c r="R139" s="422">
        <f t="shared" si="8"/>
        <v>0</v>
      </c>
      <c r="S139" s="422">
        <f t="shared" si="8"/>
        <v>0</v>
      </c>
      <c r="T139" s="422">
        <f t="shared" si="8"/>
        <v>0</v>
      </c>
      <c r="U139" s="422">
        <f t="shared" si="8"/>
        <v>0</v>
      </c>
      <c r="V139" s="422">
        <f t="shared" si="8"/>
        <v>0</v>
      </c>
      <c r="W139" s="422">
        <f t="shared" si="8"/>
        <v>0</v>
      </c>
      <c r="X139" s="422">
        <f t="shared" si="8"/>
        <v>0</v>
      </c>
      <c r="Y139" s="422">
        <f t="shared" si="8"/>
        <v>0</v>
      </c>
      <c r="Z139" s="422">
        <f t="shared" si="8"/>
        <v>0</v>
      </c>
      <c r="AA139" s="422">
        <f t="shared" si="8"/>
        <v>0</v>
      </c>
      <c r="AB139" s="422">
        <f t="shared" si="8"/>
        <v>0</v>
      </c>
      <c r="AC139" s="422">
        <f t="shared" si="8"/>
        <v>0</v>
      </c>
      <c r="AD139" s="579">
        <f t="shared" si="7"/>
        <v>2113000</v>
      </c>
      <c r="AE139" s="414"/>
    </row>
    <row r="140" spans="1:33" s="351" customFormat="1" ht="18" customHeight="1">
      <c r="A140" s="605" t="s">
        <v>577</v>
      </c>
      <c r="B140" s="415">
        <v>157180</v>
      </c>
      <c r="C140" s="415">
        <v>57220</v>
      </c>
      <c r="D140" s="415">
        <v>9160</v>
      </c>
      <c r="E140" s="415"/>
      <c r="F140" s="415"/>
      <c r="G140" s="415"/>
      <c r="H140" s="415"/>
      <c r="I140" s="415"/>
      <c r="J140" s="415"/>
      <c r="K140" s="415"/>
      <c r="L140" s="415"/>
      <c r="M140" s="415"/>
      <c r="N140" s="415"/>
      <c r="O140" s="415"/>
      <c r="P140" s="415"/>
      <c r="Q140" s="415"/>
      <c r="R140" s="415"/>
      <c r="S140" s="415"/>
      <c r="T140" s="415"/>
      <c r="U140" s="415"/>
      <c r="V140" s="415"/>
      <c r="W140" s="415"/>
      <c r="X140" s="415"/>
      <c r="Y140" s="415"/>
      <c r="Z140" s="415"/>
      <c r="AA140" s="415"/>
      <c r="AB140" s="415"/>
      <c r="AC140" s="415"/>
      <c r="AD140" s="582">
        <f t="shared" si="7"/>
        <v>223560</v>
      </c>
      <c r="AE140" s="425"/>
      <c r="AG140" s="352"/>
    </row>
    <row r="141" spans="1:33" s="351" customFormat="1" ht="18" customHeight="1">
      <c r="A141" s="606" t="s">
        <v>578</v>
      </c>
      <c r="B141" s="416">
        <v>65420</v>
      </c>
      <c r="C141" s="416"/>
      <c r="D141" s="416"/>
      <c r="E141" s="416"/>
      <c r="F141" s="416"/>
      <c r="G141" s="416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  <c r="T141" s="416"/>
      <c r="U141" s="416"/>
      <c r="V141" s="416"/>
      <c r="W141" s="416"/>
      <c r="X141" s="416"/>
      <c r="Y141" s="416"/>
      <c r="Z141" s="416"/>
      <c r="AA141" s="416"/>
      <c r="AB141" s="416"/>
      <c r="AC141" s="416"/>
      <c r="AD141" s="582">
        <f t="shared" si="7"/>
        <v>65420</v>
      </c>
      <c r="AE141" s="425"/>
      <c r="AG141" s="352"/>
    </row>
    <row r="142" spans="1:33" s="351" customFormat="1" ht="18" customHeight="1">
      <c r="A142" s="606" t="s">
        <v>579</v>
      </c>
      <c r="B142" s="416">
        <v>110000</v>
      </c>
      <c r="C142" s="416"/>
      <c r="D142" s="416"/>
      <c r="E142" s="416"/>
      <c r="F142" s="416"/>
      <c r="G142" s="416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  <c r="T142" s="416"/>
      <c r="U142" s="416"/>
      <c r="V142" s="416"/>
      <c r="W142" s="416"/>
      <c r="X142" s="416"/>
      <c r="Y142" s="416"/>
      <c r="Z142" s="416"/>
      <c r="AA142" s="416"/>
      <c r="AB142" s="416"/>
      <c r="AC142" s="416"/>
      <c r="AD142" s="582">
        <f t="shared" si="7"/>
        <v>110000</v>
      </c>
      <c r="AE142" s="425"/>
      <c r="AG142" s="352"/>
    </row>
    <row r="143" spans="1:33" s="351" customFormat="1" ht="18" customHeight="1">
      <c r="A143" s="606" t="s">
        <v>632</v>
      </c>
      <c r="B143" s="416">
        <v>37920</v>
      </c>
      <c r="C143" s="416"/>
      <c r="D143" s="416"/>
      <c r="E143" s="416"/>
      <c r="F143" s="416"/>
      <c r="G143" s="416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  <c r="T143" s="416"/>
      <c r="U143" s="416"/>
      <c r="V143" s="416"/>
      <c r="W143" s="416"/>
      <c r="X143" s="416"/>
      <c r="Y143" s="416"/>
      <c r="Z143" s="416"/>
      <c r="AA143" s="416"/>
      <c r="AB143" s="416"/>
      <c r="AC143" s="416"/>
      <c r="AD143" s="582">
        <f t="shared" si="7"/>
        <v>37920</v>
      </c>
      <c r="AE143" s="425"/>
      <c r="AG143" s="352"/>
    </row>
    <row r="144" spans="1:33" s="351" customFormat="1" ht="18" customHeight="1">
      <c r="A144" s="606" t="s">
        <v>580</v>
      </c>
      <c r="B144" s="416">
        <v>75300</v>
      </c>
      <c r="C144" s="416">
        <v>20480</v>
      </c>
      <c r="D144" s="416">
        <v>1400</v>
      </c>
      <c r="E144" s="416"/>
      <c r="F144" s="416"/>
      <c r="G144" s="416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  <c r="T144" s="416"/>
      <c r="U144" s="416"/>
      <c r="V144" s="416"/>
      <c r="W144" s="416"/>
      <c r="X144" s="416"/>
      <c r="Y144" s="416"/>
      <c r="Z144" s="416"/>
      <c r="AA144" s="416"/>
      <c r="AB144" s="416"/>
      <c r="AC144" s="416"/>
      <c r="AD144" s="582">
        <f t="shared" si="7"/>
        <v>97180</v>
      </c>
      <c r="AE144" s="425"/>
      <c r="AG144" s="352"/>
    </row>
    <row r="145" spans="1:33" s="351" customFormat="1" ht="18" customHeight="1">
      <c r="A145" s="606" t="s">
        <v>596</v>
      </c>
      <c r="B145" s="416">
        <v>67220</v>
      </c>
      <c r="C145" s="416">
        <v>11300</v>
      </c>
      <c r="D145" s="416">
        <v>440</v>
      </c>
      <c r="E145" s="416"/>
      <c r="F145" s="416"/>
      <c r="G145" s="416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  <c r="T145" s="416"/>
      <c r="U145" s="416"/>
      <c r="V145" s="416"/>
      <c r="W145" s="416"/>
      <c r="X145" s="416"/>
      <c r="Y145" s="416"/>
      <c r="Z145" s="416"/>
      <c r="AA145" s="416"/>
      <c r="AB145" s="416"/>
      <c r="AC145" s="416"/>
      <c r="AD145" s="582">
        <f t="shared" si="7"/>
        <v>78960</v>
      </c>
      <c r="AE145" s="425"/>
      <c r="AG145" s="352"/>
    </row>
    <row r="146" spans="1:33" s="351" customFormat="1" ht="18" customHeight="1">
      <c r="A146" s="606" t="s">
        <v>581</v>
      </c>
      <c r="B146" s="416">
        <v>93380</v>
      </c>
      <c r="C146" s="416"/>
      <c r="D146" s="416"/>
      <c r="E146" s="416"/>
      <c r="F146" s="416"/>
      <c r="G146" s="41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  <c r="T146" s="416"/>
      <c r="U146" s="416"/>
      <c r="V146" s="416"/>
      <c r="W146" s="416"/>
      <c r="X146" s="416"/>
      <c r="Y146" s="416"/>
      <c r="Z146" s="416"/>
      <c r="AA146" s="416"/>
      <c r="AB146" s="416"/>
      <c r="AC146" s="416"/>
      <c r="AD146" s="582">
        <f t="shared" si="7"/>
        <v>93380</v>
      </c>
      <c r="AE146" s="425"/>
      <c r="AG146" s="352"/>
    </row>
    <row r="147" spans="1:33" s="354" customFormat="1" ht="18" customHeight="1">
      <c r="A147" s="409" t="s">
        <v>582</v>
      </c>
      <c r="B147" s="349">
        <v>176430</v>
      </c>
      <c r="C147" s="349"/>
      <c r="D147" s="349"/>
      <c r="E147" s="349"/>
      <c r="F147" s="349"/>
      <c r="G147" s="349"/>
      <c r="H147" s="349"/>
      <c r="I147" s="349"/>
      <c r="J147" s="349"/>
      <c r="K147" s="349"/>
      <c r="L147" s="349"/>
      <c r="M147" s="349"/>
      <c r="N147" s="349"/>
      <c r="O147" s="349"/>
      <c r="P147" s="349"/>
      <c r="Q147" s="349"/>
      <c r="R147" s="349"/>
      <c r="S147" s="349"/>
      <c r="T147" s="349"/>
      <c r="U147" s="349"/>
      <c r="V147" s="349"/>
      <c r="W147" s="349"/>
      <c r="X147" s="349"/>
      <c r="Y147" s="349"/>
      <c r="Z147" s="349"/>
      <c r="AA147" s="349"/>
      <c r="AB147" s="349"/>
      <c r="AC147" s="349"/>
      <c r="AD147" s="582">
        <f t="shared" si="7"/>
        <v>176430</v>
      </c>
      <c r="AE147" s="425"/>
      <c r="AG147" s="352"/>
    </row>
    <row r="148" spans="1:33" s="354" customFormat="1" ht="18" customHeight="1">
      <c r="A148" s="607" t="s">
        <v>583</v>
      </c>
      <c r="B148" s="428">
        <v>156470</v>
      </c>
      <c r="C148" s="428"/>
      <c r="D148" s="428"/>
      <c r="E148" s="428"/>
      <c r="F148" s="428"/>
      <c r="G148" s="428"/>
      <c r="H148" s="428"/>
      <c r="I148" s="428"/>
      <c r="J148" s="428"/>
      <c r="K148" s="428"/>
      <c r="L148" s="428"/>
      <c r="M148" s="428"/>
      <c r="N148" s="428"/>
      <c r="O148" s="428"/>
      <c r="P148" s="428"/>
      <c r="Q148" s="428"/>
      <c r="R148" s="428"/>
      <c r="S148" s="428"/>
      <c r="T148" s="428"/>
      <c r="U148" s="428"/>
      <c r="V148" s="428"/>
      <c r="W148" s="428"/>
      <c r="X148" s="428"/>
      <c r="Y148" s="428"/>
      <c r="Z148" s="428"/>
      <c r="AA148" s="428"/>
      <c r="AB148" s="428"/>
      <c r="AC148" s="428"/>
      <c r="AD148" s="582">
        <f t="shared" si="7"/>
        <v>156470</v>
      </c>
      <c r="AE148" s="425"/>
      <c r="AG148" s="352"/>
    </row>
    <row r="149" spans="1:33" s="354" customFormat="1" ht="18" customHeight="1">
      <c r="A149" s="606" t="s">
        <v>584</v>
      </c>
      <c r="B149" s="349">
        <v>174150</v>
      </c>
      <c r="C149" s="349"/>
      <c r="D149" s="349"/>
      <c r="E149" s="349"/>
      <c r="F149" s="349"/>
      <c r="G149" s="349"/>
      <c r="H149" s="349"/>
      <c r="I149" s="349"/>
      <c r="J149" s="349"/>
      <c r="K149" s="349"/>
      <c r="L149" s="349"/>
      <c r="M149" s="349"/>
      <c r="N149" s="349"/>
      <c r="O149" s="349"/>
      <c r="P149" s="349"/>
      <c r="Q149" s="349"/>
      <c r="R149" s="349"/>
      <c r="S149" s="349"/>
      <c r="T149" s="349"/>
      <c r="U149" s="349"/>
      <c r="V149" s="349"/>
      <c r="W149" s="349"/>
      <c r="X149" s="349"/>
      <c r="Y149" s="349"/>
      <c r="Z149" s="349"/>
      <c r="AA149" s="349"/>
      <c r="AB149" s="349"/>
      <c r="AC149" s="349"/>
      <c r="AD149" s="582">
        <f t="shared" si="7"/>
        <v>174150</v>
      </c>
      <c r="AE149" s="425"/>
      <c r="AG149" s="352"/>
    </row>
    <row r="150" spans="1:33" s="354" customFormat="1" ht="18" customHeight="1">
      <c r="A150" s="606" t="s">
        <v>585</v>
      </c>
      <c r="B150" s="349">
        <v>114740</v>
      </c>
      <c r="C150" s="349"/>
      <c r="D150" s="349"/>
      <c r="E150" s="349"/>
      <c r="F150" s="349"/>
      <c r="G150" s="349"/>
      <c r="H150" s="349"/>
      <c r="I150" s="349"/>
      <c r="J150" s="349"/>
      <c r="K150" s="349"/>
      <c r="L150" s="349"/>
      <c r="M150" s="349"/>
      <c r="N150" s="349"/>
      <c r="O150" s="349"/>
      <c r="P150" s="349"/>
      <c r="Q150" s="349"/>
      <c r="R150" s="349"/>
      <c r="S150" s="349"/>
      <c r="T150" s="349"/>
      <c r="U150" s="349"/>
      <c r="V150" s="349"/>
      <c r="W150" s="349"/>
      <c r="X150" s="349"/>
      <c r="Y150" s="349"/>
      <c r="Z150" s="349"/>
      <c r="AA150" s="349"/>
      <c r="AB150" s="349"/>
      <c r="AC150" s="349"/>
      <c r="AD150" s="582">
        <f t="shared" si="7"/>
        <v>114740</v>
      </c>
      <c r="AE150" s="425"/>
      <c r="AG150" s="352"/>
    </row>
    <row r="151" spans="1:33" s="354" customFormat="1" ht="18" customHeight="1">
      <c r="A151" s="606" t="s">
        <v>586</v>
      </c>
      <c r="B151" s="349">
        <v>39500</v>
      </c>
      <c r="C151" s="349"/>
      <c r="D151" s="349"/>
      <c r="E151" s="349"/>
      <c r="F151" s="349"/>
      <c r="G151" s="349"/>
      <c r="H151" s="349"/>
      <c r="I151" s="349"/>
      <c r="J151" s="349"/>
      <c r="K151" s="349"/>
      <c r="L151" s="349"/>
      <c r="M151" s="349"/>
      <c r="N151" s="349"/>
      <c r="O151" s="349"/>
      <c r="P151" s="349"/>
      <c r="Q151" s="349"/>
      <c r="R151" s="349"/>
      <c r="S151" s="349"/>
      <c r="T151" s="349"/>
      <c r="U151" s="349"/>
      <c r="V151" s="349"/>
      <c r="W151" s="349"/>
      <c r="X151" s="349"/>
      <c r="Y151" s="349"/>
      <c r="Z151" s="349"/>
      <c r="AA151" s="349"/>
      <c r="AB151" s="349"/>
      <c r="AC151" s="349"/>
      <c r="AD151" s="582">
        <f t="shared" si="7"/>
        <v>39500</v>
      </c>
      <c r="AE151" s="425"/>
      <c r="AG151" s="352"/>
    </row>
    <row r="152" spans="1:33" s="354" customFormat="1" ht="18" customHeight="1">
      <c r="A152" s="606" t="s">
        <v>587</v>
      </c>
      <c r="B152" s="349">
        <v>58550</v>
      </c>
      <c r="C152" s="349"/>
      <c r="D152" s="349"/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  <c r="O152" s="349"/>
      <c r="P152" s="349"/>
      <c r="Q152" s="349"/>
      <c r="R152" s="349"/>
      <c r="S152" s="349"/>
      <c r="T152" s="349"/>
      <c r="U152" s="349"/>
      <c r="V152" s="349"/>
      <c r="W152" s="349"/>
      <c r="X152" s="349"/>
      <c r="Y152" s="349"/>
      <c r="Z152" s="349"/>
      <c r="AA152" s="349"/>
      <c r="AB152" s="349"/>
      <c r="AC152" s="349"/>
      <c r="AD152" s="582">
        <f t="shared" si="7"/>
        <v>58550</v>
      </c>
      <c r="AE152" s="425"/>
      <c r="AG152" s="352"/>
    </row>
    <row r="153" spans="1:33" s="354" customFormat="1" ht="18" customHeight="1">
      <c r="A153" s="606" t="s">
        <v>588</v>
      </c>
      <c r="B153" s="349">
        <v>92170</v>
      </c>
      <c r="C153" s="349"/>
      <c r="D153" s="349"/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  <c r="O153" s="349"/>
      <c r="P153" s="349"/>
      <c r="Q153" s="349"/>
      <c r="R153" s="349"/>
      <c r="S153" s="349"/>
      <c r="T153" s="349"/>
      <c r="U153" s="349"/>
      <c r="V153" s="349"/>
      <c r="W153" s="349"/>
      <c r="X153" s="349"/>
      <c r="Y153" s="349"/>
      <c r="Z153" s="349"/>
      <c r="AA153" s="349"/>
      <c r="AB153" s="349"/>
      <c r="AC153" s="349"/>
      <c r="AD153" s="582">
        <f t="shared" si="7"/>
        <v>92170</v>
      </c>
      <c r="AE153" s="425"/>
      <c r="AG153" s="352"/>
    </row>
    <row r="154" spans="1:33" s="354" customFormat="1" ht="18" customHeight="1">
      <c r="A154" s="606" t="s">
        <v>589</v>
      </c>
      <c r="B154" s="349">
        <v>143000</v>
      </c>
      <c r="C154" s="349"/>
      <c r="D154" s="349"/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  <c r="O154" s="349"/>
      <c r="P154" s="349"/>
      <c r="Q154" s="349"/>
      <c r="R154" s="349"/>
      <c r="S154" s="349"/>
      <c r="T154" s="349"/>
      <c r="U154" s="349"/>
      <c r="V154" s="349"/>
      <c r="W154" s="349"/>
      <c r="X154" s="349"/>
      <c r="Y154" s="349"/>
      <c r="Z154" s="349"/>
      <c r="AA154" s="349"/>
      <c r="AB154" s="349"/>
      <c r="AC154" s="349"/>
      <c r="AD154" s="582">
        <f t="shared" si="7"/>
        <v>143000</v>
      </c>
      <c r="AE154" s="425"/>
      <c r="AG154" s="352"/>
    </row>
    <row r="155" spans="1:33" s="354" customFormat="1" ht="18" customHeight="1">
      <c r="A155" s="606" t="s">
        <v>590</v>
      </c>
      <c r="B155" s="349">
        <v>214150</v>
      </c>
      <c r="C155" s="349"/>
      <c r="D155" s="349"/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  <c r="O155" s="349"/>
      <c r="P155" s="349"/>
      <c r="Q155" s="349"/>
      <c r="R155" s="349"/>
      <c r="S155" s="349"/>
      <c r="T155" s="349"/>
      <c r="U155" s="349"/>
      <c r="V155" s="349"/>
      <c r="W155" s="349"/>
      <c r="X155" s="349"/>
      <c r="Y155" s="349"/>
      <c r="Z155" s="349"/>
      <c r="AA155" s="349"/>
      <c r="AB155" s="349"/>
      <c r="AC155" s="349"/>
      <c r="AD155" s="582">
        <f t="shared" si="7"/>
        <v>214150</v>
      </c>
      <c r="AE155" s="425"/>
      <c r="AG155" s="352"/>
    </row>
    <row r="156" spans="1:33" s="354" customFormat="1" ht="18" customHeight="1">
      <c r="A156" s="606" t="s">
        <v>591</v>
      </c>
      <c r="B156" s="349">
        <v>64000</v>
      </c>
      <c r="C156" s="349"/>
      <c r="D156" s="349"/>
      <c r="E156" s="349"/>
      <c r="F156" s="349"/>
      <c r="G156" s="349"/>
      <c r="H156" s="349"/>
      <c r="I156" s="349"/>
      <c r="J156" s="349"/>
      <c r="K156" s="349"/>
      <c r="L156" s="349"/>
      <c r="M156" s="349"/>
      <c r="N156" s="349"/>
      <c r="O156" s="349"/>
      <c r="P156" s="349"/>
      <c r="Q156" s="349"/>
      <c r="R156" s="349"/>
      <c r="S156" s="349"/>
      <c r="T156" s="349"/>
      <c r="U156" s="349"/>
      <c r="V156" s="349"/>
      <c r="W156" s="349"/>
      <c r="X156" s="349"/>
      <c r="Y156" s="349"/>
      <c r="Z156" s="349"/>
      <c r="AA156" s="349"/>
      <c r="AB156" s="349"/>
      <c r="AC156" s="349"/>
      <c r="AD156" s="582">
        <f t="shared" si="7"/>
        <v>64000</v>
      </c>
      <c r="AE156" s="425"/>
      <c r="AG156" s="352"/>
    </row>
    <row r="157" spans="1:33" s="354" customFormat="1" ht="18" customHeight="1">
      <c r="A157" s="606" t="s">
        <v>592</v>
      </c>
      <c r="B157" s="349">
        <v>99000</v>
      </c>
      <c r="C157" s="349"/>
      <c r="D157" s="349"/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  <c r="O157" s="349"/>
      <c r="P157" s="349"/>
      <c r="Q157" s="349"/>
      <c r="R157" s="349"/>
      <c r="S157" s="349"/>
      <c r="T157" s="349"/>
      <c r="U157" s="349"/>
      <c r="V157" s="349"/>
      <c r="W157" s="349"/>
      <c r="X157" s="349"/>
      <c r="Y157" s="349"/>
      <c r="Z157" s="349"/>
      <c r="AA157" s="349"/>
      <c r="AB157" s="349"/>
      <c r="AC157" s="349"/>
      <c r="AD157" s="582">
        <f t="shared" si="7"/>
        <v>99000</v>
      </c>
      <c r="AE157" s="425"/>
      <c r="AG157" s="352"/>
    </row>
    <row r="158" spans="1:33" s="354" customFormat="1" ht="18" customHeight="1" thickBot="1">
      <c r="A158" s="606" t="s">
        <v>593</v>
      </c>
      <c r="B158" s="349">
        <v>74420</v>
      </c>
      <c r="C158" s="349"/>
      <c r="D158" s="349"/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49"/>
      <c r="P158" s="349"/>
      <c r="Q158" s="349"/>
      <c r="R158" s="349"/>
      <c r="S158" s="349"/>
      <c r="T158" s="349"/>
      <c r="U158" s="349"/>
      <c r="V158" s="349"/>
      <c r="W158" s="349"/>
      <c r="X158" s="349"/>
      <c r="Y158" s="349"/>
      <c r="Z158" s="349"/>
      <c r="AA158" s="349"/>
      <c r="AB158" s="349"/>
      <c r="AC158" s="349"/>
      <c r="AD158" s="582">
        <f t="shared" si="7"/>
        <v>74420</v>
      </c>
      <c r="AE158" s="425"/>
      <c r="AG158" s="352"/>
    </row>
    <row r="159" spans="1:31" s="354" customFormat="1" ht="18" customHeight="1" hidden="1" thickBot="1">
      <c r="A159" s="592" t="s">
        <v>563</v>
      </c>
      <c r="B159" s="406"/>
      <c r="C159" s="406"/>
      <c r="D159" s="406"/>
      <c r="E159" s="406"/>
      <c r="F159" s="406"/>
      <c r="G159" s="406"/>
      <c r="H159" s="406"/>
      <c r="I159" s="406"/>
      <c r="J159" s="406"/>
      <c r="K159" s="406"/>
      <c r="L159" s="406"/>
      <c r="M159" s="406"/>
      <c r="N159" s="406"/>
      <c r="O159" s="406"/>
      <c r="P159" s="406"/>
      <c r="Q159" s="406"/>
      <c r="R159" s="406"/>
      <c r="S159" s="406"/>
      <c r="T159" s="406"/>
      <c r="U159" s="406"/>
      <c r="V159" s="406"/>
      <c r="W159" s="406"/>
      <c r="X159" s="406"/>
      <c r="Y159" s="406"/>
      <c r="Z159" s="406"/>
      <c r="AA159" s="406"/>
      <c r="AB159" s="406"/>
      <c r="AC159" s="406"/>
      <c r="AD159" s="608">
        <f t="shared" si="7"/>
        <v>0</v>
      </c>
      <c r="AE159" s="404"/>
    </row>
    <row r="160" spans="1:31" s="354" customFormat="1" ht="19.5" customHeight="1" thickBot="1">
      <c r="A160" s="586" t="s">
        <v>594</v>
      </c>
      <c r="B160" s="417">
        <f aca="true" t="shared" si="9" ref="B160:AC160">SUM(B161:B165)</f>
        <v>235600</v>
      </c>
      <c r="C160" s="417"/>
      <c r="D160" s="417"/>
      <c r="E160" s="417">
        <f t="shared" si="9"/>
        <v>0</v>
      </c>
      <c r="F160" s="417">
        <f t="shared" si="9"/>
        <v>0</v>
      </c>
      <c r="G160" s="417">
        <f t="shared" si="9"/>
        <v>0</v>
      </c>
      <c r="H160" s="417">
        <f t="shared" si="9"/>
        <v>0</v>
      </c>
      <c r="I160" s="417">
        <f t="shared" si="9"/>
        <v>0</v>
      </c>
      <c r="J160" s="417"/>
      <c r="K160" s="417">
        <f t="shared" si="9"/>
        <v>0</v>
      </c>
      <c r="L160" s="417">
        <f t="shared" si="9"/>
        <v>0</v>
      </c>
      <c r="M160" s="417">
        <f t="shared" si="9"/>
        <v>0</v>
      </c>
      <c r="N160" s="417">
        <f t="shared" si="9"/>
        <v>0</v>
      </c>
      <c r="O160" s="417">
        <f t="shared" si="9"/>
        <v>0</v>
      </c>
      <c r="P160" s="417">
        <f t="shared" si="9"/>
        <v>0</v>
      </c>
      <c r="Q160" s="417">
        <f t="shared" si="9"/>
        <v>0</v>
      </c>
      <c r="R160" s="417">
        <f t="shared" si="9"/>
        <v>0</v>
      </c>
      <c r="S160" s="417">
        <f t="shared" si="9"/>
        <v>0</v>
      </c>
      <c r="T160" s="417">
        <f t="shared" si="9"/>
        <v>0</v>
      </c>
      <c r="U160" s="417">
        <f t="shared" si="9"/>
        <v>0</v>
      </c>
      <c r="V160" s="417">
        <f t="shared" si="9"/>
        <v>0</v>
      </c>
      <c r="W160" s="417">
        <f t="shared" si="9"/>
        <v>0</v>
      </c>
      <c r="X160" s="417">
        <f t="shared" si="9"/>
        <v>0</v>
      </c>
      <c r="Y160" s="417">
        <f t="shared" si="9"/>
        <v>0</v>
      </c>
      <c r="Z160" s="417">
        <f t="shared" si="9"/>
        <v>0</v>
      </c>
      <c r="AA160" s="417">
        <f t="shared" si="9"/>
        <v>0</v>
      </c>
      <c r="AB160" s="417">
        <f t="shared" si="9"/>
        <v>0</v>
      </c>
      <c r="AC160" s="417">
        <f t="shared" si="9"/>
        <v>0</v>
      </c>
      <c r="AD160" s="579">
        <f t="shared" si="7"/>
        <v>235600</v>
      </c>
      <c r="AE160" s="414"/>
    </row>
    <row r="161" spans="1:31" s="354" customFormat="1" ht="18" customHeight="1">
      <c r="A161" s="409" t="s">
        <v>633</v>
      </c>
      <c r="B161" s="429">
        <v>54500</v>
      </c>
      <c r="C161" s="429"/>
      <c r="D161" s="429"/>
      <c r="E161" s="429"/>
      <c r="F161" s="429"/>
      <c r="G161" s="429"/>
      <c r="H161" s="429"/>
      <c r="I161" s="429"/>
      <c r="J161" s="429"/>
      <c r="K161" s="429"/>
      <c r="L161" s="429"/>
      <c r="M161" s="429"/>
      <c r="N161" s="429"/>
      <c r="O161" s="429"/>
      <c r="P161" s="429"/>
      <c r="Q161" s="429"/>
      <c r="R161" s="429"/>
      <c r="S161" s="429"/>
      <c r="T161" s="429"/>
      <c r="U161" s="429"/>
      <c r="V161" s="429"/>
      <c r="W161" s="429"/>
      <c r="X161" s="429"/>
      <c r="Y161" s="429"/>
      <c r="Z161" s="429"/>
      <c r="AA161" s="429"/>
      <c r="AB161" s="429"/>
      <c r="AC161" s="429"/>
      <c r="AD161" s="582">
        <f t="shared" si="7"/>
        <v>54500</v>
      </c>
      <c r="AE161" s="404"/>
    </row>
    <row r="162" spans="1:31" s="354" customFormat="1" ht="12.75">
      <c r="A162" s="437" t="s">
        <v>635</v>
      </c>
      <c r="B162" s="430">
        <v>91180</v>
      </c>
      <c r="C162" s="430"/>
      <c r="D162" s="430"/>
      <c r="E162" s="430"/>
      <c r="F162" s="430"/>
      <c r="G162" s="430"/>
      <c r="H162" s="430"/>
      <c r="I162" s="430"/>
      <c r="J162" s="430"/>
      <c r="K162" s="430"/>
      <c r="L162" s="430"/>
      <c r="M162" s="430"/>
      <c r="N162" s="430"/>
      <c r="O162" s="430"/>
      <c r="P162" s="430"/>
      <c r="Q162" s="430"/>
      <c r="R162" s="430"/>
      <c r="S162" s="430"/>
      <c r="T162" s="430"/>
      <c r="U162" s="430"/>
      <c r="V162" s="430"/>
      <c r="W162" s="430"/>
      <c r="X162" s="430"/>
      <c r="Y162" s="430"/>
      <c r="Z162" s="430"/>
      <c r="AA162" s="430"/>
      <c r="AB162" s="430"/>
      <c r="AC162" s="430"/>
      <c r="AD162" s="582">
        <f t="shared" si="7"/>
        <v>91180</v>
      </c>
      <c r="AE162" s="404"/>
    </row>
    <row r="163" spans="1:31" s="354" customFormat="1" ht="25.5">
      <c r="A163" s="563" t="s">
        <v>636</v>
      </c>
      <c r="B163" s="349">
        <v>45000</v>
      </c>
      <c r="C163" s="349"/>
      <c r="D163" s="349"/>
      <c r="E163" s="349"/>
      <c r="F163" s="349"/>
      <c r="G163" s="349"/>
      <c r="H163" s="349"/>
      <c r="I163" s="349"/>
      <c r="J163" s="349"/>
      <c r="K163" s="349"/>
      <c r="L163" s="349"/>
      <c r="M163" s="349"/>
      <c r="N163" s="349"/>
      <c r="O163" s="349"/>
      <c r="P163" s="349"/>
      <c r="Q163" s="349"/>
      <c r="R163" s="349"/>
      <c r="S163" s="349"/>
      <c r="T163" s="349"/>
      <c r="U163" s="349"/>
      <c r="V163" s="349"/>
      <c r="W163" s="349"/>
      <c r="X163" s="349"/>
      <c r="Y163" s="349"/>
      <c r="Z163" s="349"/>
      <c r="AA163" s="349"/>
      <c r="AB163" s="349"/>
      <c r="AC163" s="349"/>
      <c r="AD163" s="582">
        <f t="shared" si="7"/>
        <v>45000</v>
      </c>
      <c r="AE163" s="404"/>
    </row>
    <row r="164" spans="1:31" s="354" customFormat="1" ht="26.25" thickBot="1">
      <c r="A164" s="437" t="s">
        <v>634</v>
      </c>
      <c r="B164" s="430">
        <v>44920</v>
      </c>
      <c r="C164" s="430"/>
      <c r="D164" s="430"/>
      <c r="E164" s="430"/>
      <c r="F164" s="430"/>
      <c r="G164" s="430"/>
      <c r="H164" s="430"/>
      <c r="I164" s="430"/>
      <c r="J164" s="430"/>
      <c r="K164" s="430"/>
      <c r="L164" s="430"/>
      <c r="M164" s="430"/>
      <c r="N164" s="430"/>
      <c r="O164" s="430"/>
      <c r="P164" s="430"/>
      <c r="Q164" s="430"/>
      <c r="R164" s="430"/>
      <c r="S164" s="430"/>
      <c r="T164" s="430"/>
      <c r="U164" s="430"/>
      <c r="V164" s="430"/>
      <c r="W164" s="430"/>
      <c r="X164" s="430"/>
      <c r="Y164" s="430"/>
      <c r="Z164" s="430"/>
      <c r="AA164" s="430"/>
      <c r="AB164" s="430"/>
      <c r="AC164" s="430"/>
      <c r="AD164" s="582">
        <f t="shared" si="7"/>
        <v>44920</v>
      </c>
      <c r="AE164" s="404"/>
    </row>
    <row r="165" spans="1:31" s="354" customFormat="1" ht="18" customHeight="1" hidden="1" thickBot="1">
      <c r="A165" s="592" t="s">
        <v>563</v>
      </c>
      <c r="B165" s="406"/>
      <c r="C165" s="406"/>
      <c r="D165" s="406"/>
      <c r="E165" s="406"/>
      <c r="F165" s="406"/>
      <c r="G165" s="406"/>
      <c r="H165" s="406"/>
      <c r="I165" s="406"/>
      <c r="J165" s="406"/>
      <c r="K165" s="406"/>
      <c r="L165" s="406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  <c r="AA165" s="406"/>
      <c r="AB165" s="406"/>
      <c r="AC165" s="406"/>
      <c r="AD165" s="608">
        <f t="shared" si="7"/>
        <v>0</v>
      </c>
      <c r="AE165" s="404"/>
    </row>
    <row r="166" spans="1:31" s="354" customFormat="1" ht="18" customHeight="1" hidden="1" thickBot="1">
      <c r="A166" s="586" t="s">
        <v>595</v>
      </c>
      <c r="B166" s="417">
        <f aca="true" t="shared" si="10" ref="B166:AC166">SUM(B167:B195)</f>
        <v>0</v>
      </c>
      <c r="C166" s="417">
        <f t="shared" si="10"/>
        <v>0</v>
      </c>
      <c r="D166" s="417">
        <f t="shared" si="10"/>
        <v>0</v>
      </c>
      <c r="E166" s="417">
        <f t="shared" si="10"/>
        <v>0</v>
      </c>
      <c r="F166" s="417">
        <f t="shared" si="10"/>
        <v>0</v>
      </c>
      <c r="G166" s="417">
        <f t="shared" si="10"/>
        <v>0</v>
      </c>
      <c r="H166" s="417">
        <f t="shared" si="10"/>
        <v>0</v>
      </c>
      <c r="I166" s="417">
        <f t="shared" si="10"/>
        <v>0</v>
      </c>
      <c r="J166" s="417">
        <f t="shared" si="10"/>
        <v>0</v>
      </c>
      <c r="K166" s="417">
        <f t="shared" si="10"/>
        <v>0</v>
      </c>
      <c r="L166" s="417">
        <f t="shared" si="10"/>
        <v>0</v>
      </c>
      <c r="M166" s="417">
        <f t="shared" si="10"/>
        <v>0</v>
      </c>
      <c r="N166" s="417">
        <f t="shared" si="10"/>
        <v>0</v>
      </c>
      <c r="O166" s="417">
        <f t="shared" si="10"/>
        <v>0</v>
      </c>
      <c r="P166" s="417">
        <f t="shared" si="10"/>
        <v>0</v>
      </c>
      <c r="Q166" s="417">
        <f t="shared" si="10"/>
        <v>0</v>
      </c>
      <c r="R166" s="417">
        <f t="shared" si="10"/>
        <v>0</v>
      </c>
      <c r="S166" s="417">
        <f t="shared" si="10"/>
        <v>0</v>
      </c>
      <c r="T166" s="417">
        <f t="shared" si="10"/>
        <v>0</v>
      </c>
      <c r="U166" s="417">
        <f t="shared" si="10"/>
        <v>0</v>
      </c>
      <c r="V166" s="417">
        <f t="shared" si="10"/>
        <v>0</v>
      </c>
      <c r="W166" s="417">
        <f t="shared" si="10"/>
        <v>0</v>
      </c>
      <c r="X166" s="417">
        <f t="shared" si="10"/>
        <v>0</v>
      </c>
      <c r="Y166" s="417">
        <f t="shared" si="10"/>
        <v>0</v>
      </c>
      <c r="Z166" s="417">
        <f t="shared" si="10"/>
        <v>0</v>
      </c>
      <c r="AA166" s="417">
        <f t="shared" si="10"/>
        <v>0</v>
      </c>
      <c r="AB166" s="417">
        <f t="shared" si="10"/>
        <v>0</v>
      </c>
      <c r="AC166" s="417">
        <f t="shared" si="10"/>
        <v>0</v>
      </c>
      <c r="AD166" s="575">
        <f t="shared" si="7"/>
        <v>0</v>
      </c>
      <c r="AE166" s="414"/>
    </row>
    <row r="167" spans="1:31" s="354" customFormat="1" ht="18" customHeight="1" hidden="1">
      <c r="A167" s="601" t="s">
        <v>520</v>
      </c>
      <c r="B167" s="431"/>
      <c r="C167" s="431"/>
      <c r="D167" s="431"/>
      <c r="E167" s="431"/>
      <c r="F167" s="431"/>
      <c r="G167" s="431"/>
      <c r="H167" s="431"/>
      <c r="I167" s="431"/>
      <c r="J167" s="431"/>
      <c r="K167" s="431"/>
      <c r="L167" s="431"/>
      <c r="M167" s="431"/>
      <c r="N167" s="431"/>
      <c r="O167" s="431"/>
      <c r="P167" s="431"/>
      <c r="Q167" s="431"/>
      <c r="R167" s="431"/>
      <c r="S167" s="431"/>
      <c r="T167" s="431"/>
      <c r="U167" s="431"/>
      <c r="V167" s="431"/>
      <c r="W167" s="431"/>
      <c r="X167" s="431"/>
      <c r="Y167" s="431"/>
      <c r="Z167" s="431"/>
      <c r="AA167" s="431"/>
      <c r="AB167" s="431"/>
      <c r="AC167" s="431"/>
      <c r="AD167" s="575">
        <f t="shared" si="7"/>
        <v>0</v>
      </c>
      <c r="AE167" s="404"/>
    </row>
    <row r="168" spans="1:31" s="354" customFormat="1" ht="18" customHeight="1" hidden="1">
      <c r="A168" s="601" t="s">
        <v>521</v>
      </c>
      <c r="B168" s="431"/>
      <c r="C168" s="431"/>
      <c r="D168" s="431"/>
      <c r="E168" s="431"/>
      <c r="F168" s="431"/>
      <c r="G168" s="431"/>
      <c r="H168" s="431"/>
      <c r="I168" s="431"/>
      <c r="J168" s="431"/>
      <c r="K168" s="431"/>
      <c r="L168" s="431"/>
      <c r="M168" s="431"/>
      <c r="N168" s="431"/>
      <c r="O168" s="431"/>
      <c r="P168" s="431"/>
      <c r="Q168" s="431"/>
      <c r="R168" s="431"/>
      <c r="S168" s="431"/>
      <c r="T168" s="431"/>
      <c r="U168" s="431"/>
      <c r="V168" s="431"/>
      <c r="W168" s="431"/>
      <c r="X168" s="431"/>
      <c r="Y168" s="431"/>
      <c r="Z168" s="431"/>
      <c r="AA168" s="431"/>
      <c r="AB168" s="431"/>
      <c r="AC168" s="431"/>
      <c r="AD168" s="575">
        <f t="shared" si="7"/>
        <v>0</v>
      </c>
      <c r="AE168" s="404"/>
    </row>
    <row r="169" spans="1:31" s="354" customFormat="1" ht="18" customHeight="1" hidden="1">
      <c r="A169" s="601" t="s">
        <v>524</v>
      </c>
      <c r="B169" s="431"/>
      <c r="C169" s="431"/>
      <c r="D169" s="431"/>
      <c r="E169" s="431"/>
      <c r="F169" s="431"/>
      <c r="G169" s="431"/>
      <c r="H169" s="431"/>
      <c r="I169" s="431"/>
      <c r="J169" s="431"/>
      <c r="K169" s="431"/>
      <c r="L169" s="431"/>
      <c r="M169" s="431"/>
      <c r="N169" s="431"/>
      <c r="O169" s="431"/>
      <c r="P169" s="431"/>
      <c r="Q169" s="431"/>
      <c r="R169" s="431"/>
      <c r="S169" s="431"/>
      <c r="T169" s="431"/>
      <c r="U169" s="431"/>
      <c r="V169" s="431"/>
      <c r="W169" s="431"/>
      <c r="X169" s="431"/>
      <c r="Y169" s="431"/>
      <c r="Z169" s="431"/>
      <c r="AA169" s="431"/>
      <c r="AB169" s="431"/>
      <c r="AC169" s="431"/>
      <c r="AD169" s="575">
        <f t="shared" si="7"/>
        <v>0</v>
      </c>
      <c r="AE169" s="404"/>
    </row>
    <row r="170" spans="1:31" s="354" customFormat="1" ht="18" customHeight="1" hidden="1">
      <c r="A170" s="583" t="s">
        <v>529</v>
      </c>
      <c r="B170" s="430"/>
      <c r="C170" s="430"/>
      <c r="D170" s="430"/>
      <c r="E170" s="430"/>
      <c r="F170" s="430"/>
      <c r="G170" s="430"/>
      <c r="H170" s="430"/>
      <c r="I170" s="430"/>
      <c r="J170" s="430"/>
      <c r="K170" s="430"/>
      <c r="L170" s="430"/>
      <c r="M170" s="430"/>
      <c r="N170" s="430"/>
      <c r="O170" s="430"/>
      <c r="P170" s="430"/>
      <c r="Q170" s="430"/>
      <c r="R170" s="430"/>
      <c r="S170" s="430"/>
      <c r="T170" s="430"/>
      <c r="U170" s="430"/>
      <c r="V170" s="430"/>
      <c r="W170" s="430"/>
      <c r="X170" s="430"/>
      <c r="Y170" s="430"/>
      <c r="Z170" s="430"/>
      <c r="AA170" s="430"/>
      <c r="AB170" s="430"/>
      <c r="AC170" s="430"/>
      <c r="AD170" s="575">
        <f t="shared" si="7"/>
        <v>0</v>
      </c>
      <c r="AE170" s="404"/>
    </row>
    <row r="171" spans="1:31" s="354" customFormat="1" ht="18" customHeight="1" hidden="1">
      <c r="A171" s="583" t="s">
        <v>535</v>
      </c>
      <c r="B171" s="430"/>
      <c r="C171" s="430"/>
      <c r="D171" s="430"/>
      <c r="E171" s="430"/>
      <c r="F171" s="430"/>
      <c r="G171" s="430"/>
      <c r="H171" s="430"/>
      <c r="I171" s="430"/>
      <c r="J171" s="430"/>
      <c r="K171" s="430"/>
      <c r="L171" s="430"/>
      <c r="M171" s="430"/>
      <c r="N171" s="430"/>
      <c r="O171" s="430"/>
      <c r="P171" s="430"/>
      <c r="Q171" s="430"/>
      <c r="R171" s="430"/>
      <c r="S171" s="430"/>
      <c r="T171" s="430"/>
      <c r="U171" s="430"/>
      <c r="V171" s="430"/>
      <c r="W171" s="430"/>
      <c r="X171" s="430"/>
      <c r="Y171" s="430"/>
      <c r="Z171" s="430"/>
      <c r="AA171" s="430"/>
      <c r="AB171" s="430"/>
      <c r="AC171" s="430"/>
      <c r="AD171" s="575">
        <f t="shared" si="7"/>
        <v>0</v>
      </c>
      <c r="AE171" s="404"/>
    </row>
    <row r="172" spans="1:31" s="354" customFormat="1" ht="18" customHeight="1" hidden="1">
      <c r="A172" s="583" t="s">
        <v>539</v>
      </c>
      <c r="B172" s="430"/>
      <c r="C172" s="430"/>
      <c r="D172" s="430"/>
      <c r="E172" s="430"/>
      <c r="F172" s="430"/>
      <c r="G172" s="430"/>
      <c r="H172" s="430"/>
      <c r="I172" s="430"/>
      <c r="J172" s="430"/>
      <c r="K172" s="430"/>
      <c r="L172" s="430"/>
      <c r="M172" s="430"/>
      <c r="N172" s="430"/>
      <c r="O172" s="430"/>
      <c r="P172" s="430"/>
      <c r="Q172" s="430"/>
      <c r="R172" s="430"/>
      <c r="S172" s="430"/>
      <c r="T172" s="430"/>
      <c r="U172" s="430"/>
      <c r="V172" s="430"/>
      <c r="W172" s="430"/>
      <c r="X172" s="430"/>
      <c r="Y172" s="430"/>
      <c r="Z172" s="430"/>
      <c r="AA172" s="430"/>
      <c r="AB172" s="430"/>
      <c r="AC172" s="430"/>
      <c r="AD172" s="575">
        <f t="shared" si="7"/>
        <v>0</v>
      </c>
      <c r="AE172" s="404"/>
    </row>
    <row r="173" spans="1:31" s="354" customFormat="1" ht="18" customHeight="1" hidden="1">
      <c r="A173" s="583" t="s">
        <v>540</v>
      </c>
      <c r="B173" s="430"/>
      <c r="C173" s="430"/>
      <c r="D173" s="430"/>
      <c r="E173" s="430"/>
      <c r="F173" s="430"/>
      <c r="G173" s="430"/>
      <c r="H173" s="430"/>
      <c r="I173" s="430"/>
      <c r="J173" s="430"/>
      <c r="K173" s="430"/>
      <c r="L173" s="430"/>
      <c r="M173" s="430"/>
      <c r="N173" s="430"/>
      <c r="O173" s="430"/>
      <c r="P173" s="430"/>
      <c r="Q173" s="430"/>
      <c r="R173" s="430"/>
      <c r="S173" s="430"/>
      <c r="T173" s="430"/>
      <c r="U173" s="430"/>
      <c r="V173" s="430"/>
      <c r="W173" s="430"/>
      <c r="X173" s="430"/>
      <c r="Y173" s="430"/>
      <c r="Z173" s="430"/>
      <c r="AA173" s="430"/>
      <c r="AB173" s="430"/>
      <c r="AC173" s="430"/>
      <c r="AD173" s="575">
        <f t="shared" si="7"/>
        <v>0</v>
      </c>
      <c r="AE173" s="404"/>
    </row>
    <row r="174" spans="1:31" s="354" customFormat="1" ht="18" customHeight="1" hidden="1">
      <c r="A174" s="583" t="s">
        <v>543</v>
      </c>
      <c r="B174" s="430"/>
      <c r="C174" s="430"/>
      <c r="D174" s="430"/>
      <c r="E174" s="430"/>
      <c r="F174" s="430"/>
      <c r="G174" s="430"/>
      <c r="H174" s="430"/>
      <c r="I174" s="430"/>
      <c r="J174" s="430"/>
      <c r="K174" s="430"/>
      <c r="L174" s="430"/>
      <c r="M174" s="430"/>
      <c r="N174" s="430"/>
      <c r="O174" s="430"/>
      <c r="P174" s="430"/>
      <c r="Q174" s="430"/>
      <c r="R174" s="430"/>
      <c r="S174" s="430"/>
      <c r="T174" s="430"/>
      <c r="U174" s="430"/>
      <c r="V174" s="430"/>
      <c r="W174" s="430"/>
      <c r="X174" s="430"/>
      <c r="Y174" s="430"/>
      <c r="Z174" s="430"/>
      <c r="AA174" s="430"/>
      <c r="AB174" s="430"/>
      <c r="AC174" s="430"/>
      <c r="AD174" s="575">
        <f t="shared" si="7"/>
        <v>0</v>
      </c>
      <c r="AE174" s="404"/>
    </row>
    <row r="175" spans="1:31" s="354" customFormat="1" ht="18" customHeight="1" hidden="1">
      <c r="A175" s="583" t="s">
        <v>544</v>
      </c>
      <c r="B175" s="430"/>
      <c r="C175" s="430"/>
      <c r="D175" s="430"/>
      <c r="E175" s="430"/>
      <c r="F175" s="430"/>
      <c r="G175" s="430"/>
      <c r="H175" s="430"/>
      <c r="I175" s="430"/>
      <c r="J175" s="430"/>
      <c r="K175" s="430"/>
      <c r="L175" s="430"/>
      <c r="M175" s="430"/>
      <c r="N175" s="430"/>
      <c r="O175" s="430"/>
      <c r="P175" s="430"/>
      <c r="Q175" s="430"/>
      <c r="R175" s="430"/>
      <c r="S175" s="430"/>
      <c r="T175" s="430"/>
      <c r="U175" s="430"/>
      <c r="V175" s="430"/>
      <c r="W175" s="430"/>
      <c r="X175" s="430"/>
      <c r="Y175" s="430"/>
      <c r="Z175" s="430"/>
      <c r="AA175" s="430"/>
      <c r="AB175" s="430"/>
      <c r="AC175" s="430"/>
      <c r="AD175" s="575">
        <f t="shared" si="7"/>
        <v>0</v>
      </c>
      <c r="AE175" s="404"/>
    </row>
    <row r="176" spans="1:31" s="354" customFormat="1" ht="18" customHeight="1" hidden="1" thickBot="1">
      <c r="A176" s="583" t="s">
        <v>545</v>
      </c>
      <c r="B176" s="430"/>
      <c r="C176" s="430"/>
      <c r="D176" s="430"/>
      <c r="E176" s="430"/>
      <c r="F176" s="430"/>
      <c r="G176" s="430"/>
      <c r="H176" s="430"/>
      <c r="I176" s="430"/>
      <c r="J176" s="430"/>
      <c r="K176" s="430"/>
      <c r="L176" s="430"/>
      <c r="M176" s="430"/>
      <c r="N176" s="430"/>
      <c r="O176" s="430"/>
      <c r="P176" s="430"/>
      <c r="Q176" s="430"/>
      <c r="R176" s="430"/>
      <c r="S176" s="430"/>
      <c r="T176" s="430"/>
      <c r="U176" s="430"/>
      <c r="V176" s="430"/>
      <c r="W176" s="430"/>
      <c r="X176" s="430"/>
      <c r="Y176" s="430"/>
      <c r="Z176" s="430"/>
      <c r="AA176" s="430"/>
      <c r="AB176" s="430"/>
      <c r="AC176" s="430"/>
      <c r="AD176" s="575">
        <f t="shared" si="7"/>
        <v>0</v>
      </c>
      <c r="AE176" s="404"/>
    </row>
    <row r="177" spans="1:31" s="354" customFormat="1" ht="18" customHeight="1" hidden="1">
      <c r="A177" s="583" t="s">
        <v>548</v>
      </c>
      <c r="B177" s="430"/>
      <c r="C177" s="430"/>
      <c r="D177" s="430"/>
      <c r="E177" s="430"/>
      <c r="F177" s="430"/>
      <c r="G177" s="430"/>
      <c r="H177" s="430"/>
      <c r="I177" s="430"/>
      <c r="J177" s="430"/>
      <c r="K177" s="430"/>
      <c r="L177" s="430"/>
      <c r="M177" s="430"/>
      <c r="N177" s="430"/>
      <c r="O177" s="430"/>
      <c r="P177" s="430"/>
      <c r="Q177" s="430"/>
      <c r="R177" s="430"/>
      <c r="S177" s="430"/>
      <c r="T177" s="430"/>
      <c r="U177" s="430"/>
      <c r="V177" s="430"/>
      <c r="W177" s="430"/>
      <c r="X177" s="430"/>
      <c r="Y177" s="430"/>
      <c r="Z177" s="430"/>
      <c r="AA177" s="430"/>
      <c r="AB177" s="430"/>
      <c r="AC177" s="430"/>
      <c r="AD177" s="575">
        <f t="shared" si="7"/>
        <v>0</v>
      </c>
      <c r="AE177" s="404"/>
    </row>
    <row r="178" spans="1:31" s="432" customFormat="1" ht="18" customHeight="1" hidden="1">
      <c r="A178" s="580" t="s">
        <v>551</v>
      </c>
      <c r="B178" s="430"/>
      <c r="C178" s="430"/>
      <c r="D178" s="430"/>
      <c r="E178" s="430"/>
      <c r="F178" s="430"/>
      <c r="G178" s="430"/>
      <c r="H178" s="430"/>
      <c r="I178" s="430"/>
      <c r="J178" s="430"/>
      <c r="K178" s="430"/>
      <c r="L178" s="430"/>
      <c r="M178" s="430"/>
      <c r="N178" s="430"/>
      <c r="O178" s="430"/>
      <c r="P178" s="430"/>
      <c r="Q178" s="430"/>
      <c r="R178" s="430"/>
      <c r="S178" s="430"/>
      <c r="T178" s="430"/>
      <c r="U178" s="430"/>
      <c r="V178" s="430"/>
      <c r="W178" s="430"/>
      <c r="X178" s="430"/>
      <c r="Y178" s="430"/>
      <c r="Z178" s="430"/>
      <c r="AA178" s="430"/>
      <c r="AB178" s="430"/>
      <c r="AC178" s="430"/>
      <c r="AD178" s="575">
        <f t="shared" si="7"/>
        <v>0</v>
      </c>
      <c r="AE178" s="404"/>
    </row>
    <row r="179" spans="1:31" s="432" customFormat="1" ht="18" customHeight="1" hidden="1">
      <c r="A179" s="580" t="s">
        <v>561</v>
      </c>
      <c r="B179" s="430"/>
      <c r="C179" s="430"/>
      <c r="D179" s="430"/>
      <c r="E179" s="430"/>
      <c r="F179" s="430"/>
      <c r="G179" s="430"/>
      <c r="H179" s="430"/>
      <c r="I179" s="430"/>
      <c r="J179" s="430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575">
        <f t="shared" si="7"/>
        <v>0</v>
      </c>
      <c r="AE179" s="404"/>
    </row>
    <row r="180" spans="1:31" s="432" customFormat="1" ht="18" customHeight="1" hidden="1">
      <c r="A180" s="580" t="s">
        <v>577</v>
      </c>
      <c r="B180" s="430"/>
      <c r="C180" s="430"/>
      <c r="D180" s="430"/>
      <c r="E180" s="430"/>
      <c r="F180" s="430"/>
      <c r="G180" s="430"/>
      <c r="H180" s="430"/>
      <c r="I180" s="430"/>
      <c r="J180" s="430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0"/>
      <c r="AC180" s="430"/>
      <c r="AD180" s="575">
        <f t="shared" si="7"/>
        <v>0</v>
      </c>
      <c r="AE180" s="404"/>
    </row>
    <row r="181" spans="1:31" s="432" customFormat="1" ht="18" customHeight="1" hidden="1">
      <c r="A181" s="580" t="s">
        <v>578</v>
      </c>
      <c r="B181" s="430"/>
      <c r="C181" s="430"/>
      <c r="D181" s="430"/>
      <c r="E181" s="430"/>
      <c r="F181" s="430"/>
      <c r="G181" s="430"/>
      <c r="H181" s="430"/>
      <c r="I181" s="430"/>
      <c r="J181" s="430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30"/>
      <c r="AB181" s="430"/>
      <c r="AC181" s="430"/>
      <c r="AD181" s="575">
        <f t="shared" si="7"/>
        <v>0</v>
      </c>
      <c r="AE181" s="404"/>
    </row>
    <row r="182" spans="1:31" s="432" customFormat="1" ht="18" customHeight="1" hidden="1">
      <c r="A182" s="580" t="s">
        <v>579</v>
      </c>
      <c r="B182" s="430"/>
      <c r="C182" s="430"/>
      <c r="D182" s="430"/>
      <c r="E182" s="430"/>
      <c r="F182" s="430"/>
      <c r="G182" s="430"/>
      <c r="H182" s="430"/>
      <c r="I182" s="430"/>
      <c r="J182" s="430"/>
      <c r="K182" s="430"/>
      <c r="L182" s="430"/>
      <c r="M182" s="430"/>
      <c r="N182" s="430"/>
      <c r="O182" s="430"/>
      <c r="P182" s="430"/>
      <c r="Q182" s="430"/>
      <c r="R182" s="430"/>
      <c r="S182" s="430"/>
      <c r="T182" s="430"/>
      <c r="U182" s="430"/>
      <c r="V182" s="430"/>
      <c r="W182" s="430"/>
      <c r="X182" s="430"/>
      <c r="Y182" s="430"/>
      <c r="Z182" s="430"/>
      <c r="AA182" s="430"/>
      <c r="AB182" s="430"/>
      <c r="AC182" s="430"/>
      <c r="AD182" s="575">
        <f t="shared" si="7"/>
        <v>0</v>
      </c>
      <c r="AE182" s="404"/>
    </row>
    <row r="183" spans="1:31" s="432" customFormat="1" ht="18" customHeight="1" hidden="1">
      <c r="A183" s="583" t="s">
        <v>596</v>
      </c>
      <c r="B183" s="430"/>
      <c r="C183" s="430"/>
      <c r="D183" s="430"/>
      <c r="E183" s="430"/>
      <c r="F183" s="430"/>
      <c r="G183" s="430"/>
      <c r="H183" s="430"/>
      <c r="I183" s="430"/>
      <c r="J183" s="430"/>
      <c r="K183" s="430"/>
      <c r="L183" s="430"/>
      <c r="M183" s="430"/>
      <c r="N183" s="430"/>
      <c r="O183" s="430"/>
      <c r="P183" s="430"/>
      <c r="Q183" s="430"/>
      <c r="R183" s="430"/>
      <c r="S183" s="430"/>
      <c r="T183" s="430"/>
      <c r="U183" s="430"/>
      <c r="V183" s="430"/>
      <c r="W183" s="430"/>
      <c r="X183" s="430"/>
      <c r="Y183" s="430"/>
      <c r="Z183" s="430"/>
      <c r="AA183" s="430"/>
      <c r="AB183" s="430"/>
      <c r="AC183" s="430"/>
      <c r="AD183" s="575">
        <f t="shared" si="7"/>
        <v>0</v>
      </c>
      <c r="AE183" s="404"/>
    </row>
    <row r="184" spans="1:31" s="432" customFormat="1" ht="18" customHeight="1" hidden="1">
      <c r="A184" s="580" t="s">
        <v>581</v>
      </c>
      <c r="B184" s="430"/>
      <c r="C184" s="430"/>
      <c r="D184" s="430"/>
      <c r="E184" s="430"/>
      <c r="F184" s="430"/>
      <c r="G184" s="430"/>
      <c r="H184" s="430"/>
      <c r="I184" s="430"/>
      <c r="J184" s="430"/>
      <c r="K184" s="430"/>
      <c r="L184" s="430"/>
      <c r="M184" s="430"/>
      <c r="N184" s="430"/>
      <c r="O184" s="430"/>
      <c r="P184" s="430"/>
      <c r="Q184" s="430"/>
      <c r="R184" s="430"/>
      <c r="S184" s="430"/>
      <c r="T184" s="430"/>
      <c r="U184" s="430"/>
      <c r="V184" s="430"/>
      <c r="W184" s="430"/>
      <c r="X184" s="430"/>
      <c r="Y184" s="430"/>
      <c r="Z184" s="430"/>
      <c r="AA184" s="430"/>
      <c r="AB184" s="430"/>
      <c r="AC184" s="430"/>
      <c r="AD184" s="575">
        <f t="shared" si="7"/>
        <v>0</v>
      </c>
      <c r="AE184" s="404"/>
    </row>
    <row r="185" spans="1:31" s="354" customFormat="1" ht="18" customHeight="1" hidden="1">
      <c r="A185" s="580" t="s">
        <v>583</v>
      </c>
      <c r="B185" s="430"/>
      <c r="C185" s="430"/>
      <c r="D185" s="430"/>
      <c r="E185" s="430"/>
      <c r="F185" s="430"/>
      <c r="G185" s="430"/>
      <c r="H185" s="430"/>
      <c r="I185" s="430"/>
      <c r="J185" s="430"/>
      <c r="K185" s="430"/>
      <c r="L185" s="430"/>
      <c r="M185" s="430"/>
      <c r="N185" s="430"/>
      <c r="O185" s="430"/>
      <c r="P185" s="430"/>
      <c r="Q185" s="430"/>
      <c r="R185" s="430"/>
      <c r="S185" s="430"/>
      <c r="T185" s="430"/>
      <c r="U185" s="430"/>
      <c r="V185" s="430"/>
      <c r="W185" s="430"/>
      <c r="X185" s="430"/>
      <c r="Y185" s="430"/>
      <c r="Z185" s="430"/>
      <c r="AA185" s="430"/>
      <c r="AB185" s="430"/>
      <c r="AC185" s="430"/>
      <c r="AD185" s="575">
        <f t="shared" si="7"/>
        <v>0</v>
      </c>
      <c r="AE185" s="404"/>
    </row>
    <row r="186" spans="1:31" s="354" customFormat="1" ht="18" customHeight="1" hidden="1">
      <c r="A186" s="580" t="s">
        <v>584</v>
      </c>
      <c r="B186" s="430"/>
      <c r="C186" s="430"/>
      <c r="D186" s="430"/>
      <c r="E186" s="430"/>
      <c r="F186" s="430"/>
      <c r="G186" s="430"/>
      <c r="H186" s="430"/>
      <c r="I186" s="430"/>
      <c r="J186" s="430"/>
      <c r="K186" s="430"/>
      <c r="L186" s="430"/>
      <c r="M186" s="430"/>
      <c r="N186" s="430"/>
      <c r="O186" s="430"/>
      <c r="P186" s="430"/>
      <c r="Q186" s="430"/>
      <c r="R186" s="430"/>
      <c r="S186" s="430"/>
      <c r="T186" s="430"/>
      <c r="U186" s="430"/>
      <c r="V186" s="430"/>
      <c r="W186" s="430"/>
      <c r="X186" s="430"/>
      <c r="Y186" s="430"/>
      <c r="Z186" s="430"/>
      <c r="AA186" s="430"/>
      <c r="AB186" s="430"/>
      <c r="AC186" s="430"/>
      <c r="AD186" s="575">
        <f t="shared" si="7"/>
        <v>0</v>
      </c>
      <c r="AE186" s="404"/>
    </row>
    <row r="187" spans="1:31" s="354" customFormat="1" ht="18" customHeight="1" hidden="1">
      <c r="A187" s="580" t="s">
        <v>585</v>
      </c>
      <c r="B187" s="430"/>
      <c r="C187" s="430"/>
      <c r="D187" s="430"/>
      <c r="E187" s="430"/>
      <c r="F187" s="430"/>
      <c r="G187" s="430"/>
      <c r="H187" s="430"/>
      <c r="I187" s="430"/>
      <c r="J187" s="430"/>
      <c r="K187" s="430"/>
      <c r="L187" s="430"/>
      <c r="M187" s="430"/>
      <c r="N187" s="430"/>
      <c r="O187" s="430"/>
      <c r="P187" s="430"/>
      <c r="Q187" s="430"/>
      <c r="R187" s="430"/>
      <c r="S187" s="430"/>
      <c r="T187" s="430"/>
      <c r="U187" s="430"/>
      <c r="V187" s="430"/>
      <c r="W187" s="430"/>
      <c r="X187" s="430"/>
      <c r="Y187" s="430"/>
      <c r="Z187" s="430"/>
      <c r="AA187" s="430"/>
      <c r="AB187" s="430"/>
      <c r="AC187" s="430"/>
      <c r="AD187" s="575">
        <f t="shared" si="7"/>
        <v>0</v>
      </c>
      <c r="AE187" s="404"/>
    </row>
    <row r="188" spans="1:31" s="354" customFormat="1" ht="18" customHeight="1" hidden="1" thickBot="1">
      <c r="A188" s="583" t="s">
        <v>587</v>
      </c>
      <c r="B188" s="430"/>
      <c r="C188" s="430"/>
      <c r="D188" s="430"/>
      <c r="E188" s="430"/>
      <c r="F188" s="430"/>
      <c r="G188" s="430"/>
      <c r="H188" s="430"/>
      <c r="I188" s="430"/>
      <c r="J188" s="430"/>
      <c r="K188" s="430"/>
      <c r="L188" s="430"/>
      <c r="M188" s="430"/>
      <c r="N188" s="430"/>
      <c r="O188" s="430"/>
      <c r="P188" s="430"/>
      <c r="Q188" s="430"/>
      <c r="R188" s="430"/>
      <c r="S188" s="430"/>
      <c r="T188" s="430"/>
      <c r="U188" s="430"/>
      <c r="V188" s="430"/>
      <c r="W188" s="430"/>
      <c r="X188" s="430"/>
      <c r="Y188" s="430"/>
      <c r="Z188" s="430"/>
      <c r="AA188" s="430"/>
      <c r="AB188" s="430"/>
      <c r="AC188" s="430"/>
      <c r="AD188" s="575">
        <f t="shared" si="7"/>
        <v>0</v>
      </c>
      <c r="AE188" s="404"/>
    </row>
    <row r="189" spans="1:31" s="354" customFormat="1" ht="18" customHeight="1" hidden="1" thickBot="1">
      <c r="A189" s="580" t="s">
        <v>588</v>
      </c>
      <c r="B189" s="430"/>
      <c r="C189" s="430"/>
      <c r="D189" s="430"/>
      <c r="E189" s="430"/>
      <c r="F189" s="430"/>
      <c r="G189" s="430"/>
      <c r="H189" s="430"/>
      <c r="I189" s="430"/>
      <c r="J189" s="430"/>
      <c r="K189" s="430"/>
      <c r="L189" s="430"/>
      <c r="M189" s="430"/>
      <c r="N189" s="430"/>
      <c r="O189" s="430"/>
      <c r="P189" s="430"/>
      <c r="Q189" s="430"/>
      <c r="R189" s="430"/>
      <c r="S189" s="430"/>
      <c r="T189" s="430"/>
      <c r="U189" s="430"/>
      <c r="V189" s="430"/>
      <c r="W189" s="430"/>
      <c r="X189" s="430"/>
      <c r="Y189" s="430"/>
      <c r="Z189" s="430"/>
      <c r="AA189" s="430"/>
      <c r="AB189" s="430"/>
      <c r="AC189" s="430"/>
      <c r="AD189" s="575">
        <f t="shared" si="7"/>
        <v>0</v>
      </c>
      <c r="AE189" s="404"/>
    </row>
    <row r="190" spans="1:31" s="354" customFormat="1" ht="18" customHeight="1" hidden="1">
      <c r="A190" s="580" t="s">
        <v>589</v>
      </c>
      <c r="B190" s="430"/>
      <c r="C190" s="430"/>
      <c r="D190" s="430"/>
      <c r="E190" s="430"/>
      <c r="F190" s="430"/>
      <c r="G190" s="430"/>
      <c r="H190" s="430"/>
      <c r="I190" s="430"/>
      <c r="J190" s="430"/>
      <c r="K190" s="430"/>
      <c r="L190" s="430"/>
      <c r="M190" s="430"/>
      <c r="N190" s="430"/>
      <c r="O190" s="430"/>
      <c r="P190" s="430"/>
      <c r="Q190" s="430"/>
      <c r="R190" s="430"/>
      <c r="S190" s="430"/>
      <c r="T190" s="430"/>
      <c r="U190" s="430"/>
      <c r="V190" s="430"/>
      <c r="W190" s="430"/>
      <c r="X190" s="430"/>
      <c r="Y190" s="430"/>
      <c r="Z190" s="430"/>
      <c r="AA190" s="430"/>
      <c r="AB190" s="430"/>
      <c r="AC190" s="430"/>
      <c r="AD190" s="575">
        <f t="shared" si="7"/>
        <v>0</v>
      </c>
      <c r="AE190" s="404"/>
    </row>
    <row r="191" spans="1:31" s="354" customFormat="1" ht="18" customHeight="1" hidden="1">
      <c r="A191" s="580" t="s">
        <v>591</v>
      </c>
      <c r="B191" s="430"/>
      <c r="C191" s="430"/>
      <c r="D191" s="430"/>
      <c r="E191" s="430"/>
      <c r="F191" s="430"/>
      <c r="G191" s="430"/>
      <c r="H191" s="430"/>
      <c r="I191" s="430"/>
      <c r="J191" s="430"/>
      <c r="K191" s="430"/>
      <c r="L191" s="430"/>
      <c r="M191" s="430"/>
      <c r="N191" s="430"/>
      <c r="O191" s="430"/>
      <c r="P191" s="430"/>
      <c r="Q191" s="430"/>
      <c r="R191" s="430"/>
      <c r="S191" s="430"/>
      <c r="T191" s="430"/>
      <c r="U191" s="430"/>
      <c r="V191" s="430"/>
      <c r="W191" s="430"/>
      <c r="X191" s="430"/>
      <c r="Y191" s="430"/>
      <c r="Z191" s="430"/>
      <c r="AA191" s="430"/>
      <c r="AB191" s="430"/>
      <c r="AC191" s="430"/>
      <c r="AD191" s="575">
        <f t="shared" si="7"/>
        <v>0</v>
      </c>
      <c r="AE191" s="404"/>
    </row>
    <row r="192" spans="1:31" s="354" customFormat="1" ht="18" customHeight="1" hidden="1" thickBot="1">
      <c r="A192" s="580" t="s">
        <v>592</v>
      </c>
      <c r="B192" s="430"/>
      <c r="C192" s="430"/>
      <c r="D192" s="430"/>
      <c r="E192" s="430"/>
      <c r="F192" s="430"/>
      <c r="G192" s="430"/>
      <c r="H192" s="430"/>
      <c r="I192" s="430"/>
      <c r="J192" s="430"/>
      <c r="K192" s="430"/>
      <c r="L192" s="430"/>
      <c r="M192" s="430"/>
      <c r="N192" s="430"/>
      <c r="O192" s="430"/>
      <c r="P192" s="430"/>
      <c r="Q192" s="430"/>
      <c r="R192" s="430"/>
      <c r="S192" s="430"/>
      <c r="T192" s="430"/>
      <c r="U192" s="430"/>
      <c r="V192" s="430"/>
      <c r="W192" s="430"/>
      <c r="X192" s="430"/>
      <c r="Y192" s="430"/>
      <c r="Z192" s="430"/>
      <c r="AA192" s="430"/>
      <c r="AB192" s="430"/>
      <c r="AC192" s="430"/>
      <c r="AD192" s="575">
        <f t="shared" si="7"/>
        <v>0</v>
      </c>
      <c r="AE192" s="404"/>
    </row>
    <row r="193" spans="1:31" s="354" customFormat="1" ht="18" customHeight="1" hidden="1" thickBot="1">
      <c r="A193" s="580" t="s">
        <v>593</v>
      </c>
      <c r="B193" s="430"/>
      <c r="C193" s="430"/>
      <c r="D193" s="430"/>
      <c r="E193" s="430"/>
      <c r="F193" s="430"/>
      <c r="G193" s="430"/>
      <c r="H193" s="430"/>
      <c r="I193" s="430"/>
      <c r="J193" s="430"/>
      <c r="K193" s="430"/>
      <c r="L193" s="430"/>
      <c r="M193" s="430"/>
      <c r="N193" s="430"/>
      <c r="O193" s="430"/>
      <c r="P193" s="430"/>
      <c r="Q193" s="430"/>
      <c r="R193" s="430"/>
      <c r="S193" s="430"/>
      <c r="T193" s="430"/>
      <c r="U193" s="430"/>
      <c r="V193" s="430"/>
      <c r="W193" s="430"/>
      <c r="X193" s="430"/>
      <c r="Y193" s="430"/>
      <c r="Z193" s="430"/>
      <c r="AA193" s="430"/>
      <c r="AB193" s="430"/>
      <c r="AC193" s="430"/>
      <c r="AD193" s="575">
        <f t="shared" si="7"/>
        <v>0</v>
      </c>
      <c r="AE193" s="404"/>
    </row>
    <row r="194" spans="1:31" s="354" customFormat="1" ht="18" customHeight="1" hidden="1">
      <c r="A194" s="609" t="s">
        <v>571</v>
      </c>
      <c r="B194" s="433"/>
      <c r="C194" s="433"/>
      <c r="D194" s="433"/>
      <c r="E194" s="433"/>
      <c r="F194" s="433"/>
      <c r="G194" s="433"/>
      <c r="H194" s="433"/>
      <c r="I194" s="433"/>
      <c r="J194" s="433"/>
      <c r="K194" s="433"/>
      <c r="L194" s="433"/>
      <c r="M194" s="433"/>
      <c r="N194" s="433"/>
      <c r="O194" s="433"/>
      <c r="P194" s="433"/>
      <c r="Q194" s="433"/>
      <c r="R194" s="433"/>
      <c r="S194" s="433"/>
      <c r="T194" s="433"/>
      <c r="U194" s="433"/>
      <c r="V194" s="433"/>
      <c r="W194" s="433"/>
      <c r="X194" s="433"/>
      <c r="Y194" s="433"/>
      <c r="Z194" s="433"/>
      <c r="AA194" s="433"/>
      <c r="AB194" s="433"/>
      <c r="AC194" s="433"/>
      <c r="AD194" s="575">
        <f t="shared" si="7"/>
        <v>0</v>
      </c>
      <c r="AE194" s="404"/>
    </row>
    <row r="195" spans="1:31" s="354" customFormat="1" ht="18" customHeight="1" hidden="1" thickBot="1">
      <c r="A195" s="592" t="s">
        <v>563</v>
      </c>
      <c r="B195" s="406"/>
      <c r="C195" s="406"/>
      <c r="D195" s="406"/>
      <c r="E195" s="406"/>
      <c r="F195" s="406"/>
      <c r="G195" s="406"/>
      <c r="H195" s="406"/>
      <c r="I195" s="406"/>
      <c r="J195" s="406"/>
      <c r="K195" s="406"/>
      <c r="L195" s="406"/>
      <c r="M195" s="406"/>
      <c r="N195" s="406"/>
      <c r="O195" s="406"/>
      <c r="P195" s="406"/>
      <c r="Q195" s="406"/>
      <c r="R195" s="406"/>
      <c r="S195" s="406"/>
      <c r="T195" s="406"/>
      <c r="U195" s="406"/>
      <c r="V195" s="406"/>
      <c r="W195" s="406"/>
      <c r="X195" s="406"/>
      <c r="Y195" s="406"/>
      <c r="Z195" s="406"/>
      <c r="AA195" s="406"/>
      <c r="AB195" s="406"/>
      <c r="AC195" s="406"/>
      <c r="AD195" s="608">
        <f t="shared" si="7"/>
        <v>0</v>
      </c>
      <c r="AE195" s="404"/>
    </row>
    <row r="196" spans="1:31" s="354" customFormat="1" ht="19.5" customHeight="1" thickBot="1">
      <c r="A196" s="586" t="s">
        <v>597</v>
      </c>
      <c r="B196" s="417">
        <f aca="true" t="shared" si="11" ref="B196:AC196">SUM(B197:B220)</f>
        <v>1866000</v>
      </c>
      <c r="C196" s="417">
        <f t="shared" si="11"/>
        <v>146850</v>
      </c>
      <c r="D196" s="417">
        <f t="shared" si="11"/>
        <v>17150</v>
      </c>
      <c r="E196" s="417">
        <f t="shared" si="11"/>
        <v>0</v>
      </c>
      <c r="F196" s="417">
        <f t="shared" si="11"/>
        <v>0</v>
      </c>
      <c r="G196" s="417">
        <f t="shared" si="11"/>
        <v>0</v>
      </c>
      <c r="H196" s="417">
        <f t="shared" si="11"/>
        <v>0</v>
      </c>
      <c r="I196" s="417">
        <f t="shared" si="11"/>
        <v>0</v>
      </c>
      <c r="J196" s="417"/>
      <c r="K196" s="417">
        <f t="shared" si="11"/>
        <v>0</v>
      </c>
      <c r="L196" s="417">
        <f t="shared" si="11"/>
        <v>0</v>
      </c>
      <c r="M196" s="417">
        <f t="shared" si="11"/>
        <v>0</v>
      </c>
      <c r="N196" s="417">
        <f t="shared" si="11"/>
        <v>0</v>
      </c>
      <c r="O196" s="417">
        <f t="shared" si="11"/>
        <v>0</v>
      </c>
      <c r="P196" s="417">
        <f t="shared" si="11"/>
        <v>0</v>
      </c>
      <c r="Q196" s="417">
        <f t="shared" si="11"/>
        <v>0</v>
      </c>
      <c r="R196" s="417">
        <f t="shared" si="11"/>
        <v>0</v>
      </c>
      <c r="S196" s="417">
        <f t="shared" si="11"/>
        <v>0</v>
      </c>
      <c r="T196" s="417">
        <f t="shared" si="11"/>
        <v>0</v>
      </c>
      <c r="U196" s="417">
        <f t="shared" si="11"/>
        <v>0</v>
      </c>
      <c r="V196" s="417">
        <f t="shared" si="11"/>
        <v>0</v>
      </c>
      <c r="W196" s="417">
        <f t="shared" si="11"/>
        <v>0</v>
      </c>
      <c r="X196" s="417">
        <f t="shared" si="11"/>
        <v>0</v>
      </c>
      <c r="Y196" s="417">
        <f t="shared" si="11"/>
        <v>0</v>
      </c>
      <c r="Z196" s="417">
        <f t="shared" si="11"/>
        <v>0</v>
      </c>
      <c r="AA196" s="417">
        <f t="shared" si="11"/>
        <v>0</v>
      </c>
      <c r="AB196" s="417">
        <f t="shared" si="11"/>
        <v>0</v>
      </c>
      <c r="AC196" s="417">
        <f t="shared" si="11"/>
        <v>0</v>
      </c>
      <c r="AD196" s="579">
        <f t="shared" si="7"/>
        <v>2030000</v>
      </c>
      <c r="AE196" s="414"/>
    </row>
    <row r="197" spans="1:31" s="354" customFormat="1" ht="18" customHeight="1">
      <c r="A197" s="610" t="s">
        <v>598</v>
      </c>
      <c r="B197" s="431">
        <v>151000</v>
      </c>
      <c r="C197" s="431">
        <v>32800</v>
      </c>
      <c r="D197" s="431">
        <v>5000</v>
      </c>
      <c r="E197" s="431"/>
      <c r="F197" s="431"/>
      <c r="G197" s="431"/>
      <c r="H197" s="431"/>
      <c r="I197" s="431"/>
      <c r="J197" s="431"/>
      <c r="K197" s="431"/>
      <c r="L197" s="431"/>
      <c r="M197" s="431"/>
      <c r="N197" s="431"/>
      <c r="O197" s="431"/>
      <c r="P197" s="431"/>
      <c r="Q197" s="431"/>
      <c r="R197" s="431"/>
      <c r="S197" s="431"/>
      <c r="T197" s="431"/>
      <c r="U197" s="431"/>
      <c r="V197" s="431"/>
      <c r="W197" s="431"/>
      <c r="X197" s="431"/>
      <c r="Y197" s="431"/>
      <c r="Z197" s="431"/>
      <c r="AA197" s="431"/>
      <c r="AB197" s="431"/>
      <c r="AC197" s="431"/>
      <c r="AD197" s="582">
        <f t="shared" si="7"/>
        <v>188800</v>
      </c>
      <c r="AE197" s="404"/>
    </row>
    <row r="198" spans="1:31" s="354" customFormat="1" ht="18" customHeight="1">
      <c r="A198" s="611" t="s">
        <v>599</v>
      </c>
      <c r="B198" s="430">
        <v>36000</v>
      </c>
      <c r="C198" s="430">
        <v>30000</v>
      </c>
      <c r="D198" s="430">
        <v>2800</v>
      </c>
      <c r="E198" s="430"/>
      <c r="F198" s="430"/>
      <c r="G198" s="430"/>
      <c r="H198" s="430"/>
      <c r="I198" s="430"/>
      <c r="J198" s="430"/>
      <c r="K198" s="430"/>
      <c r="L198" s="430"/>
      <c r="M198" s="430"/>
      <c r="N198" s="430"/>
      <c r="O198" s="430"/>
      <c r="P198" s="430"/>
      <c r="Q198" s="430"/>
      <c r="R198" s="430"/>
      <c r="S198" s="430"/>
      <c r="T198" s="430"/>
      <c r="U198" s="430"/>
      <c r="V198" s="430"/>
      <c r="W198" s="430"/>
      <c r="X198" s="430"/>
      <c r="Y198" s="430"/>
      <c r="Z198" s="430"/>
      <c r="AA198" s="430"/>
      <c r="AB198" s="430"/>
      <c r="AC198" s="430"/>
      <c r="AD198" s="582">
        <f t="shared" si="7"/>
        <v>68800</v>
      </c>
      <c r="AE198" s="404"/>
    </row>
    <row r="199" spans="1:31" s="354" customFormat="1" ht="18" customHeight="1">
      <c r="A199" s="611" t="s">
        <v>600</v>
      </c>
      <c r="B199" s="430">
        <v>132000</v>
      </c>
      <c r="C199" s="430">
        <v>24000</v>
      </c>
      <c r="D199" s="430">
        <v>1200</v>
      </c>
      <c r="E199" s="430"/>
      <c r="F199" s="430"/>
      <c r="G199" s="430"/>
      <c r="H199" s="430"/>
      <c r="I199" s="430"/>
      <c r="J199" s="430"/>
      <c r="K199" s="430"/>
      <c r="L199" s="430"/>
      <c r="M199" s="430"/>
      <c r="N199" s="430"/>
      <c r="O199" s="430"/>
      <c r="P199" s="430"/>
      <c r="Q199" s="430"/>
      <c r="R199" s="430"/>
      <c r="S199" s="430"/>
      <c r="T199" s="430"/>
      <c r="U199" s="430"/>
      <c r="V199" s="430"/>
      <c r="W199" s="430"/>
      <c r="X199" s="430"/>
      <c r="Y199" s="430"/>
      <c r="Z199" s="430"/>
      <c r="AA199" s="430"/>
      <c r="AB199" s="430"/>
      <c r="AC199" s="430"/>
      <c r="AD199" s="582">
        <f aca="true" t="shared" si="12" ref="AD199:AD261">SUM(B199:AC199)-N199</f>
        <v>157200</v>
      </c>
      <c r="AE199" s="404"/>
    </row>
    <row r="200" spans="1:31" s="354" customFormat="1" ht="18" customHeight="1">
      <c r="A200" s="611" t="s">
        <v>601</v>
      </c>
      <c r="B200" s="430">
        <v>114400</v>
      </c>
      <c r="C200" s="430">
        <v>21700</v>
      </c>
      <c r="D200" s="430">
        <v>2800</v>
      </c>
      <c r="E200" s="430"/>
      <c r="F200" s="430"/>
      <c r="G200" s="430"/>
      <c r="H200" s="430"/>
      <c r="I200" s="430"/>
      <c r="J200" s="430"/>
      <c r="K200" s="430"/>
      <c r="L200" s="430"/>
      <c r="M200" s="430"/>
      <c r="N200" s="430"/>
      <c r="O200" s="430"/>
      <c r="P200" s="430"/>
      <c r="Q200" s="430"/>
      <c r="R200" s="430"/>
      <c r="S200" s="430"/>
      <c r="T200" s="430"/>
      <c r="U200" s="430"/>
      <c r="V200" s="430"/>
      <c r="W200" s="430"/>
      <c r="X200" s="430"/>
      <c r="Y200" s="430"/>
      <c r="Z200" s="430"/>
      <c r="AA200" s="430"/>
      <c r="AB200" s="430"/>
      <c r="AC200" s="430"/>
      <c r="AD200" s="582">
        <f t="shared" si="12"/>
        <v>138900</v>
      </c>
      <c r="AE200" s="404"/>
    </row>
    <row r="201" spans="1:31" s="354" customFormat="1" ht="18" customHeight="1">
      <c r="A201" s="612" t="s">
        <v>602</v>
      </c>
      <c r="B201" s="430">
        <v>181000</v>
      </c>
      <c r="C201" s="430">
        <v>26850</v>
      </c>
      <c r="D201" s="430">
        <v>3650</v>
      </c>
      <c r="E201" s="430"/>
      <c r="F201" s="430"/>
      <c r="G201" s="430"/>
      <c r="H201" s="430"/>
      <c r="I201" s="430"/>
      <c r="J201" s="430"/>
      <c r="K201" s="430"/>
      <c r="L201" s="430"/>
      <c r="M201" s="430"/>
      <c r="N201" s="430"/>
      <c r="O201" s="430"/>
      <c r="P201" s="430"/>
      <c r="Q201" s="430"/>
      <c r="R201" s="430"/>
      <c r="S201" s="430"/>
      <c r="T201" s="430"/>
      <c r="U201" s="430"/>
      <c r="V201" s="430"/>
      <c r="W201" s="430"/>
      <c r="X201" s="430"/>
      <c r="Y201" s="430"/>
      <c r="Z201" s="430"/>
      <c r="AA201" s="430"/>
      <c r="AB201" s="430"/>
      <c r="AC201" s="430"/>
      <c r="AD201" s="582">
        <f t="shared" si="12"/>
        <v>211500</v>
      </c>
      <c r="AE201" s="404"/>
    </row>
    <row r="202" spans="1:31" s="354" customFormat="1" ht="18" customHeight="1">
      <c r="A202" s="611" t="s">
        <v>603</v>
      </c>
      <c r="B202" s="430">
        <v>125910</v>
      </c>
      <c r="C202" s="430">
        <v>11500</v>
      </c>
      <c r="D202" s="430">
        <v>1400</v>
      </c>
      <c r="E202" s="430"/>
      <c r="F202" s="430"/>
      <c r="G202" s="430"/>
      <c r="H202" s="430"/>
      <c r="I202" s="430"/>
      <c r="J202" s="430"/>
      <c r="K202" s="430"/>
      <c r="L202" s="430"/>
      <c r="M202" s="430"/>
      <c r="N202" s="430"/>
      <c r="O202" s="430"/>
      <c r="P202" s="430"/>
      <c r="Q202" s="430"/>
      <c r="R202" s="430"/>
      <c r="S202" s="430"/>
      <c r="T202" s="430"/>
      <c r="U202" s="430"/>
      <c r="V202" s="430"/>
      <c r="W202" s="430"/>
      <c r="X202" s="430"/>
      <c r="Y202" s="430"/>
      <c r="Z202" s="430"/>
      <c r="AA202" s="430"/>
      <c r="AB202" s="430"/>
      <c r="AC202" s="430"/>
      <c r="AD202" s="582">
        <f t="shared" si="12"/>
        <v>138810</v>
      </c>
      <c r="AE202" s="404"/>
    </row>
    <row r="203" spans="1:31" s="354" customFormat="1" ht="18" customHeight="1">
      <c r="A203" s="611" t="s">
        <v>604</v>
      </c>
      <c r="B203" s="430">
        <v>151000</v>
      </c>
      <c r="C203" s="430"/>
      <c r="D203" s="430">
        <v>300</v>
      </c>
      <c r="E203" s="430"/>
      <c r="F203" s="430"/>
      <c r="G203" s="430"/>
      <c r="H203" s="430"/>
      <c r="I203" s="430"/>
      <c r="J203" s="430"/>
      <c r="K203" s="430"/>
      <c r="L203" s="430"/>
      <c r="M203" s="430"/>
      <c r="N203" s="430"/>
      <c r="O203" s="430"/>
      <c r="P203" s="430"/>
      <c r="Q203" s="430"/>
      <c r="R203" s="430"/>
      <c r="S203" s="430"/>
      <c r="T203" s="430"/>
      <c r="U203" s="430"/>
      <c r="V203" s="430"/>
      <c r="W203" s="430"/>
      <c r="X203" s="430"/>
      <c r="Y203" s="430"/>
      <c r="Z203" s="430"/>
      <c r="AA203" s="430"/>
      <c r="AB203" s="430"/>
      <c r="AC203" s="430"/>
      <c r="AD203" s="582">
        <f t="shared" si="12"/>
        <v>151300</v>
      </c>
      <c r="AE203" s="404"/>
    </row>
    <row r="204" spans="1:31" s="354" customFormat="1" ht="18" customHeight="1">
      <c r="A204" s="612" t="s">
        <v>605</v>
      </c>
      <c r="B204" s="430">
        <v>170930</v>
      </c>
      <c r="C204" s="430"/>
      <c r="D204" s="430"/>
      <c r="E204" s="430"/>
      <c r="F204" s="430"/>
      <c r="G204" s="430"/>
      <c r="H204" s="430"/>
      <c r="I204" s="430"/>
      <c r="J204" s="430"/>
      <c r="K204" s="430"/>
      <c r="L204" s="430"/>
      <c r="M204" s="430"/>
      <c r="N204" s="430"/>
      <c r="O204" s="430"/>
      <c r="P204" s="430"/>
      <c r="Q204" s="430"/>
      <c r="R204" s="430"/>
      <c r="S204" s="430"/>
      <c r="T204" s="430"/>
      <c r="U204" s="430"/>
      <c r="V204" s="430"/>
      <c r="W204" s="430"/>
      <c r="X204" s="430"/>
      <c r="Y204" s="430"/>
      <c r="Z204" s="430"/>
      <c r="AA204" s="430"/>
      <c r="AB204" s="430"/>
      <c r="AC204" s="430"/>
      <c r="AD204" s="582">
        <f t="shared" si="12"/>
        <v>170930</v>
      </c>
      <c r="AE204" s="404"/>
    </row>
    <row r="205" spans="1:31" s="354" customFormat="1" ht="18" customHeight="1">
      <c r="A205" s="611" t="s">
        <v>606</v>
      </c>
      <c r="B205" s="430">
        <v>116500</v>
      </c>
      <c r="C205" s="430"/>
      <c r="D205" s="430"/>
      <c r="E205" s="430"/>
      <c r="F205" s="430"/>
      <c r="G205" s="430"/>
      <c r="H205" s="430"/>
      <c r="I205" s="430"/>
      <c r="J205" s="430"/>
      <c r="K205" s="430"/>
      <c r="L205" s="430"/>
      <c r="M205" s="430"/>
      <c r="N205" s="430"/>
      <c r="O205" s="430"/>
      <c r="P205" s="430"/>
      <c r="Q205" s="430"/>
      <c r="R205" s="430"/>
      <c r="S205" s="430"/>
      <c r="T205" s="430"/>
      <c r="U205" s="430"/>
      <c r="V205" s="430"/>
      <c r="W205" s="430"/>
      <c r="X205" s="430"/>
      <c r="Y205" s="430"/>
      <c r="Z205" s="430"/>
      <c r="AA205" s="430"/>
      <c r="AB205" s="430"/>
      <c r="AC205" s="430"/>
      <c r="AD205" s="582">
        <f t="shared" si="12"/>
        <v>116500</v>
      </c>
      <c r="AE205" s="404"/>
    </row>
    <row r="206" spans="1:31" s="354" customFormat="1" ht="18" customHeight="1">
      <c r="A206" s="612" t="s">
        <v>157</v>
      </c>
      <c r="B206" s="430">
        <v>125000</v>
      </c>
      <c r="C206" s="430"/>
      <c r="D206" s="430"/>
      <c r="E206" s="430"/>
      <c r="F206" s="430"/>
      <c r="G206" s="430"/>
      <c r="H206" s="430"/>
      <c r="I206" s="430"/>
      <c r="J206" s="430"/>
      <c r="K206" s="430"/>
      <c r="L206" s="430"/>
      <c r="M206" s="430"/>
      <c r="N206" s="430"/>
      <c r="O206" s="430"/>
      <c r="P206" s="430"/>
      <c r="Q206" s="430"/>
      <c r="R206" s="430"/>
      <c r="S206" s="430"/>
      <c r="T206" s="430"/>
      <c r="U206" s="430"/>
      <c r="V206" s="430"/>
      <c r="W206" s="430"/>
      <c r="X206" s="430"/>
      <c r="Y206" s="430"/>
      <c r="Z206" s="430"/>
      <c r="AA206" s="430"/>
      <c r="AB206" s="430"/>
      <c r="AC206" s="430"/>
      <c r="AD206" s="582">
        <f t="shared" si="12"/>
        <v>125000</v>
      </c>
      <c r="AE206" s="404"/>
    </row>
    <row r="207" spans="1:31" s="354" customFormat="1" ht="18" customHeight="1">
      <c r="A207" s="612" t="s">
        <v>637</v>
      </c>
      <c r="B207" s="430">
        <v>43500</v>
      </c>
      <c r="C207" s="430"/>
      <c r="D207" s="430"/>
      <c r="E207" s="430"/>
      <c r="F207" s="430"/>
      <c r="G207" s="430"/>
      <c r="H207" s="430"/>
      <c r="I207" s="430"/>
      <c r="J207" s="430"/>
      <c r="K207" s="430"/>
      <c r="L207" s="430"/>
      <c r="M207" s="430"/>
      <c r="N207" s="430"/>
      <c r="O207" s="430"/>
      <c r="P207" s="430"/>
      <c r="Q207" s="430"/>
      <c r="R207" s="430"/>
      <c r="S207" s="430"/>
      <c r="T207" s="430"/>
      <c r="U207" s="430"/>
      <c r="V207" s="430"/>
      <c r="W207" s="430"/>
      <c r="X207" s="430"/>
      <c r="Y207" s="430"/>
      <c r="Z207" s="430"/>
      <c r="AA207" s="430"/>
      <c r="AB207" s="430"/>
      <c r="AC207" s="430"/>
      <c r="AD207" s="582">
        <f t="shared" si="12"/>
        <v>43500</v>
      </c>
      <c r="AE207" s="404"/>
    </row>
    <row r="208" spans="1:31" s="354" customFormat="1" ht="18" customHeight="1">
      <c r="A208" s="612" t="s">
        <v>163</v>
      </c>
      <c r="B208" s="430">
        <v>85000</v>
      </c>
      <c r="C208" s="430"/>
      <c r="D208" s="430"/>
      <c r="E208" s="430"/>
      <c r="F208" s="430"/>
      <c r="G208" s="430"/>
      <c r="H208" s="430"/>
      <c r="I208" s="430"/>
      <c r="J208" s="430"/>
      <c r="K208" s="430"/>
      <c r="L208" s="430"/>
      <c r="M208" s="430"/>
      <c r="N208" s="430"/>
      <c r="O208" s="430"/>
      <c r="P208" s="430"/>
      <c r="Q208" s="430"/>
      <c r="R208" s="430"/>
      <c r="S208" s="430"/>
      <c r="T208" s="430"/>
      <c r="U208" s="430"/>
      <c r="V208" s="430"/>
      <c r="W208" s="430"/>
      <c r="X208" s="430"/>
      <c r="Y208" s="430"/>
      <c r="Z208" s="430"/>
      <c r="AA208" s="430"/>
      <c r="AB208" s="430"/>
      <c r="AC208" s="430"/>
      <c r="AD208" s="582">
        <f t="shared" si="12"/>
        <v>85000</v>
      </c>
      <c r="AE208" s="404"/>
    </row>
    <row r="209" spans="1:31" s="354" customFormat="1" ht="18" customHeight="1">
      <c r="A209" s="612" t="s">
        <v>564</v>
      </c>
      <c r="B209" s="430">
        <v>45000</v>
      </c>
      <c r="C209" s="430"/>
      <c r="D209" s="430"/>
      <c r="E209" s="430"/>
      <c r="F209" s="430"/>
      <c r="G209" s="430"/>
      <c r="H209" s="430"/>
      <c r="I209" s="430"/>
      <c r="J209" s="430"/>
      <c r="K209" s="430"/>
      <c r="L209" s="430"/>
      <c r="M209" s="430"/>
      <c r="N209" s="430"/>
      <c r="O209" s="430"/>
      <c r="P209" s="430"/>
      <c r="Q209" s="430"/>
      <c r="R209" s="430"/>
      <c r="S209" s="430"/>
      <c r="T209" s="430"/>
      <c r="U209" s="430"/>
      <c r="V209" s="430"/>
      <c r="W209" s="430"/>
      <c r="X209" s="430"/>
      <c r="Y209" s="430"/>
      <c r="Z209" s="430"/>
      <c r="AA209" s="430"/>
      <c r="AB209" s="430"/>
      <c r="AC209" s="430"/>
      <c r="AD209" s="582">
        <f t="shared" si="12"/>
        <v>45000</v>
      </c>
      <c r="AE209" s="404"/>
    </row>
    <row r="210" spans="1:31" s="354" customFormat="1" ht="18" customHeight="1">
      <c r="A210" s="612" t="s">
        <v>161</v>
      </c>
      <c r="B210" s="430">
        <v>112400</v>
      </c>
      <c r="C210" s="430"/>
      <c r="D210" s="430"/>
      <c r="E210" s="430"/>
      <c r="F210" s="430"/>
      <c r="G210" s="430"/>
      <c r="H210" s="430"/>
      <c r="I210" s="430"/>
      <c r="J210" s="430"/>
      <c r="K210" s="430"/>
      <c r="L210" s="430"/>
      <c r="M210" s="430"/>
      <c r="N210" s="430"/>
      <c r="O210" s="430"/>
      <c r="P210" s="430"/>
      <c r="Q210" s="430"/>
      <c r="R210" s="430"/>
      <c r="S210" s="430"/>
      <c r="T210" s="430"/>
      <c r="U210" s="430"/>
      <c r="V210" s="430"/>
      <c r="W210" s="430"/>
      <c r="X210" s="430"/>
      <c r="Y210" s="430"/>
      <c r="Z210" s="430"/>
      <c r="AA210" s="430"/>
      <c r="AB210" s="430"/>
      <c r="AC210" s="430"/>
      <c r="AD210" s="582">
        <f t="shared" si="12"/>
        <v>112400</v>
      </c>
      <c r="AE210" s="404"/>
    </row>
    <row r="211" spans="1:31" s="354" customFormat="1" ht="12.75">
      <c r="A211" s="612" t="s">
        <v>638</v>
      </c>
      <c r="B211" s="430">
        <v>18100</v>
      </c>
      <c r="C211" s="430"/>
      <c r="D211" s="430"/>
      <c r="E211" s="430"/>
      <c r="F211" s="430"/>
      <c r="G211" s="430"/>
      <c r="H211" s="430"/>
      <c r="I211" s="430"/>
      <c r="J211" s="430"/>
      <c r="K211" s="430"/>
      <c r="L211" s="430"/>
      <c r="M211" s="430"/>
      <c r="N211" s="430"/>
      <c r="O211" s="430"/>
      <c r="P211" s="430"/>
      <c r="Q211" s="430"/>
      <c r="R211" s="430"/>
      <c r="S211" s="430"/>
      <c r="T211" s="430"/>
      <c r="U211" s="430"/>
      <c r="V211" s="430"/>
      <c r="W211" s="430"/>
      <c r="X211" s="430"/>
      <c r="Y211" s="430"/>
      <c r="Z211" s="430"/>
      <c r="AA211" s="430"/>
      <c r="AB211" s="430"/>
      <c r="AC211" s="430"/>
      <c r="AD211" s="582">
        <f t="shared" si="12"/>
        <v>18100</v>
      </c>
      <c r="AE211" s="404"/>
    </row>
    <row r="212" spans="1:31" s="354" customFormat="1" ht="18" customHeight="1">
      <c r="A212" s="612" t="s">
        <v>639</v>
      </c>
      <c r="B212" s="430">
        <v>13700</v>
      </c>
      <c r="C212" s="430"/>
      <c r="D212" s="430"/>
      <c r="E212" s="430"/>
      <c r="F212" s="430"/>
      <c r="G212" s="430"/>
      <c r="H212" s="430"/>
      <c r="I212" s="430"/>
      <c r="J212" s="430"/>
      <c r="K212" s="430"/>
      <c r="L212" s="430"/>
      <c r="M212" s="430"/>
      <c r="N212" s="430"/>
      <c r="O212" s="430"/>
      <c r="P212" s="430"/>
      <c r="Q212" s="430"/>
      <c r="R212" s="430"/>
      <c r="S212" s="430"/>
      <c r="T212" s="430"/>
      <c r="U212" s="430"/>
      <c r="V212" s="430"/>
      <c r="W212" s="430"/>
      <c r="X212" s="430"/>
      <c r="Y212" s="430"/>
      <c r="Z212" s="430"/>
      <c r="AA212" s="430"/>
      <c r="AB212" s="430"/>
      <c r="AC212" s="430"/>
      <c r="AD212" s="582">
        <f t="shared" si="12"/>
        <v>13700</v>
      </c>
      <c r="AE212" s="404"/>
    </row>
    <row r="213" spans="1:31" s="354" customFormat="1" ht="18" customHeight="1">
      <c r="A213" s="612" t="s">
        <v>567</v>
      </c>
      <c r="B213" s="430">
        <v>70500</v>
      </c>
      <c r="C213" s="430"/>
      <c r="D213" s="430"/>
      <c r="E213" s="430"/>
      <c r="F213" s="430"/>
      <c r="G213" s="430"/>
      <c r="H213" s="430"/>
      <c r="I213" s="430"/>
      <c r="J213" s="430"/>
      <c r="K213" s="430"/>
      <c r="L213" s="430"/>
      <c r="M213" s="430"/>
      <c r="N213" s="430"/>
      <c r="O213" s="430"/>
      <c r="P213" s="430"/>
      <c r="Q213" s="430"/>
      <c r="R213" s="430"/>
      <c r="S213" s="430"/>
      <c r="T213" s="430"/>
      <c r="U213" s="430"/>
      <c r="V213" s="430"/>
      <c r="W213" s="430"/>
      <c r="X213" s="430"/>
      <c r="Y213" s="430"/>
      <c r="Z213" s="430"/>
      <c r="AA213" s="430"/>
      <c r="AB213" s="430"/>
      <c r="AC213" s="430"/>
      <c r="AD213" s="582">
        <f t="shared" si="12"/>
        <v>70500</v>
      </c>
      <c r="AE213" s="404"/>
    </row>
    <row r="214" spans="1:31" s="354" customFormat="1" ht="18" customHeight="1">
      <c r="A214" s="612" t="s">
        <v>596</v>
      </c>
      <c r="B214" s="430">
        <v>61260</v>
      </c>
      <c r="C214" s="430"/>
      <c r="D214" s="430"/>
      <c r="E214" s="430"/>
      <c r="F214" s="430"/>
      <c r="G214" s="430"/>
      <c r="H214" s="430"/>
      <c r="I214" s="430"/>
      <c r="J214" s="430"/>
      <c r="K214" s="430"/>
      <c r="L214" s="430"/>
      <c r="M214" s="430"/>
      <c r="N214" s="430"/>
      <c r="O214" s="430"/>
      <c r="P214" s="430"/>
      <c r="Q214" s="430"/>
      <c r="R214" s="430"/>
      <c r="S214" s="430"/>
      <c r="T214" s="430"/>
      <c r="U214" s="430"/>
      <c r="V214" s="430"/>
      <c r="W214" s="430"/>
      <c r="X214" s="430"/>
      <c r="Y214" s="430"/>
      <c r="Z214" s="430"/>
      <c r="AA214" s="430"/>
      <c r="AB214" s="430"/>
      <c r="AC214" s="430"/>
      <c r="AD214" s="582">
        <f t="shared" si="12"/>
        <v>61260</v>
      </c>
      <c r="AE214" s="404"/>
    </row>
    <row r="215" spans="1:31" s="354" customFormat="1" ht="18" customHeight="1">
      <c r="A215" s="612" t="s">
        <v>568</v>
      </c>
      <c r="B215" s="430">
        <v>42800</v>
      </c>
      <c r="C215" s="430"/>
      <c r="D215" s="430"/>
      <c r="E215" s="430"/>
      <c r="F215" s="430"/>
      <c r="G215" s="430"/>
      <c r="H215" s="430"/>
      <c r="I215" s="430"/>
      <c r="J215" s="430"/>
      <c r="K215" s="430"/>
      <c r="L215" s="430"/>
      <c r="M215" s="430"/>
      <c r="N215" s="430"/>
      <c r="O215" s="430"/>
      <c r="P215" s="430"/>
      <c r="Q215" s="430"/>
      <c r="R215" s="430"/>
      <c r="S215" s="430"/>
      <c r="T215" s="430"/>
      <c r="U215" s="430"/>
      <c r="V215" s="430"/>
      <c r="W215" s="430"/>
      <c r="X215" s="430"/>
      <c r="Y215" s="430"/>
      <c r="Z215" s="430"/>
      <c r="AA215" s="430"/>
      <c r="AB215" s="430"/>
      <c r="AC215" s="430"/>
      <c r="AD215" s="582">
        <f t="shared" si="12"/>
        <v>42800</v>
      </c>
      <c r="AE215" s="404"/>
    </row>
    <row r="216" spans="1:31" s="354" customFormat="1" ht="13.5" thickBot="1">
      <c r="A216" s="612" t="s">
        <v>640</v>
      </c>
      <c r="B216" s="430">
        <v>70000</v>
      </c>
      <c r="C216" s="430"/>
      <c r="D216" s="430"/>
      <c r="E216" s="430"/>
      <c r="F216" s="430"/>
      <c r="G216" s="430"/>
      <c r="H216" s="430"/>
      <c r="I216" s="430"/>
      <c r="J216" s="430"/>
      <c r="K216" s="430"/>
      <c r="L216" s="430"/>
      <c r="M216" s="430"/>
      <c r="N216" s="430"/>
      <c r="O216" s="430"/>
      <c r="P216" s="430"/>
      <c r="Q216" s="430"/>
      <c r="R216" s="430"/>
      <c r="S216" s="430"/>
      <c r="T216" s="430"/>
      <c r="U216" s="430"/>
      <c r="V216" s="430"/>
      <c r="W216" s="430"/>
      <c r="X216" s="430"/>
      <c r="Y216" s="430"/>
      <c r="Z216" s="430"/>
      <c r="AA216" s="430"/>
      <c r="AB216" s="430"/>
      <c r="AC216" s="430"/>
      <c r="AD216" s="582">
        <f t="shared" si="12"/>
        <v>70000</v>
      </c>
      <c r="AE216" s="404"/>
    </row>
    <row r="217" spans="1:31" s="354" customFormat="1" ht="18" customHeight="1" hidden="1">
      <c r="A217" s="612" t="s">
        <v>1</v>
      </c>
      <c r="B217" s="430">
        <v>0</v>
      </c>
      <c r="C217" s="430"/>
      <c r="D217" s="430"/>
      <c r="E217" s="430"/>
      <c r="F217" s="430"/>
      <c r="G217" s="430"/>
      <c r="H217" s="430"/>
      <c r="I217" s="430"/>
      <c r="J217" s="430"/>
      <c r="K217" s="430"/>
      <c r="L217" s="430"/>
      <c r="M217" s="430"/>
      <c r="N217" s="430"/>
      <c r="O217" s="430"/>
      <c r="P217" s="430"/>
      <c r="Q217" s="430"/>
      <c r="R217" s="430"/>
      <c r="S217" s="430"/>
      <c r="T217" s="430"/>
      <c r="U217" s="430"/>
      <c r="V217" s="430"/>
      <c r="W217" s="430"/>
      <c r="X217" s="430"/>
      <c r="Y217" s="430"/>
      <c r="Z217" s="430"/>
      <c r="AA217" s="430"/>
      <c r="AB217" s="430"/>
      <c r="AC217" s="430"/>
      <c r="AD217" s="575">
        <f t="shared" si="12"/>
        <v>0</v>
      </c>
      <c r="AE217" s="404"/>
    </row>
    <row r="218" spans="1:31" s="354" customFormat="1" ht="18" customHeight="1" hidden="1" thickBot="1">
      <c r="A218" s="612" t="s">
        <v>2</v>
      </c>
      <c r="B218" s="430"/>
      <c r="C218" s="430"/>
      <c r="D218" s="430"/>
      <c r="E218" s="430"/>
      <c r="F218" s="430"/>
      <c r="G218" s="430"/>
      <c r="H218" s="430"/>
      <c r="I218" s="430"/>
      <c r="J218" s="430"/>
      <c r="K218" s="430"/>
      <c r="L218" s="430"/>
      <c r="M218" s="430"/>
      <c r="N218" s="430"/>
      <c r="O218" s="430"/>
      <c r="P218" s="430"/>
      <c r="Q218" s="430"/>
      <c r="R218" s="430"/>
      <c r="S218" s="430"/>
      <c r="T218" s="430"/>
      <c r="U218" s="430"/>
      <c r="V218" s="430"/>
      <c r="W218" s="430"/>
      <c r="X218" s="430"/>
      <c r="Y218" s="430"/>
      <c r="Z218" s="430"/>
      <c r="AA218" s="430"/>
      <c r="AB218" s="430"/>
      <c r="AC218" s="430"/>
      <c r="AD218" s="575">
        <f t="shared" si="12"/>
        <v>0</v>
      </c>
      <c r="AE218" s="404"/>
    </row>
    <row r="219" spans="1:31" s="354" customFormat="1" ht="26.25" hidden="1" thickBot="1">
      <c r="A219" s="612" t="s">
        <v>3</v>
      </c>
      <c r="B219" s="430"/>
      <c r="C219" s="430"/>
      <c r="D219" s="430"/>
      <c r="E219" s="430"/>
      <c r="F219" s="430"/>
      <c r="G219" s="430"/>
      <c r="H219" s="430"/>
      <c r="I219" s="430"/>
      <c r="J219" s="430"/>
      <c r="K219" s="430"/>
      <c r="L219" s="430"/>
      <c r="M219" s="430"/>
      <c r="N219" s="430"/>
      <c r="O219" s="430"/>
      <c r="P219" s="430"/>
      <c r="Q219" s="430"/>
      <c r="R219" s="430"/>
      <c r="S219" s="430"/>
      <c r="T219" s="430"/>
      <c r="U219" s="430"/>
      <c r="V219" s="430"/>
      <c r="W219" s="430"/>
      <c r="X219" s="430"/>
      <c r="Y219" s="430"/>
      <c r="Z219" s="430"/>
      <c r="AA219" s="430"/>
      <c r="AB219" s="430"/>
      <c r="AC219" s="430"/>
      <c r="AD219" s="575">
        <f t="shared" si="12"/>
        <v>0</v>
      </c>
      <c r="AE219" s="404"/>
    </row>
    <row r="220" spans="1:31" s="354" customFormat="1" ht="18" customHeight="1" hidden="1">
      <c r="A220" s="592" t="s">
        <v>563</v>
      </c>
      <c r="B220" s="406"/>
      <c r="C220" s="406"/>
      <c r="D220" s="406"/>
      <c r="E220" s="406"/>
      <c r="F220" s="406"/>
      <c r="G220" s="406"/>
      <c r="H220" s="406"/>
      <c r="I220" s="406"/>
      <c r="J220" s="406"/>
      <c r="K220" s="406"/>
      <c r="L220" s="406"/>
      <c r="M220" s="406"/>
      <c r="N220" s="406"/>
      <c r="O220" s="406"/>
      <c r="P220" s="406"/>
      <c r="Q220" s="406"/>
      <c r="R220" s="406"/>
      <c r="S220" s="406"/>
      <c r="T220" s="406"/>
      <c r="U220" s="406"/>
      <c r="V220" s="406"/>
      <c r="W220" s="406"/>
      <c r="X220" s="406"/>
      <c r="Y220" s="406"/>
      <c r="Z220" s="406"/>
      <c r="AA220" s="406"/>
      <c r="AB220" s="406"/>
      <c r="AC220" s="406"/>
      <c r="AD220" s="608">
        <f t="shared" si="12"/>
        <v>0</v>
      </c>
      <c r="AE220" s="404"/>
    </row>
    <row r="221" spans="1:31" s="354" customFormat="1" ht="19.5" customHeight="1" thickBot="1">
      <c r="A221" s="586" t="s">
        <v>4</v>
      </c>
      <c r="B221" s="571">
        <f aca="true" t="shared" si="13" ref="B221:AC221">SUM(B222:B224)</f>
        <v>45200</v>
      </c>
      <c r="C221" s="417"/>
      <c r="D221" s="417"/>
      <c r="E221" s="417">
        <f t="shared" si="13"/>
        <v>0</v>
      </c>
      <c r="F221" s="417">
        <f t="shared" si="13"/>
        <v>0</v>
      </c>
      <c r="G221" s="417">
        <f t="shared" si="13"/>
        <v>0</v>
      </c>
      <c r="H221" s="417">
        <f t="shared" si="13"/>
        <v>0</v>
      </c>
      <c r="I221" s="417">
        <f t="shared" si="13"/>
        <v>0</v>
      </c>
      <c r="J221" s="417"/>
      <c r="K221" s="572">
        <f t="shared" si="13"/>
        <v>0</v>
      </c>
      <c r="L221" s="434">
        <f t="shared" si="13"/>
        <v>0</v>
      </c>
      <c r="M221" s="434">
        <f t="shared" si="13"/>
        <v>0</v>
      </c>
      <c r="N221" s="434">
        <f t="shared" si="13"/>
        <v>0</v>
      </c>
      <c r="O221" s="434">
        <f t="shared" si="13"/>
        <v>0</v>
      </c>
      <c r="P221" s="434">
        <f t="shared" si="13"/>
        <v>0</v>
      </c>
      <c r="Q221" s="434">
        <f t="shared" si="13"/>
        <v>0</v>
      </c>
      <c r="R221" s="434">
        <f t="shared" si="13"/>
        <v>0</v>
      </c>
      <c r="S221" s="434">
        <f t="shared" si="13"/>
        <v>0</v>
      </c>
      <c r="T221" s="434">
        <f t="shared" si="13"/>
        <v>0</v>
      </c>
      <c r="U221" s="434">
        <f t="shared" si="13"/>
        <v>0</v>
      </c>
      <c r="V221" s="434">
        <f t="shared" si="13"/>
        <v>0</v>
      </c>
      <c r="W221" s="434">
        <f t="shared" si="13"/>
        <v>0</v>
      </c>
      <c r="X221" s="434">
        <f t="shared" si="13"/>
        <v>0</v>
      </c>
      <c r="Y221" s="434">
        <f t="shared" si="13"/>
        <v>0</v>
      </c>
      <c r="Z221" s="434">
        <f t="shared" si="13"/>
        <v>0</v>
      </c>
      <c r="AA221" s="434">
        <f t="shared" si="13"/>
        <v>0</v>
      </c>
      <c r="AB221" s="434">
        <f t="shared" si="13"/>
        <v>0</v>
      </c>
      <c r="AC221" s="434">
        <f t="shared" si="13"/>
        <v>0</v>
      </c>
      <c r="AD221" s="579">
        <f t="shared" si="12"/>
        <v>45200</v>
      </c>
      <c r="AE221" s="414"/>
    </row>
    <row r="222" spans="1:31" s="354" customFormat="1" ht="18" customHeight="1">
      <c r="A222" s="605" t="s">
        <v>5</v>
      </c>
      <c r="B222" s="431">
        <v>22200</v>
      </c>
      <c r="C222" s="431"/>
      <c r="D222" s="431"/>
      <c r="E222" s="431"/>
      <c r="F222" s="431"/>
      <c r="G222" s="431"/>
      <c r="H222" s="431"/>
      <c r="I222" s="431"/>
      <c r="J222" s="431"/>
      <c r="K222" s="431"/>
      <c r="L222" s="431"/>
      <c r="M222" s="431"/>
      <c r="N222" s="431"/>
      <c r="O222" s="431"/>
      <c r="P222" s="431"/>
      <c r="Q222" s="431"/>
      <c r="R222" s="431"/>
      <c r="S222" s="431"/>
      <c r="T222" s="431"/>
      <c r="U222" s="431"/>
      <c r="V222" s="431"/>
      <c r="W222" s="431"/>
      <c r="X222" s="431"/>
      <c r="Y222" s="431"/>
      <c r="Z222" s="431"/>
      <c r="AA222" s="431"/>
      <c r="AB222" s="431"/>
      <c r="AC222" s="431"/>
      <c r="AD222" s="582">
        <f t="shared" si="12"/>
        <v>22200</v>
      </c>
      <c r="AE222" s="404"/>
    </row>
    <row r="223" spans="1:31" s="354" customFormat="1" ht="26.25" thickBot="1">
      <c r="A223" s="611" t="s">
        <v>572</v>
      </c>
      <c r="B223" s="430">
        <v>23000</v>
      </c>
      <c r="C223" s="430"/>
      <c r="D223" s="430"/>
      <c r="E223" s="430"/>
      <c r="F223" s="430"/>
      <c r="G223" s="430"/>
      <c r="H223" s="430"/>
      <c r="I223" s="430"/>
      <c r="J223" s="430"/>
      <c r="K223" s="430"/>
      <c r="L223" s="430"/>
      <c r="M223" s="430"/>
      <c r="N223" s="430"/>
      <c r="O223" s="430"/>
      <c r="P223" s="430"/>
      <c r="Q223" s="430"/>
      <c r="R223" s="430"/>
      <c r="S223" s="430"/>
      <c r="T223" s="430"/>
      <c r="U223" s="430"/>
      <c r="V223" s="430"/>
      <c r="W223" s="430"/>
      <c r="X223" s="430"/>
      <c r="Y223" s="430"/>
      <c r="Z223" s="430"/>
      <c r="AA223" s="430"/>
      <c r="AB223" s="430"/>
      <c r="AC223" s="430"/>
      <c r="AD223" s="582">
        <f t="shared" si="12"/>
        <v>23000</v>
      </c>
      <c r="AE223" s="404"/>
    </row>
    <row r="224" spans="1:31" s="354" customFormat="1" ht="18" customHeight="1" hidden="1" thickBot="1">
      <c r="A224" s="592" t="s">
        <v>563</v>
      </c>
      <c r="B224" s="406"/>
      <c r="C224" s="406"/>
      <c r="D224" s="406"/>
      <c r="E224" s="406"/>
      <c r="F224" s="406"/>
      <c r="G224" s="406"/>
      <c r="H224" s="406"/>
      <c r="I224" s="406"/>
      <c r="J224" s="406"/>
      <c r="K224" s="406"/>
      <c r="L224" s="406"/>
      <c r="M224" s="406"/>
      <c r="N224" s="406"/>
      <c r="O224" s="406"/>
      <c r="P224" s="406"/>
      <c r="Q224" s="406"/>
      <c r="R224" s="406"/>
      <c r="S224" s="406"/>
      <c r="T224" s="406"/>
      <c r="U224" s="406"/>
      <c r="V224" s="406"/>
      <c r="W224" s="406"/>
      <c r="X224" s="406"/>
      <c r="Y224" s="406"/>
      <c r="Z224" s="406"/>
      <c r="AA224" s="406"/>
      <c r="AB224" s="406"/>
      <c r="AC224" s="406"/>
      <c r="AD224" s="608">
        <f t="shared" si="12"/>
        <v>0</v>
      </c>
      <c r="AE224" s="404"/>
    </row>
    <row r="225" spans="1:31" s="354" customFormat="1" ht="19.5" customHeight="1" thickBot="1">
      <c r="A225" s="586" t="s">
        <v>6</v>
      </c>
      <c r="B225" s="417">
        <f aca="true" t="shared" si="14" ref="B225:AC225">SUM(B226:B243)</f>
        <v>376600</v>
      </c>
      <c r="C225" s="417"/>
      <c r="D225" s="417"/>
      <c r="E225" s="417">
        <f t="shared" si="14"/>
        <v>0</v>
      </c>
      <c r="F225" s="417">
        <f t="shared" si="14"/>
        <v>0</v>
      </c>
      <c r="G225" s="417">
        <f t="shared" si="14"/>
        <v>0</v>
      </c>
      <c r="H225" s="417">
        <f t="shared" si="14"/>
        <v>0</v>
      </c>
      <c r="I225" s="417">
        <f t="shared" si="14"/>
        <v>0</v>
      </c>
      <c r="J225" s="417"/>
      <c r="K225" s="417">
        <f t="shared" si="14"/>
        <v>0</v>
      </c>
      <c r="L225" s="417">
        <f t="shared" si="14"/>
        <v>0</v>
      </c>
      <c r="M225" s="417">
        <f t="shared" si="14"/>
        <v>0</v>
      </c>
      <c r="N225" s="417">
        <f t="shared" si="14"/>
        <v>0</v>
      </c>
      <c r="O225" s="417">
        <f t="shared" si="14"/>
        <v>0</v>
      </c>
      <c r="P225" s="417">
        <f t="shared" si="14"/>
        <v>0</v>
      </c>
      <c r="Q225" s="417">
        <f t="shared" si="14"/>
        <v>0</v>
      </c>
      <c r="R225" s="417">
        <f t="shared" si="14"/>
        <v>0</v>
      </c>
      <c r="S225" s="417">
        <f t="shared" si="14"/>
        <v>0</v>
      </c>
      <c r="T225" s="417">
        <f t="shared" si="14"/>
        <v>0</v>
      </c>
      <c r="U225" s="417">
        <f t="shared" si="14"/>
        <v>0</v>
      </c>
      <c r="V225" s="417">
        <f t="shared" si="14"/>
        <v>0</v>
      </c>
      <c r="W225" s="417">
        <f t="shared" si="14"/>
        <v>0</v>
      </c>
      <c r="X225" s="417">
        <f t="shared" si="14"/>
        <v>0</v>
      </c>
      <c r="Y225" s="417">
        <f t="shared" si="14"/>
        <v>0</v>
      </c>
      <c r="Z225" s="417">
        <f t="shared" si="14"/>
        <v>0</v>
      </c>
      <c r="AA225" s="417">
        <f t="shared" si="14"/>
        <v>0</v>
      </c>
      <c r="AB225" s="417">
        <f t="shared" si="14"/>
        <v>0</v>
      </c>
      <c r="AC225" s="417">
        <f t="shared" si="14"/>
        <v>0</v>
      </c>
      <c r="AD225" s="579">
        <f t="shared" si="12"/>
        <v>376600</v>
      </c>
      <c r="AE225" s="414"/>
    </row>
    <row r="226" spans="1:31" s="354" customFormat="1" ht="18" customHeight="1">
      <c r="A226" s="409" t="s">
        <v>161</v>
      </c>
      <c r="B226" s="435">
        <v>9100</v>
      </c>
      <c r="C226" s="435"/>
      <c r="D226" s="435"/>
      <c r="E226" s="435"/>
      <c r="F226" s="435"/>
      <c r="G226" s="435"/>
      <c r="H226" s="435"/>
      <c r="I226" s="435"/>
      <c r="J226" s="435"/>
      <c r="K226" s="435"/>
      <c r="L226" s="435"/>
      <c r="M226" s="435"/>
      <c r="N226" s="435"/>
      <c r="O226" s="435"/>
      <c r="P226" s="435"/>
      <c r="Q226" s="435"/>
      <c r="R226" s="435"/>
      <c r="S226" s="435"/>
      <c r="T226" s="435"/>
      <c r="U226" s="435"/>
      <c r="V226" s="435"/>
      <c r="W226" s="435"/>
      <c r="X226" s="435"/>
      <c r="Y226" s="435"/>
      <c r="Z226" s="435"/>
      <c r="AA226" s="435"/>
      <c r="AB226" s="435"/>
      <c r="AC226" s="435"/>
      <c r="AD226" s="582">
        <f t="shared" si="12"/>
        <v>9100</v>
      </c>
      <c r="AE226" s="404"/>
    </row>
    <row r="227" spans="1:32" s="366" customFormat="1" ht="18" customHeight="1">
      <c r="A227" s="613" t="s">
        <v>641</v>
      </c>
      <c r="B227" s="349">
        <v>3000</v>
      </c>
      <c r="C227" s="349"/>
      <c r="D227" s="349"/>
      <c r="E227" s="349"/>
      <c r="F227" s="349"/>
      <c r="G227" s="349"/>
      <c r="H227" s="349"/>
      <c r="I227" s="349"/>
      <c r="J227" s="349"/>
      <c r="K227" s="349"/>
      <c r="L227" s="349"/>
      <c r="M227" s="349"/>
      <c r="N227" s="349"/>
      <c r="O227" s="349"/>
      <c r="P227" s="349"/>
      <c r="Q227" s="349"/>
      <c r="R227" s="349"/>
      <c r="S227" s="349"/>
      <c r="T227" s="349"/>
      <c r="U227" s="349"/>
      <c r="V227" s="349"/>
      <c r="W227" s="349"/>
      <c r="X227" s="349"/>
      <c r="Y227" s="349"/>
      <c r="Z227" s="349"/>
      <c r="AA227" s="349"/>
      <c r="AB227" s="349"/>
      <c r="AC227" s="349"/>
      <c r="AD227" s="582">
        <f t="shared" si="12"/>
        <v>3000</v>
      </c>
      <c r="AE227" s="404"/>
      <c r="AF227" s="351"/>
    </row>
    <row r="228" spans="1:31" s="354" customFormat="1" ht="18" customHeight="1">
      <c r="A228" s="409" t="s">
        <v>163</v>
      </c>
      <c r="B228" s="436">
        <v>6000</v>
      </c>
      <c r="C228" s="436"/>
      <c r="D228" s="436"/>
      <c r="E228" s="436"/>
      <c r="F228" s="436"/>
      <c r="G228" s="436"/>
      <c r="H228" s="436"/>
      <c r="I228" s="436"/>
      <c r="J228" s="436"/>
      <c r="K228" s="436"/>
      <c r="L228" s="436"/>
      <c r="M228" s="436"/>
      <c r="N228" s="436"/>
      <c r="O228" s="436"/>
      <c r="P228" s="436"/>
      <c r="Q228" s="436"/>
      <c r="R228" s="436"/>
      <c r="S228" s="436"/>
      <c r="T228" s="436"/>
      <c r="U228" s="436"/>
      <c r="V228" s="436"/>
      <c r="W228" s="436"/>
      <c r="X228" s="436"/>
      <c r="Y228" s="436"/>
      <c r="Z228" s="436"/>
      <c r="AA228" s="436"/>
      <c r="AB228" s="436"/>
      <c r="AC228" s="436"/>
      <c r="AD228" s="582">
        <f t="shared" si="12"/>
        <v>6000</v>
      </c>
      <c r="AE228" s="404"/>
    </row>
    <row r="229" spans="1:31" s="354" customFormat="1" ht="18" customHeight="1" hidden="1">
      <c r="A229" s="409" t="s">
        <v>7</v>
      </c>
      <c r="B229" s="436"/>
      <c r="C229" s="436"/>
      <c r="D229" s="436"/>
      <c r="E229" s="436"/>
      <c r="F229" s="436"/>
      <c r="G229" s="436"/>
      <c r="H229" s="436"/>
      <c r="I229" s="436"/>
      <c r="J229" s="436"/>
      <c r="K229" s="436"/>
      <c r="L229" s="436"/>
      <c r="M229" s="436"/>
      <c r="N229" s="436"/>
      <c r="O229" s="436"/>
      <c r="P229" s="436"/>
      <c r="Q229" s="436"/>
      <c r="R229" s="436"/>
      <c r="S229" s="436"/>
      <c r="T229" s="436"/>
      <c r="U229" s="436"/>
      <c r="V229" s="436"/>
      <c r="W229" s="436"/>
      <c r="X229" s="436"/>
      <c r="Y229" s="436"/>
      <c r="Z229" s="436"/>
      <c r="AA229" s="436"/>
      <c r="AB229" s="436"/>
      <c r="AC229" s="436"/>
      <c r="AD229" s="582">
        <f t="shared" si="12"/>
        <v>0</v>
      </c>
      <c r="AE229" s="404"/>
    </row>
    <row r="230" spans="1:32" s="366" customFormat="1" ht="18" customHeight="1" hidden="1">
      <c r="A230" s="580" t="s">
        <v>8</v>
      </c>
      <c r="B230" s="349"/>
      <c r="C230" s="349"/>
      <c r="D230" s="349"/>
      <c r="E230" s="349"/>
      <c r="F230" s="349"/>
      <c r="G230" s="349"/>
      <c r="H230" s="349"/>
      <c r="I230" s="349"/>
      <c r="J230" s="349"/>
      <c r="K230" s="349"/>
      <c r="L230" s="349"/>
      <c r="M230" s="349"/>
      <c r="N230" s="349"/>
      <c r="O230" s="349"/>
      <c r="P230" s="349"/>
      <c r="Q230" s="349"/>
      <c r="R230" s="349"/>
      <c r="S230" s="349"/>
      <c r="T230" s="349"/>
      <c r="U230" s="349"/>
      <c r="V230" s="349"/>
      <c r="W230" s="349"/>
      <c r="X230" s="349"/>
      <c r="Y230" s="349"/>
      <c r="Z230" s="349"/>
      <c r="AA230" s="349"/>
      <c r="AB230" s="349"/>
      <c r="AC230" s="349"/>
      <c r="AD230" s="582">
        <f t="shared" si="12"/>
        <v>0</v>
      </c>
      <c r="AE230" s="404"/>
      <c r="AF230" s="351"/>
    </row>
    <row r="231" spans="1:31" s="354" customFormat="1" ht="18" customHeight="1">
      <c r="A231" s="437" t="s">
        <v>642</v>
      </c>
      <c r="B231" s="436">
        <v>8000</v>
      </c>
      <c r="C231" s="436"/>
      <c r="D231" s="436"/>
      <c r="E231" s="436"/>
      <c r="F231" s="436"/>
      <c r="G231" s="436"/>
      <c r="H231" s="436"/>
      <c r="I231" s="436"/>
      <c r="J231" s="436"/>
      <c r="K231" s="438"/>
      <c r="L231" s="438"/>
      <c r="M231" s="438"/>
      <c r="N231" s="438"/>
      <c r="O231" s="438"/>
      <c r="P231" s="438"/>
      <c r="Q231" s="438"/>
      <c r="R231" s="438"/>
      <c r="S231" s="438"/>
      <c r="T231" s="438"/>
      <c r="U231" s="438"/>
      <c r="V231" s="438"/>
      <c r="W231" s="438"/>
      <c r="X231" s="438"/>
      <c r="Y231" s="438"/>
      <c r="Z231" s="438"/>
      <c r="AA231" s="438"/>
      <c r="AB231" s="438"/>
      <c r="AC231" s="438"/>
      <c r="AD231" s="582">
        <f t="shared" si="12"/>
        <v>8000</v>
      </c>
      <c r="AE231" s="404"/>
    </row>
    <row r="232" spans="1:32" s="366" customFormat="1" ht="18" customHeight="1" hidden="1">
      <c r="A232" s="580" t="s">
        <v>9</v>
      </c>
      <c r="B232" s="349"/>
      <c r="C232" s="349"/>
      <c r="D232" s="349"/>
      <c r="E232" s="349"/>
      <c r="F232" s="349"/>
      <c r="G232" s="349"/>
      <c r="H232" s="349"/>
      <c r="I232" s="349"/>
      <c r="J232" s="349"/>
      <c r="K232" s="349"/>
      <c r="L232" s="349"/>
      <c r="M232" s="349"/>
      <c r="N232" s="349"/>
      <c r="O232" s="349"/>
      <c r="P232" s="349"/>
      <c r="Q232" s="349"/>
      <c r="R232" s="349"/>
      <c r="S232" s="349"/>
      <c r="T232" s="349"/>
      <c r="U232" s="349"/>
      <c r="V232" s="349"/>
      <c r="W232" s="349"/>
      <c r="X232" s="349"/>
      <c r="Y232" s="349"/>
      <c r="Z232" s="349"/>
      <c r="AA232" s="349"/>
      <c r="AB232" s="349"/>
      <c r="AC232" s="349"/>
      <c r="AD232" s="582">
        <f t="shared" si="12"/>
        <v>0</v>
      </c>
      <c r="AE232" s="404"/>
      <c r="AF232" s="351"/>
    </row>
    <row r="233" spans="1:31" s="354" customFormat="1" ht="18" customHeight="1" hidden="1">
      <c r="A233" s="409" t="s">
        <v>10</v>
      </c>
      <c r="B233" s="438"/>
      <c r="C233" s="438"/>
      <c r="D233" s="438"/>
      <c r="E233" s="438"/>
      <c r="F233" s="438"/>
      <c r="G233" s="438"/>
      <c r="H233" s="438"/>
      <c r="I233" s="438"/>
      <c r="J233" s="438"/>
      <c r="K233" s="438"/>
      <c r="L233" s="438"/>
      <c r="M233" s="438"/>
      <c r="N233" s="438"/>
      <c r="O233" s="438"/>
      <c r="P233" s="438"/>
      <c r="Q233" s="438"/>
      <c r="R233" s="438"/>
      <c r="S233" s="438"/>
      <c r="T233" s="438"/>
      <c r="U233" s="438"/>
      <c r="V233" s="438"/>
      <c r="W233" s="438"/>
      <c r="X233" s="438"/>
      <c r="Y233" s="438"/>
      <c r="Z233" s="438"/>
      <c r="AA233" s="438"/>
      <c r="AB233" s="438"/>
      <c r="AC233" s="438"/>
      <c r="AD233" s="582">
        <f t="shared" si="12"/>
        <v>0</v>
      </c>
      <c r="AE233" s="404"/>
    </row>
    <row r="234" spans="1:32" s="366" customFormat="1" ht="18" customHeight="1" hidden="1">
      <c r="A234" s="580" t="s">
        <v>11</v>
      </c>
      <c r="B234" s="349"/>
      <c r="C234" s="349"/>
      <c r="D234" s="349"/>
      <c r="E234" s="349"/>
      <c r="F234" s="349"/>
      <c r="G234" s="349"/>
      <c r="H234" s="349"/>
      <c r="I234" s="349"/>
      <c r="J234" s="349"/>
      <c r="K234" s="349"/>
      <c r="L234" s="349"/>
      <c r="M234" s="349"/>
      <c r="N234" s="349"/>
      <c r="O234" s="349"/>
      <c r="P234" s="349"/>
      <c r="Q234" s="349"/>
      <c r="R234" s="349"/>
      <c r="S234" s="349"/>
      <c r="T234" s="349"/>
      <c r="U234" s="349"/>
      <c r="V234" s="349"/>
      <c r="W234" s="349"/>
      <c r="X234" s="349"/>
      <c r="Y234" s="349"/>
      <c r="Z234" s="349"/>
      <c r="AA234" s="349"/>
      <c r="AB234" s="349"/>
      <c r="AC234" s="349"/>
      <c r="AD234" s="582">
        <f t="shared" si="12"/>
        <v>0</v>
      </c>
      <c r="AE234" s="404"/>
      <c r="AF234" s="351"/>
    </row>
    <row r="235" spans="1:31" s="354" customFormat="1" ht="18" customHeight="1">
      <c r="A235" s="437" t="s">
        <v>643</v>
      </c>
      <c r="B235" s="438">
        <v>38700</v>
      </c>
      <c r="C235" s="438"/>
      <c r="D235" s="438"/>
      <c r="E235" s="438"/>
      <c r="F235" s="438"/>
      <c r="G235" s="438"/>
      <c r="H235" s="438"/>
      <c r="I235" s="438"/>
      <c r="J235" s="438"/>
      <c r="K235" s="438"/>
      <c r="L235" s="438"/>
      <c r="M235" s="438"/>
      <c r="N235" s="438"/>
      <c r="O235" s="438"/>
      <c r="P235" s="438"/>
      <c r="Q235" s="438"/>
      <c r="R235" s="438"/>
      <c r="S235" s="438"/>
      <c r="T235" s="438"/>
      <c r="U235" s="438"/>
      <c r="V235" s="438"/>
      <c r="W235" s="438"/>
      <c r="X235" s="438"/>
      <c r="Y235" s="438"/>
      <c r="Z235" s="438"/>
      <c r="AA235" s="438"/>
      <c r="AB235" s="438"/>
      <c r="AC235" s="438"/>
      <c r="AD235" s="582">
        <f t="shared" si="12"/>
        <v>38700</v>
      </c>
      <c r="AE235" s="404"/>
    </row>
    <row r="236" spans="1:32" s="366" customFormat="1" ht="18" customHeight="1">
      <c r="A236" s="613" t="s">
        <v>5</v>
      </c>
      <c r="B236" s="349">
        <v>273800</v>
      </c>
      <c r="C236" s="349"/>
      <c r="D236" s="349"/>
      <c r="E236" s="349"/>
      <c r="F236" s="349"/>
      <c r="G236" s="349"/>
      <c r="H236" s="349"/>
      <c r="I236" s="349"/>
      <c r="J236" s="349"/>
      <c r="K236" s="349"/>
      <c r="L236" s="349"/>
      <c r="M236" s="349"/>
      <c r="N236" s="349"/>
      <c r="O236" s="349"/>
      <c r="P236" s="349"/>
      <c r="Q236" s="349"/>
      <c r="R236" s="349"/>
      <c r="S236" s="349"/>
      <c r="T236" s="349"/>
      <c r="U236" s="349"/>
      <c r="V236" s="349"/>
      <c r="W236" s="349"/>
      <c r="X236" s="349"/>
      <c r="Y236" s="349"/>
      <c r="Z236" s="349"/>
      <c r="AA236" s="349"/>
      <c r="AB236" s="349"/>
      <c r="AC236" s="349"/>
      <c r="AD236" s="582">
        <f t="shared" si="12"/>
        <v>273800</v>
      </c>
      <c r="AE236" s="404"/>
      <c r="AF236" s="351"/>
    </row>
    <row r="237" spans="1:31" s="354" customFormat="1" ht="16.5" customHeight="1">
      <c r="A237" s="409" t="s">
        <v>644</v>
      </c>
      <c r="B237" s="436">
        <v>1300</v>
      </c>
      <c r="C237" s="436"/>
      <c r="D237" s="436"/>
      <c r="E237" s="436"/>
      <c r="F237" s="436"/>
      <c r="G237" s="436"/>
      <c r="H237" s="436"/>
      <c r="I237" s="436"/>
      <c r="J237" s="436"/>
      <c r="K237" s="436"/>
      <c r="L237" s="436"/>
      <c r="M237" s="436"/>
      <c r="N237" s="436"/>
      <c r="O237" s="436"/>
      <c r="P237" s="436"/>
      <c r="Q237" s="436"/>
      <c r="R237" s="436"/>
      <c r="S237" s="436"/>
      <c r="T237" s="436"/>
      <c r="U237" s="436"/>
      <c r="V237" s="436"/>
      <c r="W237" s="436"/>
      <c r="X237" s="436"/>
      <c r="Y237" s="436"/>
      <c r="Z237" s="436"/>
      <c r="AA237" s="436"/>
      <c r="AB237" s="436"/>
      <c r="AC237" s="436"/>
      <c r="AD237" s="582">
        <f t="shared" si="12"/>
        <v>1300</v>
      </c>
      <c r="AE237" s="404"/>
    </row>
    <row r="238" spans="1:31" s="354" customFormat="1" ht="16.5" customHeight="1">
      <c r="A238" s="409" t="s">
        <v>16</v>
      </c>
      <c r="B238" s="436">
        <v>2900</v>
      </c>
      <c r="C238" s="436"/>
      <c r="D238" s="436"/>
      <c r="E238" s="436"/>
      <c r="F238" s="436"/>
      <c r="G238" s="436"/>
      <c r="H238" s="436"/>
      <c r="I238" s="436"/>
      <c r="J238" s="436"/>
      <c r="K238" s="436"/>
      <c r="L238" s="436"/>
      <c r="M238" s="436"/>
      <c r="N238" s="436"/>
      <c r="O238" s="436"/>
      <c r="P238" s="436"/>
      <c r="Q238" s="436"/>
      <c r="R238" s="436"/>
      <c r="S238" s="436"/>
      <c r="T238" s="436"/>
      <c r="U238" s="436"/>
      <c r="V238" s="436"/>
      <c r="W238" s="436"/>
      <c r="X238" s="436"/>
      <c r="Y238" s="436"/>
      <c r="Z238" s="436"/>
      <c r="AA238" s="436"/>
      <c r="AB238" s="436"/>
      <c r="AC238" s="436"/>
      <c r="AD238" s="582">
        <f t="shared" si="12"/>
        <v>2900</v>
      </c>
      <c r="AE238" s="404"/>
    </row>
    <row r="239" spans="1:31" s="354" customFormat="1" ht="16.5" customHeight="1">
      <c r="A239" s="409" t="s">
        <v>632</v>
      </c>
      <c r="B239" s="436">
        <v>14300</v>
      </c>
      <c r="C239" s="436"/>
      <c r="D239" s="436"/>
      <c r="E239" s="436"/>
      <c r="F239" s="436"/>
      <c r="G239" s="436"/>
      <c r="H239" s="436"/>
      <c r="I239" s="436"/>
      <c r="J239" s="436"/>
      <c r="K239" s="436"/>
      <c r="L239" s="436"/>
      <c r="M239" s="436"/>
      <c r="N239" s="436"/>
      <c r="O239" s="436"/>
      <c r="P239" s="436"/>
      <c r="Q239" s="436"/>
      <c r="R239" s="436"/>
      <c r="S239" s="436"/>
      <c r="T239" s="436"/>
      <c r="U239" s="436"/>
      <c r="V239" s="436"/>
      <c r="W239" s="436"/>
      <c r="X239" s="436"/>
      <c r="Y239" s="436"/>
      <c r="Z239" s="436"/>
      <c r="AA239" s="436"/>
      <c r="AB239" s="436"/>
      <c r="AC239" s="436"/>
      <c r="AD239" s="582">
        <f t="shared" si="12"/>
        <v>14300</v>
      </c>
      <c r="AE239" s="404"/>
    </row>
    <row r="240" spans="1:32" s="366" customFormat="1" ht="18" customHeight="1" hidden="1" thickBot="1">
      <c r="A240" s="580" t="s">
        <v>12</v>
      </c>
      <c r="B240" s="349"/>
      <c r="C240" s="349"/>
      <c r="D240" s="349"/>
      <c r="E240" s="349"/>
      <c r="F240" s="349"/>
      <c r="G240" s="349"/>
      <c r="H240" s="349"/>
      <c r="I240" s="349"/>
      <c r="J240" s="349"/>
      <c r="K240" s="349"/>
      <c r="L240" s="349"/>
      <c r="M240" s="349"/>
      <c r="N240" s="349"/>
      <c r="O240" s="349"/>
      <c r="P240" s="349"/>
      <c r="Q240" s="349"/>
      <c r="R240" s="349"/>
      <c r="S240" s="349"/>
      <c r="T240" s="349"/>
      <c r="U240" s="349"/>
      <c r="V240" s="349"/>
      <c r="W240" s="349"/>
      <c r="X240" s="349"/>
      <c r="Y240" s="349"/>
      <c r="Z240" s="349"/>
      <c r="AA240" s="349"/>
      <c r="AB240" s="349"/>
      <c r="AC240" s="349"/>
      <c r="AD240" s="582">
        <f t="shared" si="12"/>
        <v>0</v>
      </c>
      <c r="AE240" s="404"/>
      <c r="AF240" s="351"/>
    </row>
    <row r="241" spans="1:31" s="354" customFormat="1" ht="16.5" customHeight="1" thickBot="1">
      <c r="A241" s="409" t="s">
        <v>157</v>
      </c>
      <c r="B241" s="436">
        <v>19500</v>
      </c>
      <c r="C241" s="436"/>
      <c r="D241" s="436"/>
      <c r="E241" s="436"/>
      <c r="F241" s="436"/>
      <c r="G241" s="436"/>
      <c r="H241" s="436"/>
      <c r="I241" s="436"/>
      <c r="J241" s="436"/>
      <c r="K241" s="436"/>
      <c r="L241" s="436"/>
      <c r="M241" s="436"/>
      <c r="N241" s="436"/>
      <c r="O241" s="436"/>
      <c r="P241" s="436"/>
      <c r="Q241" s="436"/>
      <c r="R241" s="436"/>
      <c r="S241" s="436"/>
      <c r="T241" s="436"/>
      <c r="U241" s="436"/>
      <c r="V241" s="436"/>
      <c r="W241" s="436"/>
      <c r="X241" s="436"/>
      <c r="Y241" s="436"/>
      <c r="Z241" s="436"/>
      <c r="AB241" s="436"/>
      <c r="AC241" s="436"/>
      <c r="AD241" s="582">
        <f t="shared" si="12"/>
        <v>19500</v>
      </c>
      <c r="AE241" s="404"/>
    </row>
    <row r="242" spans="1:31" s="354" customFormat="1" ht="18" customHeight="1" hidden="1" thickBot="1">
      <c r="A242" s="409" t="s">
        <v>13</v>
      </c>
      <c r="B242" s="436"/>
      <c r="C242" s="436"/>
      <c r="D242" s="436"/>
      <c r="E242" s="436"/>
      <c r="F242" s="436"/>
      <c r="G242" s="436"/>
      <c r="H242" s="436"/>
      <c r="I242" s="436"/>
      <c r="J242" s="436"/>
      <c r="K242" s="436"/>
      <c r="L242" s="436"/>
      <c r="M242" s="436"/>
      <c r="N242" s="436"/>
      <c r="O242" s="436"/>
      <c r="P242" s="436"/>
      <c r="Q242" s="436"/>
      <c r="R242" s="436"/>
      <c r="S242" s="436"/>
      <c r="T242" s="436"/>
      <c r="U242" s="436"/>
      <c r="V242" s="436"/>
      <c r="W242" s="436"/>
      <c r="X242" s="436"/>
      <c r="Y242" s="436"/>
      <c r="Z242" s="436"/>
      <c r="AA242" s="436"/>
      <c r="AB242" s="436"/>
      <c r="AC242" s="436"/>
      <c r="AD242" s="575">
        <f t="shared" si="12"/>
        <v>0</v>
      </c>
      <c r="AE242" s="404"/>
    </row>
    <row r="243" spans="1:31" s="354" customFormat="1" ht="18" customHeight="1" hidden="1" thickBot="1">
      <c r="A243" s="592" t="s">
        <v>563</v>
      </c>
      <c r="B243" s="439"/>
      <c r="C243" s="439"/>
      <c r="D243" s="439"/>
      <c r="E243" s="439"/>
      <c r="F243" s="439"/>
      <c r="G243" s="439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  <c r="T243" s="439"/>
      <c r="U243" s="439"/>
      <c r="V243" s="439"/>
      <c r="W243" s="439"/>
      <c r="X243" s="439"/>
      <c r="Y243" s="439"/>
      <c r="Z243" s="439"/>
      <c r="AA243" s="439"/>
      <c r="AB243" s="439"/>
      <c r="AC243" s="439"/>
      <c r="AD243" s="608">
        <f t="shared" si="12"/>
        <v>0</v>
      </c>
      <c r="AE243" s="404"/>
    </row>
    <row r="244" spans="1:31" s="354" customFormat="1" ht="17.25" customHeight="1" thickBot="1">
      <c r="A244" s="586" t="s">
        <v>650</v>
      </c>
      <c r="B244" s="417">
        <f aca="true" t="shared" si="15" ref="B244:AC244">SUM(B245:B246)</f>
        <v>34000</v>
      </c>
      <c r="C244" s="417"/>
      <c r="D244" s="417"/>
      <c r="E244" s="417">
        <f t="shared" si="15"/>
        <v>0</v>
      </c>
      <c r="F244" s="417">
        <f t="shared" si="15"/>
        <v>0</v>
      </c>
      <c r="G244" s="417">
        <f t="shared" si="15"/>
        <v>0</v>
      </c>
      <c r="H244" s="417">
        <f t="shared" si="15"/>
        <v>0</v>
      </c>
      <c r="I244" s="417">
        <f t="shared" si="15"/>
        <v>0</v>
      </c>
      <c r="J244" s="417"/>
      <c r="K244" s="440">
        <f t="shared" si="15"/>
        <v>0</v>
      </c>
      <c r="L244" s="440">
        <f t="shared" si="15"/>
        <v>0</v>
      </c>
      <c r="M244" s="440">
        <f t="shared" si="15"/>
        <v>0</v>
      </c>
      <c r="N244" s="440">
        <f t="shared" si="15"/>
        <v>0</v>
      </c>
      <c r="O244" s="440">
        <f t="shared" si="15"/>
        <v>0</v>
      </c>
      <c r="P244" s="440">
        <f t="shared" si="15"/>
        <v>0</v>
      </c>
      <c r="Q244" s="440">
        <f t="shared" si="15"/>
        <v>0</v>
      </c>
      <c r="R244" s="440">
        <f t="shared" si="15"/>
        <v>0</v>
      </c>
      <c r="S244" s="440">
        <f t="shared" si="15"/>
        <v>0</v>
      </c>
      <c r="T244" s="440">
        <f t="shared" si="15"/>
        <v>0</v>
      </c>
      <c r="U244" s="440">
        <f t="shared" si="15"/>
        <v>0</v>
      </c>
      <c r="V244" s="440">
        <f t="shared" si="15"/>
        <v>0</v>
      </c>
      <c r="W244" s="440">
        <f t="shared" si="15"/>
        <v>0</v>
      </c>
      <c r="X244" s="440">
        <f t="shared" si="15"/>
        <v>0</v>
      </c>
      <c r="Y244" s="440">
        <f t="shared" si="15"/>
        <v>0</v>
      </c>
      <c r="Z244" s="440">
        <f t="shared" si="15"/>
        <v>0</v>
      </c>
      <c r="AA244" s="440">
        <f t="shared" si="15"/>
        <v>0</v>
      </c>
      <c r="AB244" s="440">
        <f t="shared" si="15"/>
        <v>0</v>
      </c>
      <c r="AC244" s="440">
        <f t="shared" si="15"/>
        <v>0</v>
      </c>
      <c r="AD244" s="579">
        <f t="shared" si="12"/>
        <v>34000</v>
      </c>
      <c r="AE244" s="404"/>
    </row>
    <row r="245" spans="1:31" s="354" customFormat="1" ht="27" customHeight="1" thickBot="1">
      <c r="A245" s="563" t="s">
        <v>645</v>
      </c>
      <c r="B245" s="564">
        <v>34000</v>
      </c>
      <c r="C245" s="565"/>
      <c r="D245" s="565"/>
      <c r="E245" s="565"/>
      <c r="F245" s="565"/>
      <c r="G245" s="565"/>
      <c r="H245" s="565"/>
      <c r="I245" s="565"/>
      <c r="J245" s="565"/>
      <c r="K245" s="441"/>
      <c r="L245" s="441"/>
      <c r="M245" s="441"/>
      <c r="N245" s="441"/>
      <c r="O245" s="441"/>
      <c r="P245" s="441"/>
      <c r="Q245" s="441"/>
      <c r="R245" s="441"/>
      <c r="S245" s="441"/>
      <c r="T245" s="441"/>
      <c r="U245" s="441"/>
      <c r="V245" s="441"/>
      <c r="W245" s="441"/>
      <c r="X245" s="441"/>
      <c r="Y245" s="441"/>
      <c r="Z245" s="441"/>
      <c r="AA245" s="441"/>
      <c r="AB245" s="441"/>
      <c r="AC245" s="441"/>
      <c r="AD245" s="582">
        <f t="shared" si="12"/>
        <v>34000</v>
      </c>
      <c r="AE245" s="404"/>
    </row>
    <row r="246" spans="1:31" s="354" customFormat="1" ht="18" customHeight="1" hidden="1" thickBot="1">
      <c r="A246" s="592" t="s">
        <v>563</v>
      </c>
      <c r="B246" s="420"/>
      <c r="C246" s="420"/>
      <c r="D246" s="420"/>
      <c r="E246" s="420"/>
      <c r="F246" s="420"/>
      <c r="G246" s="420"/>
      <c r="H246" s="420"/>
      <c r="I246" s="420"/>
      <c r="J246" s="420"/>
      <c r="K246" s="420"/>
      <c r="L246" s="420"/>
      <c r="M246" s="420"/>
      <c r="N246" s="420"/>
      <c r="O246" s="420"/>
      <c r="P246" s="420"/>
      <c r="Q246" s="420"/>
      <c r="R246" s="420"/>
      <c r="S246" s="420"/>
      <c r="T246" s="420"/>
      <c r="U246" s="420"/>
      <c r="V246" s="420"/>
      <c r="W246" s="420"/>
      <c r="X246" s="420"/>
      <c r="Y246" s="420"/>
      <c r="Z246" s="420"/>
      <c r="AA246" s="420"/>
      <c r="AB246" s="420"/>
      <c r="AC246" s="420"/>
      <c r="AD246" s="608">
        <f t="shared" si="12"/>
        <v>0</v>
      </c>
      <c r="AE246" s="404"/>
    </row>
    <row r="247" spans="1:31" s="354" customFormat="1" ht="18" customHeight="1" thickBot="1">
      <c r="A247" s="586" t="s">
        <v>14</v>
      </c>
      <c r="B247" s="417">
        <f>SUM(B248:B265)</f>
        <v>416055</v>
      </c>
      <c r="C247" s="417"/>
      <c r="D247" s="417"/>
      <c r="E247" s="417">
        <f aca="true" t="shared" si="16" ref="E247:AC247">SUM(E248:E265)</f>
        <v>0</v>
      </c>
      <c r="F247" s="417">
        <f t="shared" si="16"/>
        <v>0</v>
      </c>
      <c r="G247" s="417">
        <f t="shared" si="16"/>
        <v>0</v>
      </c>
      <c r="H247" s="417">
        <f t="shared" si="16"/>
        <v>0</v>
      </c>
      <c r="I247" s="417">
        <f t="shared" si="16"/>
        <v>0</v>
      </c>
      <c r="J247" s="417"/>
      <c r="K247" s="417">
        <f t="shared" si="16"/>
        <v>0</v>
      </c>
      <c r="L247" s="417">
        <f t="shared" si="16"/>
        <v>0</v>
      </c>
      <c r="M247" s="417">
        <f t="shared" si="16"/>
        <v>0</v>
      </c>
      <c r="N247" s="417">
        <f t="shared" si="16"/>
        <v>0</v>
      </c>
      <c r="O247" s="417">
        <f t="shared" si="16"/>
        <v>0</v>
      </c>
      <c r="P247" s="417">
        <f t="shared" si="16"/>
        <v>0</v>
      </c>
      <c r="Q247" s="417">
        <f t="shared" si="16"/>
        <v>0</v>
      </c>
      <c r="R247" s="417">
        <f t="shared" si="16"/>
        <v>0</v>
      </c>
      <c r="S247" s="417">
        <f t="shared" si="16"/>
        <v>0</v>
      </c>
      <c r="T247" s="417">
        <f t="shared" si="16"/>
        <v>0</v>
      </c>
      <c r="U247" s="417">
        <f t="shared" si="16"/>
        <v>0</v>
      </c>
      <c r="V247" s="417">
        <f t="shared" si="16"/>
        <v>0</v>
      </c>
      <c r="W247" s="417">
        <f t="shared" si="16"/>
        <v>0</v>
      </c>
      <c r="X247" s="417">
        <f t="shared" si="16"/>
        <v>0</v>
      </c>
      <c r="Y247" s="417">
        <f t="shared" si="16"/>
        <v>0</v>
      </c>
      <c r="Z247" s="417">
        <f t="shared" si="16"/>
        <v>0</v>
      </c>
      <c r="AA247" s="417">
        <f t="shared" si="16"/>
        <v>0</v>
      </c>
      <c r="AB247" s="417">
        <f t="shared" si="16"/>
        <v>0</v>
      </c>
      <c r="AC247" s="417">
        <f t="shared" si="16"/>
        <v>0</v>
      </c>
      <c r="AD247" s="579">
        <f t="shared" si="12"/>
        <v>416055</v>
      </c>
      <c r="AE247" s="414"/>
    </row>
    <row r="248" spans="1:31" s="354" customFormat="1" ht="18" customHeight="1" hidden="1">
      <c r="A248" s="604" t="s">
        <v>15</v>
      </c>
      <c r="B248" s="431"/>
      <c r="C248" s="431"/>
      <c r="D248" s="431"/>
      <c r="E248" s="431"/>
      <c r="F248" s="431"/>
      <c r="G248" s="431"/>
      <c r="H248" s="431"/>
      <c r="I248" s="431"/>
      <c r="J248" s="431"/>
      <c r="K248" s="431"/>
      <c r="L248" s="431"/>
      <c r="M248" s="431"/>
      <c r="N248" s="431"/>
      <c r="O248" s="431"/>
      <c r="P248" s="431"/>
      <c r="Q248" s="431"/>
      <c r="R248" s="431"/>
      <c r="S248" s="431"/>
      <c r="T248" s="431"/>
      <c r="U248" s="431"/>
      <c r="V248" s="431"/>
      <c r="W248" s="431"/>
      <c r="X248" s="431"/>
      <c r="Y248" s="431"/>
      <c r="Z248" s="431"/>
      <c r="AA248" s="431"/>
      <c r="AB248" s="431"/>
      <c r="AC248" s="431"/>
      <c r="AD248" s="575">
        <f t="shared" si="12"/>
        <v>0</v>
      </c>
      <c r="AE248" s="404"/>
    </row>
    <row r="249" spans="1:31" s="354" customFormat="1" ht="16.5" customHeight="1">
      <c r="A249" s="604" t="s">
        <v>16</v>
      </c>
      <c r="B249" s="431">
        <v>5500</v>
      </c>
      <c r="C249" s="431"/>
      <c r="D249" s="431"/>
      <c r="E249" s="431"/>
      <c r="F249" s="431"/>
      <c r="G249" s="431"/>
      <c r="H249" s="431"/>
      <c r="I249" s="431"/>
      <c r="J249" s="431"/>
      <c r="K249" s="431"/>
      <c r="L249" s="431"/>
      <c r="M249" s="431"/>
      <c r="N249" s="431"/>
      <c r="O249" s="431"/>
      <c r="P249" s="431"/>
      <c r="Q249" s="431"/>
      <c r="R249" s="431"/>
      <c r="S249" s="431"/>
      <c r="T249" s="431"/>
      <c r="U249" s="431"/>
      <c r="V249" s="431"/>
      <c r="W249" s="431"/>
      <c r="X249" s="431"/>
      <c r="Y249" s="431"/>
      <c r="Z249" s="431"/>
      <c r="AA249" s="431"/>
      <c r="AB249" s="431"/>
      <c r="AC249" s="431"/>
      <c r="AD249" s="582">
        <f t="shared" si="12"/>
        <v>5500</v>
      </c>
      <c r="AE249" s="404"/>
    </row>
    <row r="250" spans="1:31" s="354" customFormat="1" ht="18" customHeight="1" hidden="1">
      <c r="A250" s="604" t="s">
        <v>17</v>
      </c>
      <c r="B250" s="431"/>
      <c r="C250" s="431"/>
      <c r="D250" s="431"/>
      <c r="E250" s="431"/>
      <c r="F250" s="431"/>
      <c r="G250" s="431"/>
      <c r="H250" s="431"/>
      <c r="I250" s="431"/>
      <c r="J250" s="431"/>
      <c r="K250" s="431"/>
      <c r="L250" s="431"/>
      <c r="M250" s="431"/>
      <c r="N250" s="431"/>
      <c r="O250" s="431"/>
      <c r="P250" s="431"/>
      <c r="Q250" s="431"/>
      <c r="R250" s="431"/>
      <c r="S250" s="431"/>
      <c r="T250" s="431"/>
      <c r="U250" s="431"/>
      <c r="V250" s="431"/>
      <c r="W250" s="431"/>
      <c r="X250" s="431"/>
      <c r="Y250" s="431"/>
      <c r="Z250" s="431"/>
      <c r="AA250" s="431"/>
      <c r="AB250" s="431"/>
      <c r="AC250" s="431"/>
      <c r="AD250" s="582">
        <f t="shared" si="12"/>
        <v>0</v>
      </c>
      <c r="AE250" s="404"/>
    </row>
    <row r="251" spans="1:31" s="354" customFormat="1" ht="18" customHeight="1" hidden="1">
      <c r="A251" s="604" t="s">
        <v>18</v>
      </c>
      <c r="B251" s="431"/>
      <c r="C251" s="431"/>
      <c r="D251" s="431"/>
      <c r="E251" s="431"/>
      <c r="F251" s="431"/>
      <c r="G251" s="431"/>
      <c r="H251" s="431"/>
      <c r="I251" s="431"/>
      <c r="J251" s="431"/>
      <c r="K251" s="431"/>
      <c r="L251" s="431"/>
      <c r="M251" s="431"/>
      <c r="N251" s="431"/>
      <c r="O251" s="431"/>
      <c r="P251" s="431"/>
      <c r="Q251" s="431"/>
      <c r="R251" s="431"/>
      <c r="S251" s="431"/>
      <c r="T251" s="431"/>
      <c r="U251" s="431"/>
      <c r="V251" s="431"/>
      <c r="W251" s="431"/>
      <c r="X251" s="431"/>
      <c r="Y251" s="431"/>
      <c r="Z251" s="431"/>
      <c r="AA251" s="431"/>
      <c r="AB251" s="431"/>
      <c r="AC251" s="431"/>
      <c r="AD251" s="582">
        <f t="shared" si="12"/>
        <v>0</v>
      </c>
      <c r="AE251" s="404"/>
    </row>
    <row r="252" spans="1:31" s="354" customFormat="1" ht="18" customHeight="1">
      <c r="A252" s="604" t="s">
        <v>19</v>
      </c>
      <c r="B252" s="431">
        <v>7600</v>
      </c>
      <c r="C252" s="431"/>
      <c r="D252" s="431"/>
      <c r="E252" s="431"/>
      <c r="F252" s="431"/>
      <c r="G252" s="431"/>
      <c r="H252" s="431"/>
      <c r="I252" s="431"/>
      <c r="J252" s="431"/>
      <c r="K252" s="431"/>
      <c r="L252" s="431"/>
      <c r="M252" s="431"/>
      <c r="N252" s="431"/>
      <c r="O252" s="431"/>
      <c r="P252" s="431"/>
      <c r="Q252" s="431"/>
      <c r="R252" s="431"/>
      <c r="S252" s="431"/>
      <c r="T252" s="431"/>
      <c r="U252" s="431"/>
      <c r="V252" s="431"/>
      <c r="W252" s="431"/>
      <c r="X252" s="431"/>
      <c r="Y252" s="431"/>
      <c r="Z252" s="431"/>
      <c r="AA252" s="431"/>
      <c r="AB252" s="431"/>
      <c r="AC252" s="431"/>
      <c r="AD252" s="582">
        <f t="shared" si="12"/>
        <v>7600</v>
      </c>
      <c r="AE252" s="404"/>
    </row>
    <row r="253" spans="1:31" s="354" customFormat="1" ht="18" customHeight="1" hidden="1">
      <c r="A253" s="604" t="s">
        <v>20</v>
      </c>
      <c r="B253" s="431"/>
      <c r="C253" s="431"/>
      <c r="D253" s="431"/>
      <c r="E253" s="431"/>
      <c r="F253" s="431"/>
      <c r="G253" s="431"/>
      <c r="H253" s="431"/>
      <c r="I253" s="431"/>
      <c r="J253" s="431"/>
      <c r="K253" s="431"/>
      <c r="L253" s="431"/>
      <c r="M253" s="431"/>
      <c r="N253" s="431"/>
      <c r="O253" s="431"/>
      <c r="P253" s="431"/>
      <c r="Q253" s="431"/>
      <c r="R253" s="431"/>
      <c r="S253" s="431"/>
      <c r="T253" s="431"/>
      <c r="U253" s="431"/>
      <c r="V253" s="431"/>
      <c r="W253" s="431"/>
      <c r="X253" s="431"/>
      <c r="Y253" s="431"/>
      <c r="Z253" s="431"/>
      <c r="AA253" s="431"/>
      <c r="AB253" s="431"/>
      <c r="AC253" s="431"/>
      <c r="AD253" s="582">
        <f t="shared" si="12"/>
        <v>0</v>
      </c>
      <c r="AE253" s="404"/>
    </row>
    <row r="254" spans="1:31" s="403" customFormat="1" ht="16.5" customHeight="1">
      <c r="A254" s="604" t="s">
        <v>21</v>
      </c>
      <c r="B254" s="431">
        <v>127982</v>
      </c>
      <c r="C254" s="431"/>
      <c r="D254" s="431"/>
      <c r="E254" s="431"/>
      <c r="F254" s="431"/>
      <c r="G254" s="431"/>
      <c r="H254" s="431"/>
      <c r="I254" s="431"/>
      <c r="J254" s="431"/>
      <c r="K254" s="431"/>
      <c r="L254" s="431"/>
      <c r="M254" s="431"/>
      <c r="N254" s="431"/>
      <c r="O254" s="431"/>
      <c r="P254" s="431"/>
      <c r="Q254" s="431"/>
      <c r="R254" s="431"/>
      <c r="S254" s="431"/>
      <c r="T254" s="431"/>
      <c r="U254" s="431"/>
      <c r="V254" s="431"/>
      <c r="W254" s="431"/>
      <c r="X254" s="431"/>
      <c r="Y254" s="431"/>
      <c r="Z254" s="431"/>
      <c r="AA254" s="431"/>
      <c r="AB254" s="431"/>
      <c r="AC254" s="431"/>
      <c r="AD254" s="582">
        <f t="shared" si="12"/>
        <v>127982</v>
      </c>
      <c r="AE254" s="404"/>
    </row>
    <row r="255" spans="1:31" s="351" customFormat="1" ht="16.5" customHeight="1">
      <c r="A255" s="604" t="s">
        <v>22</v>
      </c>
      <c r="B255" s="431">
        <v>35400</v>
      </c>
      <c r="C255" s="431"/>
      <c r="D255" s="431"/>
      <c r="E255" s="431"/>
      <c r="F255" s="431"/>
      <c r="G255" s="431"/>
      <c r="H255" s="431"/>
      <c r="I255" s="431"/>
      <c r="J255" s="431"/>
      <c r="K255" s="431"/>
      <c r="L255" s="431"/>
      <c r="M255" s="431"/>
      <c r="N255" s="431"/>
      <c r="O255" s="431"/>
      <c r="P255" s="431"/>
      <c r="Q255" s="431"/>
      <c r="R255" s="431"/>
      <c r="S255" s="431"/>
      <c r="T255" s="431"/>
      <c r="U255" s="431"/>
      <c r="V255" s="431"/>
      <c r="W255" s="431"/>
      <c r="X255" s="431"/>
      <c r="Y255" s="431"/>
      <c r="Z255" s="431"/>
      <c r="AA255" s="431"/>
      <c r="AB255" s="431"/>
      <c r="AC255" s="431"/>
      <c r="AD255" s="582">
        <f t="shared" si="12"/>
        <v>35400</v>
      </c>
      <c r="AE255" s="404"/>
    </row>
    <row r="256" spans="1:31" s="351" customFormat="1" ht="18" customHeight="1" hidden="1">
      <c r="A256" s="604" t="s">
        <v>23</v>
      </c>
      <c r="B256" s="431"/>
      <c r="C256" s="431"/>
      <c r="D256" s="431"/>
      <c r="E256" s="431"/>
      <c r="F256" s="431"/>
      <c r="G256" s="431"/>
      <c r="H256" s="431"/>
      <c r="I256" s="431"/>
      <c r="J256" s="431"/>
      <c r="K256" s="431"/>
      <c r="L256" s="431"/>
      <c r="M256" s="431"/>
      <c r="N256" s="431"/>
      <c r="O256" s="431"/>
      <c r="P256" s="431"/>
      <c r="Q256" s="431"/>
      <c r="R256" s="431"/>
      <c r="S256" s="431"/>
      <c r="T256" s="431"/>
      <c r="U256" s="431"/>
      <c r="V256" s="431"/>
      <c r="W256" s="431"/>
      <c r="X256" s="431"/>
      <c r="Y256" s="431"/>
      <c r="Z256" s="431"/>
      <c r="AA256" s="431"/>
      <c r="AB256" s="431"/>
      <c r="AC256" s="431"/>
      <c r="AD256" s="582">
        <f t="shared" si="12"/>
        <v>0</v>
      </c>
      <c r="AE256" s="404"/>
    </row>
    <row r="257" spans="1:31" s="351" customFormat="1" ht="16.5" customHeight="1">
      <c r="A257" s="604" t="s">
        <v>24</v>
      </c>
      <c r="B257" s="431">
        <f>34000+273</f>
        <v>34273</v>
      </c>
      <c r="C257" s="431"/>
      <c r="D257" s="431"/>
      <c r="E257" s="431"/>
      <c r="F257" s="431"/>
      <c r="G257" s="431"/>
      <c r="H257" s="431"/>
      <c r="I257" s="431"/>
      <c r="J257" s="431"/>
      <c r="K257" s="431"/>
      <c r="L257" s="431"/>
      <c r="M257" s="431"/>
      <c r="N257" s="431"/>
      <c r="O257" s="431"/>
      <c r="P257" s="431"/>
      <c r="Q257" s="431"/>
      <c r="R257" s="431"/>
      <c r="S257" s="431"/>
      <c r="T257" s="431"/>
      <c r="U257" s="431"/>
      <c r="V257" s="431"/>
      <c r="W257" s="431"/>
      <c r="X257" s="431"/>
      <c r="Y257" s="431"/>
      <c r="Z257" s="431"/>
      <c r="AA257" s="431"/>
      <c r="AB257" s="431"/>
      <c r="AC257" s="431"/>
      <c r="AD257" s="582">
        <f t="shared" si="12"/>
        <v>34273</v>
      </c>
      <c r="AE257" s="404"/>
    </row>
    <row r="258" spans="1:31" s="351" customFormat="1" ht="16.5" customHeight="1">
      <c r="A258" s="604" t="s">
        <v>25</v>
      </c>
      <c r="B258" s="431">
        <v>149400</v>
      </c>
      <c r="C258" s="431"/>
      <c r="D258" s="431"/>
      <c r="E258" s="431"/>
      <c r="F258" s="431"/>
      <c r="G258" s="431"/>
      <c r="H258" s="431"/>
      <c r="I258" s="431"/>
      <c r="J258" s="431"/>
      <c r="K258" s="431"/>
      <c r="L258" s="431"/>
      <c r="M258" s="431"/>
      <c r="N258" s="431"/>
      <c r="O258" s="431"/>
      <c r="P258" s="431"/>
      <c r="Q258" s="431"/>
      <c r="R258" s="431"/>
      <c r="S258" s="431"/>
      <c r="T258" s="431"/>
      <c r="U258" s="431"/>
      <c r="V258" s="431"/>
      <c r="W258" s="431"/>
      <c r="X258" s="431"/>
      <c r="Y258" s="431"/>
      <c r="Z258" s="431"/>
      <c r="AA258" s="431"/>
      <c r="AB258" s="431"/>
      <c r="AC258" s="431"/>
      <c r="AD258" s="582">
        <f t="shared" si="12"/>
        <v>149400</v>
      </c>
      <c r="AE258" s="404"/>
    </row>
    <row r="259" spans="1:31" s="442" customFormat="1" ht="18" customHeight="1" hidden="1" thickBot="1">
      <c r="A259" s="604" t="s">
        <v>26</v>
      </c>
      <c r="B259" s="431"/>
      <c r="C259" s="431"/>
      <c r="D259" s="431"/>
      <c r="E259" s="431"/>
      <c r="F259" s="431"/>
      <c r="G259" s="431"/>
      <c r="H259" s="431"/>
      <c r="I259" s="431"/>
      <c r="J259" s="431"/>
      <c r="K259" s="431"/>
      <c r="L259" s="431"/>
      <c r="M259" s="431"/>
      <c r="N259" s="431"/>
      <c r="O259" s="431"/>
      <c r="P259" s="431"/>
      <c r="Q259" s="431"/>
      <c r="R259" s="431"/>
      <c r="S259" s="431"/>
      <c r="T259" s="431"/>
      <c r="U259" s="431"/>
      <c r="V259" s="431"/>
      <c r="W259" s="431"/>
      <c r="X259" s="431"/>
      <c r="Y259" s="431"/>
      <c r="Z259" s="431"/>
      <c r="AA259" s="431"/>
      <c r="AB259" s="431"/>
      <c r="AC259" s="431"/>
      <c r="AD259" s="582">
        <f t="shared" si="12"/>
        <v>0</v>
      </c>
      <c r="AE259" s="404"/>
    </row>
    <row r="260" spans="1:31" s="442" customFormat="1" ht="18" customHeight="1" hidden="1">
      <c r="A260" s="604" t="s">
        <v>27</v>
      </c>
      <c r="B260" s="431"/>
      <c r="C260" s="431"/>
      <c r="D260" s="431"/>
      <c r="E260" s="431"/>
      <c r="F260" s="431"/>
      <c r="G260" s="431"/>
      <c r="H260" s="431"/>
      <c r="I260" s="431"/>
      <c r="J260" s="431"/>
      <c r="K260" s="431"/>
      <c r="L260" s="431"/>
      <c r="M260" s="431"/>
      <c r="N260" s="431"/>
      <c r="O260" s="431"/>
      <c r="P260" s="431"/>
      <c r="Q260" s="431"/>
      <c r="R260" s="431"/>
      <c r="S260" s="431"/>
      <c r="T260" s="431"/>
      <c r="U260" s="431"/>
      <c r="V260" s="431"/>
      <c r="W260" s="431"/>
      <c r="X260" s="431"/>
      <c r="Y260" s="431"/>
      <c r="Z260" s="431"/>
      <c r="AA260" s="431"/>
      <c r="AB260" s="431"/>
      <c r="AC260" s="431"/>
      <c r="AD260" s="582">
        <f t="shared" si="12"/>
        <v>0</v>
      </c>
      <c r="AE260" s="404"/>
    </row>
    <row r="261" spans="1:31" s="442" customFormat="1" ht="16.5" customHeight="1">
      <c r="A261" s="604" t="s">
        <v>28</v>
      </c>
      <c r="B261" s="431">
        <v>10000</v>
      </c>
      <c r="C261" s="431"/>
      <c r="D261" s="431"/>
      <c r="E261" s="431"/>
      <c r="F261" s="431"/>
      <c r="G261" s="431"/>
      <c r="H261" s="431"/>
      <c r="I261" s="431"/>
      <c r="J261" s="431"/>
      <c r="K261" s="431"/>
      <c r="L261" s="431"/>
      <c r="M261" s="431"/>
      <c r="N261" s="431"/>
      <c r="O261" s="431"/>
      <c r="P261" s="431"/>
      <c r="Q261" s="431"/>
      <c r="R261" s="431"/>
      <c r="S261" s="431"/>
      <c r="T261" s="431"/>
      <c r="U261" s="431"/>
      <c r="V261" s="431"/>
      <c r="W261" s="431"/>
      <c r="X261" s="431"/>
      <c r="Y261" s="431"/>
      <c r="Z261" s="431"/>
      <c r="AA261" s="431"/>
      <c r="AB261" s="431"/>
      <c r="AC261" s="431"/>
      <c r="AD261" s="582">
        <f t="shared" si="12"/>
        <v>10000</v>
      </c>
      <c r="AE261" s="404"/>
    </row>
    <row r="262" spans="1:31" s="354" customFormat="1" ht="16.5" customHeight="1">
      <c r="A262" s="604" t="s">
        <v>29</v>
      </c>
      <c r="B262" s="431">
        <v>17100</v>
      </c>
      <c r="C262" s="431"/>
      <c r="D262" s="431"/>
      <c r="E262" s="431"/>
      <c r="F262" s="431"/>
      <c r="G262" s="431"/>
      <c r="H262" s="431"/>
      <c r="I262" s="431"/>
      <c r="J262" s="431"/>
      <c r="K262" s="431"/>
      <c r="L262" s="431"/>
      <c r="M262" s="431"/>
      <c r="N262" s="431"/>
      <c r="O262" s="431"/>
      <c r="P262" s="431"/>
      <c r="Q262" s="431"/>
      <c r="R262" s="431"/>
      <c r="S262" s="431"/>
      <c r="T262" s="431"/>
      <c r="U262" s="431"/>
      <c r="V262" s="431"/>
      <c r="W262" s="431"/>
      <c r="X262" s="431"/>
      <c r="Y262" s="431"/>
      <c r="Z262" s="431"/>
      <c r="AA262" s="431"/>
      <c r="AB262" s="431"/>
      <c r="AC262" s="431"/>
      <c r="AD262" s="582">
        <f aca="true" t="shared" si="17" ref="AD262:AD294">SUM(B262:AC262)-N262</f>
        <v>17100</v>
      </c>
      <c r="AE262" s="404"/>
    </row>
    <row r="263" spans="1:31" s="442" customFormat="1" ht="18" customHeight="1" hidden="1">
      <c r="A263" s="604" t="s">
        <v>30</v>
      </c>
      <c r="B263" s="431"/>
      <c r="C263" s="431"/>
      <c r="D263" s="431"/>
      <c r="E263" s="431"/>
      <c r="F263" s="431"/>
      <c r="G263" s="431"/>
      <c r="H263" s="431"/>
      <c r="I263" s="431"/>
      <c r="J263" s="431"/>
      <c r="K263" s="431"/>
      <c r="L263" s="431"/>
      <c r="M263" s="431"/>
      <c r="N263" s="431"/>
      <c r="O263" s="431"/>
      <c r="P263" s="431"/>
      <c r="Q263" s="431"/>
      <c r="R263" s="431"/>
      <c r="S263" s="431"/>
      <c r="T263" s="431"/>
      <c r="U263" s="431"/>
      <c r="V263" s="431"/>
      <c r="W263" s="431"/>
      <c r="X263" s="431"/>
      <c r="Y263" s="431"/>
      <c r="Z263" s="431"/>
      <c r="AA263" s="431"/>
      <c r="AB263" s="431"/>
      <c r="AC263" s="431"/>
      <c r="AD263" s="582">
        <f t="shared" si="17"/>
        <v>0</v>
      </c>
      <c r="AE263" s="404"/>
    </row>
    <row r="264" spans="1:31" s="442" customFormat="1" ht="18" customHeight="1" thickBot="1">
      <c r="A264" s="604" t="s">
        <v>31</v>
      </c>
      <c r="B264" s="431">
        <v>28800</v>
      </c>
      <c r="C264" s="431"/>
      <c r="D264" s="431"/>
      <c r="E264" s="431"/>
      <c r="F264" s="431"/>
      <c r="G264" s="431"/>
      <c r="H264" s="431"/>
      <c r="I264" s="431"/>
      <c r="J264" s="431"/>
      <c r="K264" s="431"/>
      <c r="L264" s="431"/>
      <c r="M264" s="431"/>
      <c r="N264" s="431"/>
      <c r="O264" s="431"/>
      <c r="P264" s="431"/>
      <c r="Q264" s="431"/>
      <c r="R264" s="431"/>
      <c r="S264" s="431"/>
      <c r="T264" s="431"/>
      <c r="U264" s="431"/>
      <c r="V264" s="431"/>
      <c r="W264" s="431"/>
      <c r="X264" s="431"/>
      <c r="Y264" s="431"/>
      <c r="Z264" s="431"/>
      <c r="AA264" s="431"/>
      <c r="AB264" s="431"/>
      <c r="AC264" s="431"/>
      <c r="AD264" s="582">
        <f t="shared" si="17"/>
        <v>28800</v>
      </c>
      <c r="AE264" s="404"/>
    </row>
    <row r="265" spans="1:31" s="354" customFormat="1" ht="18" customHeight="1" hidden="1">
      <c r="A265" s="410" t="s">
        <v>563</v>
      </c>
      <c r="B265" s="411"/>
      <c r="C265" s="411"/>
      <c r="D265" s="411"/>
      <c r="E265" s="411"/>
      <c r="F265" s="411"/>
      <c r="G265" s="411"/>
      <c r="H265" s="411"/>
      <c r="I265" s="411"/>
      <c r="J265" s="411"/>
      <c r="K265" s="411"/>
      <c r="L265" s="411"/>
      <c r="M265" s="411"/>
      <c r="N265" s="411"/>
      <c r="O265" s="411"/>
      <c r="P265" s="411"/>
      <c r="Q265" s="411"/>
      <c r="R265" s="411"/>
      <c r="S265" s="411"/>
      <c r="T265" s="411"/>
      <c r="U265" s="411"/>
      <c r="V265" s="411"/>
      <c r="W265" s="411"/>
      <c r="X265" s="411"/>
      <c r="Y265" s="411"/>
      <c r="Z265" s="411"/>
      <c r="AA265" s="411"/>
      <c r="AB265" s="411"/>
      <c r="AC265" s="411"/>
      <c r="AD265" s="608">
        <f t="shared" si="17"/>
        <v>0</v>
      </c>
      <c r="AE265" s="404"/>
    </row>
    <row r="266" spans="1:31" s="354" customFormat="1" ht="29.25" customHeight="1" hidden="1" thickBot="1">
      <c r="A266" s="614" t="s">
        <v>116</v>
      </c>
      <c r="B266" s="445">
        <f aca="true" t="shared" si="18" ref="B266:AC266">SUM(B267:B284)</f>
        <v>0</v>
      </c>
      <c r="C266" s="445">
        <f t="shared" si="18"/>
        <v>0</v>
      </c>
      <c r="D266" s="445">
        <f t="shared" si="18"/>
        <v>0</v>
      </c>
      <c r="E266" s="445">
        <f t="shared" si="18"/>
        <v>0</v>
      </c>
      <c r="F266" s="445">
        <f t="shared" si="18"/>
        <v>0</v>
      </c>
      <c r="G266" s="445">
        <f t="shared" si="18"/>
        <v>0</v>
      </c>
      <c r="H266" s="445">
        <f t="shared" si="18"/>
        <v>0</v>
      </c>
      <c r="I266" s="445">
        <f t="shared" si="18"/>
        <v>0</v>
      </c>
      <c r="J266" s="445">
        <f t="shared" si="18"/>
        <v>0</v>
      </c>
      <c r="K266" s="445">
        <f t="shared" si="18"/>
        <v>0</v>
      </c>
      <c r="L266" s="445">
        <f t="shared" si="18"/>
        <v>0</v>
      </c>
      <c r="M266" s="445">
        <f t="shared" si="18"/>
        <v>0</v>
      </c>
      <c r="N266" s="445">
        <f t="shared" si="18"/>
        <v>0</v>
      </c>
      <c r="O266" s="445">
        <f t="shared" si="18"/>
        <v>0</v>
      </c>
      <c r="P266" s="445">
        <f t="shared" si="18"/>
        <v>0</v>
      </c>
      <c r="Q266" s="445">
        <f t="shared" si="18"/>
        <v>0</v>
      </c>
      <c r="R266" s="445">
        <f t="shared" si="18"/>
        <v>0</v>
      </c>
      <c r="S266" s="445">
        <f t="shared" si="18"/>
        <v>0</v>
      </c>
      <c r="T266" s="445">
        <f t="shared" si="18"/>
        <v>0</v>
      </c>
      <c r="U266" s="445">
        <f t="shared" si="18"/>
        <v>0</v>
      </c>
      <c r="V266" s="445">
        <f t="shared" si="18"/>
        <v>0</v>
      </c>
      <c r="W266" s="445">
        <f t="shared" si="18"/>
        <v>0</v>
      </c>
      <c r="X266" s="445">
        <f t="shared" si="18"/>
        <v>0</v>
      </c>
      <c r="Y266" s="445">
        <f t="shared" si="18"/>
        <v>0</v>
      </c>
      <c r="Z266" s="445">
        <f t="shared" si="18"/>
        <v>0</v>
      </c>
      <c r="AA266" s="445">
        <f t="shared" si="18"/>
        <v>0</v>
      </c>
      <c r="AB266" s="445">
        <f t="shared" si="18"/>
        <v>0</v>
      </c>
      <c r="AC266" s="445">
        <f t="shared" si="18"/>
        <v>0</v>
      </c>
      <c r="AD266" s="588">
        <f t="shared" si="17"/>
        <v>0</v>
      </c>
      <c r="AE266" s="414"/>
    </row>
    <row r="267" spans="1:31" s="354" customFormat="1" ht="18" customHeight="1" hidden="1" thickBot="1">
      <c r="A267" s="604" t="s">
        <v>15</v>
      </c>
      <c r="B267" s="431"/>
      <c r="C267" s="431"/>
      <c r="D267" s="431"/>
      <c r="E267" s="431"/>
      <c r="F267" s="431"/>
      <c r="G267" s="431"/>
      <c r="H267" s="431"/>
      <c r="I267" s="431"/>
      <c r="J267" s="431"/>
      <c r="K267" s="431"/>
      <c r="L267" s="431"/>
      <c r="M267" s="431"/>
      <c r="N267" s="431"/>
      <c r="O267" s="431"/>
      <c r="P267" s="431"/>
      <c r="Q267" s="431"/>
      <c r="R267" s="431"/>
      <c r="S267" s="431"/>
      <c r="T267" s="431"/>
      <c r="U267" s="431"/>
      <c r="V267" s="431"/>
      <c r="W267" s="431"/>
      <c r="X267" s="431"/>
      <c r="Y267" s="431"/>
      <c r="Z267" s="431"/>
      <c r="AA267" s="431"/>
      <c r="AB267" s="431"/>
      <c r="AC267" s="431"/>
      <c r="AD267" s="575">
        <f t="shared" si="17"/>
        <v>0</v>
      </c>
      <c r="AE267" s="404"/>
    </row>
    <row r="268" spans="1:31" s="354" customFormat="1" ht="18" customHeight="1" hidden="1">
      <c r="A268" s="604" t="s">
        <v>16</v>
      </c>
      <c r="B268" s="431"/>
      <c r="C268" s="431"/>
      <c r="D268" s="431"/>
      <c r="E268" s="431"/>
      <c r="F268" s="431"/>
      <c r="G268" s="431"/>
      <c r="H268" s="431"/>
      <c r="I268" s="431"/>
      <c r="J268" s="431"/>
      <c r="K268" s="431"/>
      <c r="L268" s="431"/>
      <c r="M268" s="431"/>
      <c r="N268" s="431"/>
      <c r="O268" s="431"/>
      <c r="P268" s="431"/>
      <c r="Q268" s="431"/>
      <c r="R268" s="431"/>
      <c r="S268" s="431"/>
      <c r="T268" s="431"/>
      <c r="U268" s="431"/>
      <c r="V268" s="431"/>
      <c r="W268" s="431"/>
      <c r="X268" s="431"/>
      <c r="Y268" s="431"/>
      <c r="Z268" s="431"/>
      <c r="AA268" s="431"/>
      <c r="AB268" s="431"/>
      <c r="AC268" s="431"/>
      <c r="AD268" s="575">
        <f t="shared" si="17"/>
        <v>0</v>
      </c>
      <c r="AE268" s="404"/>
    </row>
    <row r="269" spans="1:31" s="354" customFormat="1" ht="18" customHeight="1" hidden="1">
      <c r="A269" s="604" t="s">
        <v>17</v>
      </c>
      <c r="B269" s="431"/>
      <c r="C269" s="431"/>
      <c r="D269" s="431"/>
      <c r="E269" s="431"/>
      <c r="F269" s="431"/>
      <c r="G269" s="431"/>
      <c r="H269" s="431"/>
      <c r="I269" s="431"/>
      <c r="J269" s="431"/>
      <c r="K269" s="431"/>
      <c r="L269" s="431"/>
      <c r="M269" s="431"/>
      <c r="N269" s="431"/>
      <c r="O269" s="431"/>
      <c r="P269" s="431"/>
      <c r="Q269" s="431"/>
      <c r="R269" s="431"/>
      <c r="S269" s="431"/>
      <c r="T269" s="431"/>
      <c r="U269" s="431"/>
      <c r="V269" s="431"/>
      <c r="W269" s="431"/>
      <c r="X269" s="431"/>
      <c r="Y269" s="431"/>
      <c r="Z269" s="431"/>
      <c r="AA269" s="431"/>
      <c r="AB269" s="431"/>
      <c r="AC269" s="431"/>
      <c r="AD269" s="575">
        <f t="shared" si="17"/>
        <v>0</v>
      </c>
      <c r="AE269" s="404"/>
    </row>
    <row r="270" spans="1:31" s="354" customFormat="1" ht="18" customHeight="1" hidden="1">
      <c r="A270" s="604" t="s">
        <v>18</v>
      </c>
      <c r="B270" s="431"/>
      <c r="C270" s="431"/>
      <c r="D270" s="431"/>
      <c r="E270" s="431"/>
      <c r="F270" s="431"/>
      <c r="G270" s="431"/>
      <c r="H270" s="431"/>
      <c r="I270" s="431"/>
      <c r="J270" s="431"/>
      <c r="K270" s="431"/>
      <c r="L270" s="431"/>
      <c r="M270" s="431"/>
      <c r="N270" s="431"/>
      <c r="O270" s="431"/>
      <c r="P270" s="431"/>
      <c r="Q270" s="431"/>
      <c r="R270" s="431"/>
      <c r="S270" s="431"/>
      <c r="T270" s="431"/>
      <c r="U270" s="431"/>
      <c r="V270" s="431"/>
      <c r="W270" s="431"/>
      <c r="X270" s="431"/>
      <c r="Y270" s="431"/>
      <c r="Z270" s="431"/>
      <c r="AA270" s="431"/>
      <c r="AB270" s="431"/>
      <c r="AC270" s="431"/>
      <c r="AD270" s="575">
        <f t="shared" si="17"/>
        <v>0</v>
      </c>
      <c r="AE270" s="404"/>
    </row>
    <row r="271" spans="1:31" s="354" customFormat="1" ht="18" customHeight="1" hidden="1" thickBot="1">
      <c r="A271" s="604" t="s">
        <v>19</v>
      </c>
      <c r="B271" s="431"/>
      <c r="C271" s="431"/>
      <c r="D271" s="431"/>
      <c r="E271" s="431"/>
      <c r="F271" s="431"/>
      <c r="G271" s="431"/>
      <c r="H271" s="431"/>
      <c r="I271" s="431"/>
      <c r="J271" s="431"/>
      <c r="K271" s="431"/>
      <c r="L271" s="431"/>
      <c r="M271" s="431"/>
      <c r="N271" s="431"/>
      <c r="O271" s="431"/>
      <c r="P271" s="431"/>
      <c r="Q271" s="431"/>
      <c r="R271" s="431"/>
      <c r="S271" s="431"/>
      <c r="T271" s="431"/>
      <c r="U271" s="431"/>
      <c r="V271" s="431"/>
      <c r="W271" s="431"/>
      <c r="X271" s="431"/>
      <c r="Y271" s="431"/>
      <c r="Z271" s="431"/>
      <c r="AA271" s="431"/>
      <c r="AB271" s="431"/>
      <c r="AC271" s="431"/>
      <c r="AD271" s="575">
        <f t="shared" si="17"/>
        <v>0</v>
      </c>
      <c r="AE271" s="404"/>
    </row>
    <row r="272" spans="1:31" s="354" customFormat="1" ht="18" customHeight="1" hidden="1">
      <c r="A272" s="604" t="s">
        <v>20</v>
      </c>
      <c r="B272" s="431"/>
      <c r="C272" s="431"/>
      <c r="D272" s="431"/>
      <c r="E272" s="431"/>
      <c r="F272" s="431"/>
      <c r="G272" s="431"/>
      <c r="H272" s="431"/>
      <c r="I272" s="431"/>
      <c r="J272" s="431"/>
      <c r="K272" s="431"/>
      <c r="L272" s="431"/>
      <c r="M272" s="431"/>
      <c r="N272" s="431"/>
      <c r="O272" s="431"/>
      <c r="P272" s="431"/>
      <c r="Q272" s="431"/>
      <c r="R272" s="431"/>
      <c r="S272" s="431"/>
      <c r="T272" s="431"/>
      <c r="U272" s="431"/>
      <c r="V272" s="431"/>
      <c r="W272" s="431"/>
      <c r="X272" s="431"/>
      <c r="Y272" s="431"/>
      <c r="Z272" s="431"/>
      <c r="AA272" s="431"/>
      <c r="AB272" s="431"/>
      <c r="AC272" s="431"/>
      <c r="AD272" s="575">
        <f t="shared" si="17"/>
        <v>0</v>
      </c>
      <c r="AE272" s="404"/>
    </row>
    <row r="273" spans="1:31" s="403" customFormat="1" ht="18" customHeight="1" hidden="1" thickBot="1">
      <c r="A273" s="604" t="s">
        <v>21</v>
      </c>
      <c r="B273" s="431"/>
      <c r="C273" s="431"/>
      <c r="D273" s="431"/>
      <c r="E273" s="431"/>
      <c r="F273" s="431"/>
      <c r="G273" s="431"/>
      <c r="H273" s="431"/>
      <c r="I273" s="431"/>
      <c r="J273" s="431"/>
      <c r="K273" s="431"/>
      <c r="L273" s="431"/>
      <c r="M273" s="431"/>
      <c r="N273" s="431"/>
      <c r="O273" s="431"/>
      <c r="P273" s="431"/>
      <c r="Q273" s="431"/>
      <c r="R273" s="431"/>
      <c r="S273" s="431"/>
      <c r="T273" s="431"/>
      <c r="U273" s="431"/>
      <c r="V273" s="431"/>
      <c r="W273" s="431"/>
      <c r="X273" s="431"/>
      <c r="Y273" s="431"/>
      <c r="Z273" s="431"/>
      <c r="AA273" s="431"/>
      <c r="AB273" s="431"/>
      <c r="AC273" s="431"/>
      <c r="AD273" s="575">
        <f t="shared" si="17"/>
        <v>0</v>
      </c>
      <c r="AE273" s="404"/>
    </row>
    <row r="274" spans="1:31" s="351" customFormat="1" ht="18" customHeight="1" hidden="1" thickBot="1">
      <c r="A274" s="604" t="s">
        <v>22</v>
      </c>
      <c r="B274" s="431"/>
      <c r="C274" s="431"/>
      <c r="D274" s="431"/>
      <c r="E274" s="431"/>
      <c r="F274" s="431"/>
      <c r="G274" s="431"/>
      <c r="H274" s="431"/>
      <c r="I274" s="431"/>
      <c r="J274" s="431"/>
      <c r="K274" s="431"/>
      <c r="L274" s="431"/>
      <c r="M274" s="431"/>
      <c r="N274" s="431"/>
      <c r="O274" s="431"/>
      <c r="P274" s="431"/>
      <c r="Q274" s="431"/>
      <c r="R274" s="431"/>
      <c r="S274" s="431"/>
      <c r="T274" s="431"/>
      <c r="U274" s="431"/>
      <c r="V274" s="431"/>
      <c r="W274" s="431"/>
      <c r="X274" s="431"/>
      <c r="Y274" s="431"/>
      <c r="Z274" s="431"/>
      <c r="AA274" s="431"/>
      <c r="AB274" s="431"/>
      <c r="AC274" s="431"/>
      <c r="AD274" s="575">
        <f t="shared" si="17"/>
        <v>0</v>
      </c>
      <c r="AE274" s="404"/>
    </row>
    <row r="275" spans="1:31" s="351" customFormat="1" ht="18" customHeight="1" hidden="1">
      <c r="A275" s="604" t="s">
        <v>24</v>
      </c>
      <c r="B275" s="431"/>
      <c r="C275" s="431"/>
      <c r="D275" s="431"/>
      <c r="E275" s="431"/>
      <c r="F275" s="431"/>
      <c r="G275" s="431"/>
      <c r="H275" s="431"/>
      <c r="I275" s="431"/>
      <c r="J275" s="431"/>
      <c r="K275" s="431"/>
      <c r="L275" s="431"/>
      <c r="M275" s="431"/>
      <c r="N275" s="431"/>
      <c r="O275" s="431"/>
      <c r="P275" s="431"/>
      <c r="Q275" s="431"/>
      <c r="R275" s="431"/>
      <c r="S275" s="431"/>
      <c r="T275" s="431"/>
      <c r="U275" s="431"/>
      <c r="V275" s="431"/>
      <c r="W275" s="431"/>
      <c r="X275" s="431"/>
      <c r="Y275" s="431"/>
      <c r="Z275" s="431"/>
      <c r="AA275" s="431"/>
      <c r="AB275" s="431"/>
      <c r="AC275" s="431"/>
      <c r="AD275" s="575">
        <f t="shared" si="17"/>
        <v>0</v>
      </c>
      <c r="AE275" s="404"/>
    </row>
    <row r="276" spans="1:31" s="351" customFormat="1" ht="18" customHeight="1" hidden="1">
      <c r="A276" s="604" t="s">
        <v>25</v>
      </c>
      <c r="B276" s="431"/>
      <c r="C276" s="431"/>
      <c r="D276" s="431"/>
      <c r="E276" s="431"/>
      <c r="F276" s="431"/>
      <c r="G276" s="431"/>
      <c r="H276" s="431"/>
      <c r="I276" s="431"/>
      <c r="J276" s="431"/>
      <c r="K276" s="431"/>
      <c r="L276" s="431"/>
      <c r="M276" s="431"/>
      <c r="N276" s="431"/>
      <c r="O276" s="431"/>
      <c r="P276" s="431"/>
      <c r="Q276" s="431"/>
      <c r="R276" s="431"/>
      <c r="S276" s="431"/>
      <c r="T276" s="431"/>
      <c r="U276" s="431"/>
      <c r="V276" s="431"/>
      <c r="W276" s="431"/>
      <c r="X276" s="431"/>
      <c r="Y276" s="431"/>
      <c r="Z276" s="431"/>
      <c r="AA276" s="431"/>
      <c r="AB276" s="431"/>
      <c r="AC276" s="431"/>
      <c r="AD276" s="575">
        <f t="shared" si="17"/>
        <v>0</v>
      </c>
      <c r="AE276" s="404"/>
    </row>
    <row r="277" spans="1:31" s="442" customFormat="1" ht="18" customHeight="1" hidden="1" thickBot="1">
      <c r="A277" s="604" t="s">
        <v>26</v>
      </c>
      <c r="B277" s="431"/>
      <c r="C277" s="431"/>
      <c r="D277" s="431"/>
      <c r="E277" s="431"/>
      <c r="F277" s="431"/>
      <c r="G277" s="431"/>
      <c r="H277" s="431"/>
      <c r="I277" s="431"/>
      <c r="J277" s="431"/>
      <c r="K277" s="431"/>
      <c r="L277" s="431"/>
      <c r="M277" s="431"/>
      <c r="N277" s="431"/>
      <c r="O277" s="431"/>
      <c r="P277" s="431"/>
      <c r="Q277" s="431"/>
      <c r="R277" s="431"/>
      <c r="S277" s="431"/>
      <c r="T277" s="431"/>
      <c r="U277" s="431"/>
      <c r="V277" s="431"/>
      <c r="W277" s="431"/>
      <c r="X277" s="431"/>
      <c r="Y277" s="431"/>
      <c r="Z277" s="431"/>
      <c r="AA277" s="431"/>
      <c r="AB277" s="431"/>
      <c r="AC277" s="431"/>
      <c r="AD277" s="575">
        <f t="shared" si="17"/>
        <v>0</v>
      </c>
      <c r="AE277" s="404"/>
    </row>
    <row r="278" spans="1:31" s="442" customFormat="1" ht="18" customHeight="1" hidden="1" thickBot="1">
      <c r="A278" s="604" t="s">
        <v>27</v>
      </c>
      <c r="B278" s="431"/>
      <c r="C278" s="431"/>
      <c r="D278" s="431"/>
      <c r="E278" s="431"/>
      <c r="F278" s="431"/>
      <c r="G278" s="431"/>
      <c r="H278" s="431"/>
      <c r="I278" s="431"/>
      <c r="J278" s="431"/>
      <c r="K278" s="431"/>
      <c r="L278" s="431"/>
      <c r="M278" s="431"/>
      <c r="N278" s="431"/>
      <c r="O278" s="431"/>
      <c r="P278" s="431"/>
      <c r="Q278" s="431"/>
      <c r="R278" s="431"/>
      <c r="S278" s="431"/>
      <c r="T278" s="431"/>
      <c r="U278" s="431"/>
      <c r="V278" s="431"/>
      <c r="W278" s="431"/>
      <c r="X278" s="431"/>
      <c r="Y278" s="431"/>
      <c r="Z278" s="431"/>
      <c r="AA278" s="431"/>
      <c r="AB278" s="431"/>
      <c r="AC278" s="431"/>
      <c r="AD278" s="575">
        <f t="shared" si="17"/>
        <v>0</v>
      </c>
      <c r="AE278" s="404"/>
    </row>
    <row r="279" spans="1:31" s="442" customFormat="1" ht="18" customHeight="1" hidden="1">
      <c r="A279" s="604" t="s">
        <v>28</v>
      </c>
      <c r="B279" s="431"/>
      <c r="C279" s="431"/>
      <c r="D279" s="431"/>
      <c r="E279" s="431"/>
      <c r="F279" s="431"/>
      <c r="G279" s="431"/>
      <c r="H279" s="431"/>
      <c r="I279" s="431"/>
      <c r="J279" s="431"/>
      <c r="K279" s="431"/>
      <c r="L279" s="431"/>
      <c r="M279" s="431"/>
      <c r="N279" s="431"/>
      <c r="O279" s="431"/>
      <c r="P279" s="431"/>
      <c r="Q279" s="431"/>
      <c r="R279" s="431"/>
      <c r="S279" s="431"/>
      <c r="T279" s="431"/>
      <c r="U279" s="431"/>
      <c r="V279" s="431"/>
      <c r="W279" s="431"/>
      <c r="X279" s="431"/>
      <c r="Y279" s="431"/>
      <c r="Z279" s="431"/>
      <c r="AA279" s="431"/>
      <c r="AB279" s="431"/>
      <c r="AC279" s="431"/>
      <c r="AD279" s="575">
        <f t="shared" si="17"/>
        <v>0</v>
      </c>
      <c r="AE279" s="404"/>
    </row>
    <row r="280" spans="1:31" s="354" customFormat="1" ht="18" customHeight="1" hidden="1">
      <c r="A280" s="604" t="s">
        <v>29</v>
      </c>
      <c r="B280" s="431"/>
      <c r="C280" s="431"/>
      <c r="D280" s="431"/>
      <c r="E280" s="431"/>
      <c r="F280" s="431"/>
      <c r="G280" s="431"/>
      <c r="H280" s="431"/>
      <c r="I280" s="431"/>
      <c r="J280" s="431"/>
      <c r="K280" s="431"/>
      <c r="L280" s="431"/>
      <c r="M280" s="431"/>
      <c r="N280" s="431"/>
      <c r="O280" s="431"/>
      <c r="P280" s="431"/>
      <c r="Q280" s="431"/>
      <c r="R280" s="431"/>
      <c r="S280" s="431"/>
      <c r="T280" s="431"/>
      <c r="U280" s="431"/>
      <c r="V280" s="431"/>
      <c r="W280" s="431"/>
      <c r="X280" s="431"/>
      <c r="Y280" s="431"/>
      <c r="Z280" s="431"/>
      <c r="AA280" s="431"/>
      <c r="AB280" s="431"/>
      <c r="AC280" s="431"/>
      <c r="AD280" s="575">
        <f t="shared" si="17"/>
        <v>0</v>
      </c>
      <c r="AE280" s="404"/>
    </row>
    <row r="281" spans="1:31" s="442" customFormat="1" ht="18" customHeight="1" hidden="1" thickBot="1">
      <c r="A281" s="604" t="s">
        <v>30</v>
      </c>
      <c r="B281" s="431"/>
      <c r="C281" s="431"/>
      <c r="D281" s="431"/>
      <c r="E281" s="431"/>
      <c r="F281" s="431"/>
      <c r="G281" s="431"/>
      <c r="H281" s="431"/>
      <c r="I281" s="431"/>
      <c r="J281" s="431"/>
      <c r="K281" s="431"/>
      <c r="L281" s="431"/>
      <c r="M281" s="431"/>
      <c r="N281" s="431"/>
      <c r="O281" s="431"/>
      <c r="P281" s="431"/>
      <c r="Q281" s="431"/>
      <c r="R281" s="431"/>
      <c r="S281" s="431"/>
      <c r="T281" s="431"/>
      <c r="U281" s="431"/>
      <c r="V281" s="431"/>
      <c r="W281" s="431"/>
      <c r="X281" s="431"/>
      <c r="Y281" s="431"/>
      <c r="Z281" s="431"/>
      <c r="AA281" s="431"/>
      <c r="AB281" s="431"/>
      <c r="AC281" s="431"/>
      <c r="AD281" s="575">
        <f t="shared" si="17"/>
        <v>0</v>
      </c>
      <c r="AE281" s="404"/>
    </row>
    <row r="282" spans="1:31" s="442" customFormat="1" ht="18" customHeight="1" hidden="1">
      <c r="A282" s="604" t="s">
        <v>31</v>
      </c>
      <c r="B282" s="431"/>
      <c r="C282" s="431"/>
      <c r="D282" s="431"/>
      <c r="E282" s="431"/>
      <c r="F282" s="431"/>
      <c r="G282" s="431"/>
      <c r="H282" s="431"/>
      <c r="I282" s="431"/>
      <c r="J282" s="431"/>
      <c r="K282" s="431"/>
      <c r="L282" s="431"/>
      <c r="M282" s="431"/>
      <c r="N282" s="431"/>
      <c r="O282" s="431"/>
      <c r="P282" s="431"/>
      <c r="Q282" s="431"/>
      <c r="R282" s="431"/>
      <c r="S282" s="431"/>
      <c r="T282" s="431"/>
      <c r="U282" s="431"/>
      <c r="V282" s="431"/>
      <c r="W282" s="431"/>
      <c r="X282" s="431"/>
      <c r="Y282" s="431"/>
      <c r="Z282" s="431"/>
      <c r="AA282" s="431"/>
      <c r="AB282" s="431"/>
      <c r="AC282" s="431"/>
      <c r="AD282" s="575">
        <f t="shared" si="17"/>
        <v>0</v>
      </c>
      <c r="AE282" s="404"/>
    </row>
    <row r="283" spans="1:31" s="442" customFormat="1" ht="18" customHeight="1" hidden="1">
      <c r="A283" s="604" t="s">
        <v>117</v>
      </c>
      <c r="B283" s="431"/>
      <c r="C283" s="431"/>
      <c r="D283" s="431"/>
      <c r="E283" s="431"/>
      <c r="F283" s="431"/>
      <c r="G283" s="431"/>
      <c r="H283" s="431"/>
      <c r="I283" s="431"/>
      <c r="J283" s="431"/>
      <c r="K283" s="431"/>
      <c r="L283" s="431"/>
      <c r="M283" s="431"/>
      <c r="N283" s="431"/>
      <c r="O283" s="431"/>
      <c r="P283" s="431"/>
      <c r="Q283" s="431"/>
      <c r="R283" s="431"/>
      <c r="S283" s="431"/>
      <c r="T283" s="431"/>
      <c r="U283" s="431"/>
      <c r="V283" s="431"/>
      <c r="W283" s="431"/>
      <c r="X283" s="431"/>
      <c r="Y283" s="431"/>
      <c r="Z283" s="431"/>
      <c r="AA283" s="431"/>
      <c r="AB283" s="431"/>
      <c r="AC283" s="431"/>
      <c r="AD283" s="575">
        <f t="shared" si="17"/>
        <v>0</v>
      </c>
      <c r="AE283" s="404"/>
    </row>
    <row r="284" spans="1:31" s="442" customFormat="1" ht="18" customHeight="1" hidden="1" thickBot="1">
      <c r="A284" s="604" t="s">
        <v>118</v>
      </c>
      <c r="B284" s="431"/>
      <c r="C284" s="431"/>
      <c r="D284" s="431"/>
      <c r="E284" s="431"/>
      <c r="F284" s="431"/>
      <c r="G284" s="431"/>
      <c r="H284" s="431"/>
      <c r="I284" s="431"/>
      <c r="J284" s="431"/>
      <c r="K284" s="431"/>
      <c r="L284" s="431"/>
      <c r="M284" s="431"/>
      <c r="N284" s="431"/>
      <c r="O284" s="431"/>
      <c r="P284" s="431"/>
      <c r="Q284" s="431"/>
      <c r="R284" s="431"/>
      <c r="S284" s="431"/>
      <c r="T284" s="431"/>
      <c r="U284" s="431"/>
      <c r="V284" s="431"/>
      <c r="W284" s="431"/>
      <c r="X284" s="431"/>
      <c r="Y284" s="431"/>
      <c r="Z284" s="431"/>
      <c r="AA284" s="431"/>
      <c r="AB284" s="431"/>
      <c r="AC284" s="431"/>
      <c r="AD284" s="575">
        <f t="shared" si="17"/>
        <v>0</v>
      </c>
      <c r="AE284" s="404"/>
    </row>
    <row r="285" spans="1:31" s="442" customFormat="1" ht="18" customHeight="1" thickBot="1">
      <c r="A285" s="603" t="s">
        <v>119</v>
      </c>
      <c r="B285" s="417">
        <f aca="true" t="shared" si="19" ref="B285:AC285">SUM(B286:B287)</f>
        <v>30000</v>
      </c>
      <c r="C285" s="417"/>
      <c r="D285" s="417"/>
      <c r="E285" s="417">
        <f t="shared" si="19"/>
        <v>0</v>
      </c>
      <c r="F285" s="417">
        <f t="shared" si="19"/>
        <v>0</v>
      </c>
      <c r="G285" s="417">
        <f t="shared" si="19"/>
        <v>0</v>
      </c>
      <c r="H285" s="417">
        <f t="shared" si="19"/>
        <v>0</v>
      </c>
      <c r="I285" s="417">
        <f t="shared" si="19"/>
        <v>0</v>
      </c>
      <c r="J285" s="417"/>
      <c r="K285" s="417">
        <f t="shared" si="19"/>
        <v>0</v>
      </c>
      <c r="L285" s="417">
        <f t="shared" si="19"/>
        <v>0</v>
      </c>
      <c r="M285" s="417">
        <f t="shared" si="19"/>
        <v>0</v>
      </c>
      <c r="N285" s="417">
        <f t="shared" si="19"/>
        <v>0</v>
      </c>
      <c r="O285" s="417">
        <f t="shared" si="19"/>
        <v>0</v>
      </c>
      <c r="P285" s="417">
        <f t="shared" si="19"/>
        <v>0</v>
      </c>
      <c r="Q285" s="417">
        <f t="shared" si="19"/>
        <v>0</v>
      </c>
      <c r="R285" s="417">
        <f t="shared" si="19"/>
        <v>0</v>
      </c>
      <c r="S285" s="417">
        <f t="shared" si="19"/>
        <v>0</v>
      </c>
      <c r="T285" s="417">
        <f t="shared" si="19"/>
        <v>0</v>
      </c>
      <c r="U285" s="417">
        <f t="shared" si="19"/>
        <v>0</v>
      </c>
      <c r="V285" s="417">
        <f t="shared" si="19"/>
        <v>0</v>
      </c>
      <c r="W285" s="417">
        <f t="shared" si="19"/>
        <v>0</v>
      </c>
      <c r="X285" s="417">
        <f t="shared" si="19"/>
        <v>0</v>
      </c>
      <c r="Y285" s="417">
        <f t="shared" si="19"/>
        <v>0</v>
      </c>
      <c r="Z285" s="417">
        <f t="shared" si="19"/>
        <v>0</v>
      </c>
      <c r="AA285" s="417">
        <f t="shared" si="19"/>
        <v>0</v>
      </c>
      <c r="AB285" s="417">
        <f t="shared" si="19"/>
        <v>0</v>
      </c>
      <c r="AC285" s="417">
        <f t="shared" si="19"/>
        <v>0</v>
      </c>
      <c r="AD285" s="579">
        <f t="shared" si="17"/>
        <v>30000</v>
      </c>
      <c r="AE285" s="404"/>
    </row>
    <row r="286" spans="1:31" s="442" customFormat="1" ht="18" customHeight="1" thickBot="1">
      <c r="A286" s="590" t="s">
        <v>120</v>
      </c>
      <c r="B286" s="418">
        <v>30000</v>
      </c>
      <c r="C286" s="418"/>
      <c r="D286" s="418"/>
      <c r="E286" s="418"/>
      <c r="F286" s="418"/>
      <c r="G286" s="418"/>
      <c r="H286" s="418"/>
      <c r="I286" s="418"/>
      <c r="J286" s="418"/>
      <c r="K286" s="418"/>
      <c r="L286" s="418"/>
      <c r="M286" s="418"/>
      <c r="N286" s="418"/>
      <c r="O286" s="418"/>
      <c r="P286" s="418"/>
      <c r="Q286" s="418"/>
      <c r="R286" s="418"/>
      <c r="S286" s="418"/>
      <c r="T286" s="418"/>
      <c r="U286" s="418"/>
      <c r="V286" s="418"/>
      <c r="W286" s="418"/>
      <c r="X286" s="418"/>
      <c r="Y286" s="418"/>
      <c r="Z286" s="418"/>
      <c r="AA286" s="418"/>
      <c r="AB286" s="418"/>
      <c r="AC286" s="418"/>
      <c r="AD286" s="581">
        <f t="shared" si="17"/>
        <v>30000</v>
      </c>
      <c r="AE286" s="404"/>
    </row>
    <row r="287" spans="1:31" s="442" customFormat="1" ht="18" customHeight="1" hidden="1">
      <c r="A287" s="592" t="s">
        <v>563</v>
      </c>
      <c r="B287" s="406"/>
      <c r="C287" s="406"/>
      <c r="D287" s="406"/>
      <c r="E287" s="406"/>
      <c r="F287" s="406"/>
      <c r="G287" s="406"/>
      <c r="H287" s="406"/>
      <c r="I287" s="406"/>
      <c r="J287" s="406"/>
      <c r="K287" s="411"/>
      <c r="L287" s="411"/>
      <c r="M287" s="411"/>
      <c r="N287" s="411"/>
      <c r="O287" s="411"/>
      <c r="P287" s="411"/>
      <c r="Q287" s="411"/>
      <c r="R287" s="411"/>
      <c r="S287" s="411"/>
      <c r="T287" s="411"/>
      <c r="U287" s="411"/>
      <c r="V287" s="411"/>
      <c r="W287" s="411"/>
      <c r="X287" s="411"/>
      <c r="Y287" s="411"/>
      <c r="Z287" s="411"/>
      <c r="AA287" s="411"/>
      <c r="AB287" s="411"/>
      <c r="AC287" s="411"/>
      <c r="AD287" s="608">
        <f t="shared" si="17"/>
        <v>0</v>
      </c>
      <c r="AE287" s="404"/>
    </row>
    <row r="288" spans="1:31" s="361" customFormat="1" ht="18" customHeight="1" thickBot="1">
      <c r="A288" s="586" t="s">
        <v>121</v>
      </c>
      <c r="B288" s="422">
        <f aca="true" t="shared" si="20" ref="B288:AC288">SUM(B289:B291)</f>
        <v>156200</v>
      </c>
      <c r="C288" s="422"/>
      <c r="D288" s="422"/>
      <c r="E288" s="422">
        <f t="shared" si="20"/>
        <v>0</v>
      </c>
      <c r="F288" s="422">
        <f t="shared" si="20"/>
        <v>0</v>
      </c>
      <c r="G288" s="422">
        <f t="shared" si="20"/>
        <v>0</v>
      </c>
      <c r="H288" s="422">
        <f t="shared" si="20"/>
        <v>0</v>
      </c>
      <c r="I288" s="422">
        <f t="shared" si="20"/>
        <v>0</v>
      </c>
      <c r="J288" s="422"/>
      <c r="K288" s="413">
        <f t="shared" si="20"/>
        <v>0</v>
      </c>
      <c r="L288" s="413">
        <f t="shared" si="20"/>
        <v>0</v>
      </c>
      <c r="M288" s="413">
        <f t="shared" si="20"/>
        <v>0</v>
      </c>
      <c r="N288" s="413">
        <f t="shared" si="20"/>
        <v>0</v>
      </c>
      <c r="O288" s="413">
        <f t="shared" si="20"/>
        <v>0</v>
      </c>
      <c r="P288" s="413">
        <f t="shared" si="20"/>
        <v>0</v>
      </c>
      <c r="Q288" s="413">
        <f t="shared" si="20"/>
        <v>0</v>
      </c>
      <c r="R288" s="413">
        <f t="shared" si="20"/>
        <v>0</v>
      </c>
      <c r="S288" s="413">
        <f t="shared" si="20"/>
        <v>0</v>
      </c>
      <c r="T288" s="413">
        <f t="shared" si="20"/>
        <v>0</v>
      </c>
      <c r="U288" s="413">
        <f t="shared" si="20"/>
        <v>0</v>
      </c>
      <c r="V288" s="413">
        <f t="shared" si="20"/>
        <v>0</v>
      </c>
      <c r="W288" s="413">
        <f t="shared" si="20"/>
        <v>0</v>
      </c>
      <c r="X288" s="413">
        <f t="shared" si="20"/>
        <v>0</v>
      </c>
      <c r="Y288" s="413">
        <f t="shared" si="20"/>
        <v>0</v>
      </c>
      <c r="Z288" s="413">
        <f t="shared" si="20"/>
        <v>0</v>
      </c>
      <c r="AA288" s="413">
        <f t="shared" si="20"/>
        <v>0</v>
      </c>
      <c r="AB288" s="413">
        <f t="shared" si="20"/>
        <v>0</v>
      </c>
      <c r="AC288" s="413">
        <f t="shared" si="20"/>
        <v>0</v>
      </c>
      <c r="AD288" s="579">
        <f t="shared" si="17"/>
        <v>156200</v>
      </c>
      <c r="AE288" s="414"/>
    </row>
    <row r="289" spans="1:31" ht="16.5" customHeight="1">
      <c r="A289" s="615" t="s">
        <v>122</v>
      </c>
      <c r="B289" s="446">
        <v>149870</v>
      </c>
      <c r="C289" s="446"/>
      <c r="D289" s="446"/>
      <c r="E289" s="446"/>
      <c r="F289" s="446"/>
      <c r="G289" s="446"/>
      <c r="H289" s="446"/>
      <c r="I289" s="446"/>
      <c r="J289" s="446"/>
      <c r="K289" s="446"/>
      <c r="L289" s="446"/>
      <c r="M289" s="446"/>
      <c r="N289" s="446"/>
      <c r="O289" s="446"/>
      <c r="P289" s="446"/>
      <c r="Q289" s="446"/>
      <c r="R289" s="446"/>
      <c r="S289" s="446"/>
      <c r="T289" s="446"/>
      <c r="U289" s="446"/>
      <c r="V289" s="446"/>
      <c r="W289" s="446"/>
      <c r="X289" s="446"/>
      <c r="Y289" s="446"/>
      <c r="Z289" s="446"/>
      <c r="AA289" s="446"/>
      <c r="AB289" s="446"/>
      <c r="AC289" s="446"/>
      <c r="AD289" s="616">
        <f t="shared" si="17"/>
        <v>149870</v>
      </c>
      <c r="AE289" s="404"/>
    </row>
    <row r="290" spans="1:31" s="354" customFormat="1" ht="16.5" customHeight="1" thickBot="1">
      <c r="A290" s="617" t="s">
        <v>123</v>
      </c>
      <c r="B290" s="430">
        <v>6330</v>
      </c>
      <c r="C290" s="430"/>
      <c r="D290" s="430"/>
      <c r="E290" s="430"/>
      <c r="F290" s="430"/>
      <c r="G290" s="430"/>
      <c r="H290" s="430"/>
      <c r="I290" s="430"/>
      <c r="J290" s="430"/>
      <c r="K290" s="430"/>
      <c r="L290" s="430"/>
      <c r="M290" s="430"/>
      <c r="N290" s="430"/>
      <c r="O290" s="430"/>
      <c r="P290" s="430"/>
      <c r="Q290" s="430"/>
      <c r="R290" s="430"/>
      <c r="S290" s="430"/>
      <c r="T290" s="430"/>
      <c r="U290" s="430"/>
      <c r="V290" s="430"/>
      <c r="W290" s="430"/>
      <c r="X290" s="430"/>
      <c r="Y290" s="430"/>
      <c r="Z290" s="430"/>
      <c r="AA290" s="430"/>
      <c r="AB290" s="430"/>
      <c r="AC290" s="430"/>
      <c r="AD290" s="581">
        <f t="shared" si="17"/>
        <v>6330</v>
      </c>
      <c r="AE290" s="404"/>
    </row>
    <row r="291" spans="1:31" ht="18" customHeight="1" hidden="1" thickBot="1">
      <c r="A291" s="592" t="s">
        <v>563</v>
      </c>
      <c r="B291" s="406"/>
      <c r="C291" s="406"/>
      <c r="D291" s="406"/>
      <c r="E291" s="406"/>
      <c r="F291" s="406"/>
      <c r="G291" s="406"/>
      <c r="H291" s="406"/>
      <c r="I291" s="406"/>
      <c r="J291" s="406"/>
      <c r="K291" s="406"/>
      <c r="L291" s="406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  <c r="AA291" s="406"/>
      <c r="AB291" s="406"/>
      <c r="AC291" s="406"/>
      <c r="AD291" s="608">
        <f t="shared" si="17"/>
        <v>0</v>
      </c>
      <c r="AE291" s="404"/>
    </row>
    <row r="292" spans="1:31" s="361" customFormat="1" ht="26.25" thickBot="1">
      <c r="A292" s="594" t="s">
        <v>124</v>
      </c>
      <c r="B292" s="422">
        <f>SUM(B293:B294)</f>
        <v>191300</v>
      </c>
      <c r="C292" s="422"/>
      <c r="D292" s="422"/>
      <c r="E292" s="422">
        <f>SUM(E293:E294)</f>
        <v>0</v>
      </c>
      <c r="F292" s="422">
        <f>SUM(F293:F294)</f>
        <v>0</v>
      </c>
      <c r="G292" s="422">
        <f>SUM(G293:G294)</f>
        <v>0</v>
      </c>
      <c r="H292" s="422">
        <f>SUM(H293:H294)</f>
        <v>0</v>
      </c>
      <c r="I292" s="422">
        <f>SUM(I293:I294)</f>
        <v>0</v>
      </c>
      <c r="J292" s="422"/>
      <c r="K292" s="422">
        <f aca="true" t="shared" si="21" ref="K292:AC292">SUM(K293:K294)</f>
        <v>0</v>
      </c>
      <c r="L292" s="422">
        <f t="shared" si="21"/>
        <v>0</v>
      </c>
      <c r="M292" s="422">
        <f t="shared" si="21"/>
        <v>0</v>
      </c>
      <c r="N292" s="422">
        <f t="shared" si="21"/>
        <v>0</v>
      </c>
      <c r="O292" s="422">
        <f t="shared" si="21"/>
        <v>0</v>
      </c>
      <c r="P292" s="422">
        <f t="shared" si="21"/>
        <v>0</v>
      </c>
      <c r="Q292" s="422">
        <f t="shared" si="21"/>
        <v>0</v>
      </c>
      <c r="R292" s="422">
        <f t="shared" si="21"/>
        <v>0</v>
      </c>
      <c r="S292" s="422">
        <f t="shared" si="21"/>
        <v>0</v>
      </c>
      <c r="T292" s="422">
        <f t="shared" si="21"/>
        <v>0</v>
      </c>
      <c r="U292" s="422">
        <f t="shared" si="21"/>
        <v>0</v>
      </c>
      <c r="V292" s="422">
        <f t="shared" si="21"/>
        <v>0</v>
      </c>
      <c r="W292" s="422">
        <f t="shared" si="21"/>
        <v>0</v>
      </c>
      <c r="X292" s="422">
        <f t="shared" si="21"/>
        <v>0</v>
      </c>
      <c r="Y292" s="422">
        <f t="shared" si="21"/>
        <v>0</v>
      </c>
      <c r="Z292" s="422">
        <f t="shared" si="21"/>
        <v>0</v>
      </c>
      <c r="AA292" s="422">
        <f t="shared" si="21"/>
        <v>0</v>
      </c>
      <c r="AB292" s="422">
        <f t="shared" si="21"/>
        <v>0</v>
      </c>
      <c r="AC292" s="422">
        <f t="shared" si="21"/>
        <v>0</v>
      </c>
      <c r="AD292" s="579">
        <f t="shared" si="17"/>
        <v>191300</v>
      </c>
      <c r="AE292" s="414"/>
    </row>
    <row r="293" spans="1:31" ht="18" customHeight="1">
      <c r="A293" s="604" t="s">
        <v>117</v>
      </c>
      <c r="B293" s="446">
        <v>76000</v>
      </c>
      <c r="C293" s="446"/>
      <c r="D293" s="446"/>
      <c r="E293" s="446"/>
      <c r="F293" s="446"/>
      <c r="G293" s="446"/>
      <c r="H293" s="446"/>
      <c r="I293" s="446"/>
      <c r="J293" s="446"/>
      <c r="K293" s="446"/>
      <c r="L293" s="446"/>
      <c r="M293" s="446"/>
      <c r="N293" s="446"/>
      <c r="O293" s="446"/>
      <c r="P293" s="446"/>
      <c r="Q293" s="446"/>
      <c r="R293" s="446"/>
      <c r="S293" s="446"/>
      <c r="T293" s="446"/>
      <c r="U293" s="446"/>
      <c r="V293" s="446"/>
      <c r="W293" s="446"/>
      <c r="X293" s="446"/>
      <c r="Y293" s="446"/>
      <c r="Z293" s="446"/>
      <c r="AA293" s="446"/>
      <c r="AB293" s="446"/>
      <c r="AC293" s="446"/>
      <c r="AD293" s="582">
        <f t="shared" si="17"/>
        <v>76000</v>
      </c>
      <c r="AE293" s="404"/>
    </row>
    <row r="294" spans="1:31" ht="18" customHeight="1">
      <c r="A294" s="618" t="s">
        <v>646</v>
      </c>
      <c r="B294" s="409">
        <v>115300</v>
      </c>
      <c r="C294" s="409"/>
      <c r="D294" s="409"/>
      <c r="E294" s="409"/>
      <c r="F294" s="409"/>
      <c r="G294" s="409"/>
      <c r="H294" s="409"/>
      <c r="I294" s="409"/>
      <c r="J294" s="409"/>
      <c r="K294" s="409"/>
      <c r="L294" s="409"/>
      <c r="M294" s="409"/>
      <c r="N294" s="409"/>
      <c r="O294" s="409"/>
      <c r="P294" s="409"/>
      <c r="Q294" s="409"/>
      <c r="R294" s="409"/>
      <c r="S294" s="409"/>
      <c r="T294" s="409"/>
      <c r="U294" s="409"/>
      <c r="V294" s="409"/>
      <c r="W294" s="409"/>
      <c r="X294" s="409"/>
      <c r="Y294" s="409"/>
      <c r="Z294" s="409"/>
      <c r="AA294" s="409"/>
      <c r="AB294" s="409"/>
      <c r="AC294" s="409"/>
      <c r="AD294" s="582">
        <f t="shared" si="17"/>
        <v>115300</v>
      </c>
      <c r="AE294" s="404"/>
    </row>
    <row r="295" spans="1:31" s="354" customFormat="1" ht="24" customHeight="1" thickBot="1">
      <c r="A295" s="637" t="s">
        <v>127</v>
      </c>
      <c r="B295" s="569">
        <f>B296+B336+B343+B351+B355+B364</f>
        <v>1124000</v>
      </c>
      <c r="C295" s="569">
        <f>C296+C336+C343+C351+C355+C364</f>
        <v>130200</v>
      </c>
      <c r="D295" s="569">
        <f>D296+D336+D343+D351+D355+D364</f>
        <v>8600</v>
      </c>
      <c r="E295" s="569"/>
      <c r="F295" s="569"/>
      <c r="G295" s="569"/>
      <c r="H295" s="569"/>
      <c r="I295" s="569"/>
      <c r="J295" s="569">
        <f>J296+J336+J343+J351+J355+J364</f>
        <v>25000</v>
      </c>
      <c r="K295" s="569" t="e">
        <f>K296+K336+K343+K351+K355+#REF!+#REF!+#REF!+#REF!+K364+K413+K465</f>
        <v>#REF!</v>
      </c>
      <c r="L295" s="569" t="e">
        <f>L296+L336+L343+L351+L355+#REF!+#REF!+#REF!+#REF!+L364+L413+L465</f>
        <v>#REF!</v>
      </c>
      <c r="M295" s="569" t="e">
        <f>M296+M336+M343+M351+M355+#REF!+#REF!+#REF!+#REF!+M364+M413+M465</f>
        <v>#REF!</v>
      </c>
      <c r="N295" s="569" t="e">
        <f>N296+N336+N343+N351+N355+#REF!+#REF!+#REF!+#REF!+N364+N413+N465</f>
        <v>#REF!</v>
      </c>
      <c r="O295" s="569" t="e">
        <f>O296+O336+O343+O351+O355+#REF!+#REF!+#REF!+#REF!+O364+O413+O465</f>
        <v>#REF!</v>
      </c>
      <c r="P295" s="569" t="e">
        <f>P296+P336+P343+P351+P355+#REF!+#REF!+#REF!+#REF!+P364+P413+P465</f>
        <v>#REF!</v>
      </c>
      <c r="Q295" s="569" t="e">
        <f>Q296+Q336+Q343+Q351+Q355+#REF!+#REF!+#REF!+#REF!+Q364+Q413+Q465</f>
        <v>#REF!</v>
      </c>
      <c r="R295" s="569" t="e">
        <f>R296+R336+R343+R351+R355+#REF!+#REF!+#REF!+#REF!+R364+R413+R465</f>
        <v>#REF!</v>
      </c>
      <c r="S295" s="569" t="e">
        <f>S296+S336+S343+S351+S355+#REF!+#REF!+#REF!+#REF!+S364+S413+S465</f>
        <v>#REF!</v>
      </c>
      <c r="T295" s="569" t="e">
        <f>T296+T336+T343+T351+T355+#REF!+#REF!+#REF!+#REF!+T364+T413+T465</f>
        <v>#REF!</v>
      </c>
      <c r="U295" s="569" t="e">
        <f>U296+U336+U343+U351+U355+#REF!+#REF!+#REF!+#REF!+U364+U413+U465</f>
        <v>#REF!</v>
      </c>
      <c r="V295" s="569" t="e">
        <f>V296+V336+V343+V351+V355+#REF!+#REF!+#REF!+#REF!+V364+V413+V465</f>
        <v>#REF!</v>
      </c>
      <c r="W295" s="569" t="e">
        <f>W296+W336+W343+W351+W355+#REF!+#REF!+#REF!+#REF!+W364+W413+W465</f>
        <v>#REF!</v>
      </c>
      <c r="X295" s="569" t="e">
        <f>X296+X336+X343+X351+X355+#REF!+#REF!+#REF!+#REF!+X364+X413+X465</f>
        <v>#REF!</v>
      </c>
      <c r="Y295" s="569" t="e">
        <f>Y296+Y336+Y343+Y351+Y355+#REF!+#REF!+#REF!+#REF!+Y364+Y413+Y465</f>
        <v>#REF!</v>
      </c>
      <c r="Z295" s="569" t="e">
        <f>Z296+Z336+Z343+Z351+Z355+#REF!+#REF!+#REF!+#REF!+Z364+Z413+Z465</f>
        <v>#REF!</v>
      </c>
      <c r="AA295" s="569" t="e">
        <f>AA296+AA336+AA343+AA351+AA355+#REF!+#REF!+#REF!+#REF!+AA364+AA413+AA465</f>
        <v>#REF!</v>
      </c>
      <c r="AB295" s="569" t="e">
        <f>AB296+AB336+AB343+AB351+AB355+#REF!+#REF!+#REF!+#REF!+AB364+AB413+AB465</f>
        <v>#REF!</v>
      </c>
      <c r="AC295" s="569" t="e">
        <f>AC296+AC336+AC343+AC351+AC355+#REF!+#REF!+#REF!+#REF!+AC364+AC413+AC465</f>
        <v>#REF!</v>
      </c>
      <c r="AD295" s="619">
        <f>SUM(B295:J295)</f>
        <v>1287800</v>
      </c>
      <c r="AE295" s="534"/>
    </row>
    <row r="296" spans="1:31" s="423" customFormat="1" ht="19.5" customHeight="1" thickBot="1">
      <c r="A296" s="620" t="s">
        <v>647</v>
      </c>
      <c r="B296" s="445">
        <f aca="true" t="shared" si="22" ref="B296:AC296">SUM(B297:B335)</f>
        <v>438000</v>
      </c>
      <c r="C296" s="445">
        <f t="shared" si="22"/>
        <v>66800</v>
      </c>
      <c r="D296" s="445">
        <f t="shared" si="22"/>
        <v>4100</v>
      </c>
      <c r="E296" s="445">
        <f t="shared" si="22"/>
        <v>0</v>
      </c>
      <c r="F296" s="445">
        <f t="shared" si="22"/>
        <v>0</v>
      </c>
      <c r="G296" s="445">
        <f t="shared" si="22"/>
        <v>0</v>
      </c>
      <c r="H296" s="445">
        <f t="shared" si="22"/>
        <v>0</v>
      </c>
      <c r="I296" s="445">
        <f t="shared" si="22"/>
        <v>0</v>
      </c>
      <c r="J296" s="445"/>
      <c r="K296" s="445">
        <f t="shared" si="22"/>
        <v>0</v>
      </c>
      <c r="L296" s="445">
        <f t="shared" si="22"/>
        <v>0</v>
      </c>
      <c r="M296" s="445">
        <f t="shared" si="22"/>
        <v>0</v>
      </c>
      <c r="N296" s="445">
        <f t="shared" si="22"/>
        <v>0</v>
      </c>
      <c r="O296" s="445">
        <f t="shared" si="22"/>
        <v>0</v>
      </c>
      <c r="P296" s="445">
        <f t="shared" si="22"/>
        <v>0</v>
      </c>
      <c r="Q296" s="445">
        <f t="shared" si="22"/>
        <v>0</v>
      </c>
      <c r="R296" s="445">
        <f t="shared" si="22"/>
        <v>0</v>
      </c>
      <c r="S296" s="445">
        <f t="shared" si="22"/>
        <v>0</v>
      </c>
      <c r="T296" s="445">
        <f t="shared" si="22"/>
        <v>0</v>
      </c>
      <c r="U296" s="445">
        <f t="shared" si="22"/>
        <v>0</v>
      </c>
      <c r="V296" s="445">
        <f t="shared" si="22"/>
        <v>0</v>
      </c>
      <c r="W296" s="445">
        <f t="shared" si="22"/>
        <v>0</v>
      </c>
      <c r="X296" s="445">
        <f t="shared" si="22"/>
        <v>0</v>
      </c>
      <c r="Y296" s="445">
        <f t="shared" si="22"/>
        <v>0</v>
      </c>
      <c r="Z296" s="445">
        <f t="shared" si="22"/>
        <v>0</v>
      </c>
      <c r="AA296" s="445">
        <f t="shared" si="22"/>
        <v>0</v>
      </c>
      <c r="AB296" s="445">
        <f t="shared" si="22"/>
        <v>0</v>
      </c>
      <c r="AC296" s="445">
        <f t="shared" si="22"/>
        <v>0</v>
      </c>
      <c r="AD296" s="621">
        <f aca="true" t="shared" si="23" ref="AD296:AD308">SUM(B296:AC296)-N296</f>
        <v>508900</v>
      </c>
      <c r="AE296" s="414"/>
    </row>
    <row r="297" spans="1:31" s="351" customFormat="1" ht="18" customHeight="1">
      <c r="A297" s="605" t="s">
        <v>519</v>
      </c>
      <c r="B297" s="431"/>
      <c r="C297" s="431">
        <v>1250</v>
      </c>
      <c r="D297" s="431">
        <v>150</v>
      </c>
      <c r="E297" s="431"/>
      <c r="F297" s="431"/>
      <c r="G297" s="431"/>
      <c r="H297" s="431"/>
      <c r="I297" s="431"/>
      <c r="J297" s="431"/>
      <c r="K297" s="431"/>
      <c r="L297" s="431"/>
      <c r="M297" s="431"/>
      <c r="N297" s="431"/>
      <c r="O297" s="431"/>
      <c r="P297" s="431"/>
      <c r="Q297" s="431"/>
      <c r="R297" s="431"/>
      <c r="S297" s="431"/>
      <c r="T297" s="431"/>
      <c r="U297" s="431"/>
      <c r="V297" s="431"/>
      <c r="W297" s="431"/>
      <c r="X297" s="431"/>
      <c r="Y297" s="431"/>
      <c r="Z297" s="431"/>
      <c r="AA297" s="431"/>
      <c r="AB297" s="431"/>
      <c r="AC297" s="431"/>
      <c r="AD297" s="582">
        <f t="shared" si="23"/>
        <v>1400</v>
      </c>
      <c r="AE297" s="404"/>
    </row>
    <row r="298" spans="1:31" s="354" customFormat="1" ht="18" customHeight="1">
      <c r="A298" s="607" t="s">
        <v>520</v>
      </c>
      <c r="B298" s="430">
        <v>8660</v>
      </c>
      <c r="C298" s="430">
        <v>1470</v>
      </c>
      <c r="D298" s="430">
        <v>50</v>
      </c>
      <c r="E298" s="430"/>
      <c r="F298" s="430"/>
      <c r="G298" s="430"/>
      <c r="H298" s="430"/>
      <c r="I298" s="430"/>
      <c r="J298" s="430"/>
      <c r="K298" s="430"/>
      <c r="L298" s="430"/>
      <c r="M298" s="430"/>
      <c r="N298" s="430"/>
      <c r="O298" s="430"/>
      <c r="P298" s="430"/>
      <c r="Q298" s="430"/>
      <c r="R298" s="430"/>
      <c r="S298" s="430"/>
      <c r="T298" s="430"/>
      <c r="U298" s="430"/>
      <c r="V298" s="430"/>
      <c r="W298" s="430"/>
      <c r="X298" s="430"/>
      <c r="Y298" s="430"/>
      <c r="Z298" s="430"/>
      <c r="AA298" s="430"/>
      <c r="AB298" s="430"/>
      <c r="AC298" s="430"/>
      <c r="AD298" s="582">
        <f t="shared" si="23"/>
        <v>10180</v>
      </c>
      <c r="AE298" s="404"/>
    </row>
    <row r="299" spans="1:31" s="351" customFormat="1" ht="18" customHeight="1">
      <c r="A299" s="606" t="s">
        <v>521</v>
      </c>
      <c r="B299" s="452">
        <v>10490</v>
      </c>
      <c r="C299" s="452">
        <v>2870</v>
      </c>
      <c r="D299" s="452">
        <v>100</v>
      </c>
      <c r="E299" s="452"/>
      <c r="F299" s="452"/>
      <c r="G299" s="452"/>
      <c r="H299" s="452"/>
      <c r="I299" s="452"/>
      <c r="J299" s="452"/>
      <c r="K299" s="452"/>
      <c r="L299" s="452"/>
      <c r="M299" s="452"/>
      <c r="N299" s="452"/>
      <c r="O299" s="452"/>
      <c r="P299" s="452"/>
      <c r="Q299" s="452"/>
      <c r="R299" s="452"/>
      <c r="S299" s="452"/>
      <c r="T299" s="452"/>
      <c r="U299" s="452"/>
      <c r="V299" s="452"/>
      <c r="W299" s="452"/>
      <c r="X299" s="452"/>
      <c r="Y299" s="452"/>
      <c r="Z299" s="452"/>
      <c r="AA299" s="452"/>
      <c r="AB299" s="452"/>
      <c r="AC299" s="452"/>
      <c r="AD299" s="582">
        <f t="shared" si="23"/>
        <v>13460</v>
      </c>
      <c r="AE299" s="404"/>
    </row>
    <row r="300" spans="1:31" s="351" customFormat="1" ht="18" customHeight="1">
      <c r="A300" s="606" t="s">
        <v>523</v>
      </c>
      <c r="B300" s="430">
        <v>22370</v>
      </c>
      <c r="C300" s="430">
        <v>3350</v>
      </c>
      <c r="D300" s="430"/>
      <c r="E300" s="430"/>
      <c r="F300" s="430"/>
      <c r="G300" s="430"/>
      <c r="H300" s="430"/>
      <c r="I300" s="430"/>
      <c r="J300" s="430"/>
      <c r="K300" s="430"/>
      <c r="L300" s="430"/>
      <c r="M300" s="430"/>
      <c r="N300" s="430"/>
      <c r="O300" s="430"/>
      <c r="P300" s="430"/>
      <c r="Q300" s="430"/>
      <c r="R300" s="430"/>
      <c r="S300" s="430"/>
      <c r="T300" s="430"/>
      <c r="U300" s="430"/>
      <c r="V300" s="430"/>
      <c r="W300" s="430"/>
      <c r="X300" s="430"/>
      <c r="Y300" s="430"/>
      <c r="Z300" s="430"/>
      <c r="AA300" s="430"/>
      <c r="AB300" s="430"/>
      <c r="AC300" s="430"/>
      <c r="AD300" s="582">
        <f t="shared" si="23"/>
        <v>25720</v>
      </c>
      <c r="AE300" s="404"/>
    </row>
    <row r="301" spans="1:31" s="351" customFormat="1" ht="18" customHeight="1">
      <c r="A301" s="606" t="s">
        <v>524</v>
      </c>
      <c r="B301" s="430">
        <v>17040</v>
      </c>
      <c r="C301" s="430">
        <v>1400</v>
      </c>
      <c r="D301" s="430"/>
      <c r="E301" s="430"/>
      <c r="F301" s="430"/>
      <c r="G301" s="430"/>
      <c r="H301" s="430"/>
      <c r="I301" s="430"/>
      <c r="J301" s="430"/>
      <c r="K301" s="430"/>
      <c r="L301" s="430"/>
      <c r="M301" s="430"/>
      <c r="N301" s="430"/>
      <c r="O301" s="430"/>
      <c r="P301" s="430"/>
      <c r="Q301" s="430"/>
      <c r="R301" s="430"/>
      <c r="S301" s="430"/>
      <c r="T301" s="430"/>
      <c r="U301" s="430"/>
      <c r="V301" s="430"/>
      <c r="W301" s="430"/>
      <c r="X301" s="430"/>
      <c r="Y301" s="430"/>
      <c r="Z301" s="430"/>
      <c r="AA301" s="430"/>
      <c r="AB301" s="430"/>
      <c r="AC301" s="430"/>
      <c r="AD301" s="582">
        <f t="shared" si="23"/>
        <v>18440</v>
      </c>
      <c r="AE301" s="404"/>
    </row>
    <row r="302" spans="1:31" s="351" customFormat="1" ht="18" customHeight="1">
      <c r="A302" s="606" t="s">
        <v>526</v>
      </c>
      <c r="B302" s="430">
        <v>16400</v>
      </c>
      <c r="C302" s="430">
        <v>2950</v>
      </c>
      <c r="D302" s="430">
        <v>140</v>
      </c>
      <c r="E302" s="430"/>
      <c r="F302" s="430"/>
      <c r="G302" s="430"/>
      <c r="H302" s="430"/>
      <c r="I302" s="430"/>
      <c r="J302" s="430"/>
      <c r="K302" s="430"/>
      <c r="L302" s="430"/>
      <c r="M302" s="430"/>
      <c r="N302" s="430"/>
      <c r="O302" s="430"/>
      <c r="P302" s="430"/>
      <c r="Q302" s="430"/>
      <c r="R302" s="430"/>
      <c r="S302" s="430"/>
      <c r="T302" s="430"/>
      <c r="U302" s="430"/>
      <c r="V302" s="430"/>
      <c r="W302" s="430"/>
      <c r="X302" s="430"/>
      <c r="Y302" s="430"/>
      <c r="Z302" s="430"/>
      <c r="AA302" s="430"/>
      <c r="AB302" s="430"/>
      <c r="AC302" s="430"/>
      <c r="AD302" s="582">
        <f t="shared" si="23"/>
        <v>19490</v>
      </c>
      <c r="AE302" s="404"/>
    </row>
    <row r="303" spans="1:31" s="351" customFormat="1" ht="18" customHeight="1">
      <c r="A303" s="606" t="s">
        <v>639</v>
      </c>
      <c r="B303" s="430">
        <v>3310</v>
      </c>
      <c r="C303" s="430"/>
      <c r="D303" s="430"/>
      <c r="E303" s="430"/>
      <c r="F303" s="430"/>
      <c r="G303" s="430"/>
      <c r="H303" s="430"/>
      <c r="I303" s="430"/>
      <c r="J303" s="430"/>
      <c r="K303" s="430"/>
      <c r="L303" s="430"/>
      <c r="M303" s="430"/>
      <c r="N303" s="430"/>
      <c r="O303" s="430"/>
      <c r="P303" s="430"/>
      <c r="Q303" s="430"/>
      <c r="R303" s="430"/>
      <c r="S303" s="430"/>
      <c r="T303" s="430"/>
      <c r="U303" s="430"/>
      <c r="V303" s="430"/>
      <c r="W303" s="430"/>
      <c r="X303" s="430"/>
      <c r="Y303" s="430"/>
      <c r="Z303" s="430"/>
      <c r="AA303" s="430"/>
      <c r="AB303" s="430"/>
      <c r="AC303" s="430"/>
      <c r="AD303" s="582">
        <f t="shared" si="23"/>
        <v>3310</v>
      </c>
      <c r="AE303" s="404"/>
    </row>
    <row r="304" spans="1:31" s="351" customFormat="1" ht="18" customHeight="1" hidden="1">
      <c r="A304" s="606" t="s">
        <v>529</v>
      </c>
      <c r="B304" s="430"/>
      <c r="C304" s="430"/>
      <c r="D304" s="430"/>
      <c r="E304" s="430"/>
      <c r="F304" s="430"/>
      <c r="G304" s="430"/>
      <c r="H304" s="430"/>
      <c r="I304" s="430"/>
      <c r="J304" s="430"/>
      <c r="K304" s="430"/>
      <c r="L304" s="430"/>
      <c r="M304" s="430"/>
      <c r="N304" s="430"/>
      <c r="O304" s="430"/>
      <c r="P304" s="430"/>
      <c r="Q304" s="430"/>
      <c r="R304" s="430"/>
      <c r="S304" s="430"/>
      <c r="T304" s="430"/>
      <c r="U304" s="430"/>
      <c r="V304" s="430"/>
      <c r="W304" s="430"/>
      <c r="X304" s="430"/>
      <c r="Y304" s="430"/>
      <c r="Z304" s="430"/>
      <c r="AA304" s="430"/>
      <c r="AB304" s="430"/>
      <c r="AC304" s="430"/>
      <c r="AD304" s="582">
        <f t="shared" si="23"/>
        <v>0</v>
      </c>
      <c r="AE304" s="404"/>
    </row>
    <row r="305" spans="1:31" s="351" customFormat="1" ht="18" customHeight="1" hidden="1">
      <c r="A305" s="606" t="s">
        <v>530</v>
      </c>
      <c r="B305" s="430"/>
      <c r="C305" s="430"/>
      <c r="D305" s="430"/>
      <c r="E305" s="430"/>
      <c r="F305" s="430"/>
      <c r="G305" s="430"/>
      <c r="H305" s="430"/>
      <c r="I305" s="430"/>
      <c r="J305" s="430"/>
      <c r="K305" s="430"/>
      <c r="L305" s="430"/>
      <c r="M305" s="430"/>
      <c r="N305" s="430"/>
      <c r="O305" s="430"/>
      <c r="P305" s="430"/>
      <c r="Q305" s="430"/>
      <c r="R305" s="430"/>
      <c r="S305" s="430"/>
      <c r="T305" s="430"/>
      <c r="U305" s="430"/>
      <c r="V305" s="430"/>
      <c r="W305" s="430"/>
      <c r="X305" s="430"/>
      <c r="Y305" s="430"/>
      <c r="Z305" s="430"/>
      <c r="AA305" s="430"/>
      <c r="AB305" s="430"/>
      <c r="AC305" s="430"/>
      <c r="AD305" s="582">
        <f t="shared" si="23"/>
        <v>0</v>
      </c>
      <c r="AE305" s="404"/>
    </row>
    <row r="306" spans="1:31" s="351" customFormat="1" ht="18" customHeight="1">
      <c r="A306" s="606" t="s">
        <v>568</v>
      </c>
      <c r="B306" s="430">
        <v>380</v>
      </c>
      <c r="C306" s="430">
        <v>1100</v>
      </c>
      <c r="D306" s="430"/>
      <c r="E306" s="430"/>
      <c r="F306" s="430"/>
      <c r="G306" s="430"/>
      <c r="H306" s="430"/>
      <c r="I306" s="430"/>
      <c r="J306" s="430"/>
      <c r="K306" s="430"/>
      <c r="L306" s="430"/>
      <c r="M306" s="430"/>
      <c r="N306" s="430"/>
      <c r="O306" s="430"/>
      <c r="P306" s="430"/>
      <c r="Q306" s="430"/>
      <c r="R306" s="430"/>
      <c r="S306" s="430"/>
      <c r="T306" s="430"/>
      <c r="U306" s="430"/>
      <c r="V306" s="430"/>
      <c r="W306" s="430"/>
      <c r="X306" s="430"/>
      <c r="Y306" s="430"/>
      <c r="Z306" s="430"/>
      <c r="AA306" s="430"/>
      <c r="AB306" s="430"/>
      <c r="AC306" s="430"/>
      <c r="AD306" s="582">
        <f t="shared" si="23"/>
        <v>1480</v>
      </c>
      <c r="AE306" s="404"/>
    </row>
    <row r="307" spans="1:31" s="354" customFormat="1" ht="18" customHeight="1">
      <c r="A307" s="606" t="s">
        <v>534</v>
      </c>
      <c r="B307" s="430">
        <v>10000</v>
      </c>
      <c r="C307" s="430">
        <v>1000</v>
      </c>
      <c r="D307" s="430"/>
      <c r="E307" s="430"/>
      <c r="F307" s="430"/>
      <c r="G307" s="430"/>
      <c r="H307" s="430"/>
      <c r="I307" s="430"/>
      <c r="J307" s="430"/>
      <c r="K307" s="430"/>
      <c r="L307" s="430"/>
      <c r="M307" s="430"/>
      <c r="N307" s="430"/>
      <c r="O307" s="430"/>
      <c r="P307" s="430"/>
      <c r="Q307" s="430"/>
      <c r="R307" s="430"/>
      <c r="S307" s="430"/>
      <c r="T307" s="430"/>
      <c r="U307" s="430"/>
      <c r="V307" s="430"/>
      <c r="W307" s="430"/>
      <c r="X307" s="430"/>
      <c r="Y307" s="430"/>
      <c r="Z307" s="430"/>
      <c r="AA307" s="430"/>
      <c r="AB307" s="430"/>
      <c r="AC307" s="430"/>
      <c r="AD307" s="582">
        <f t="shared" si="23"/>
        <v>11000</v>
      </c>
      <c r="AE307" s="404"/>
    </row>
    <row r="308" spans="1:31" ht="18" customHeight="1">
      <c r="A308" s="622" t="s">
        <v>535</v>
      </c>
      <c r="B308" s="430">
        <v>15400</v>
      </c>
      <c r="C308" s="430">
        <v>340</v>
      </c>
      <c r="D308" s="430"/>
      <c r="E308" s="430"/>
      <c r="F308" s="430"/>
      <c r="G308" s="430"/>
      <c r="H308" s="430"/>
      <c r="I308" s="430"/>
      <c r="J308" s="430"/>
      <c r="K308" s="430"/>
      <c r="L308" s="430"/>
      <c r="M308" s="430"/>
      <c r="N308" s="430"/>
      <c r="O308" s="430"/>
      <c r="P308" s="430"/>
      <c r="Q308" s="430"/>
      <c r="R308" s="430"/>
      <c r="S308" s="430"/>
      <c r="T308" s="430"/>
      <c r="U308" s="430"/>
      <c r="V308" s="430"/>
      <c r="W308" s="430"/>
      <c r="X308" s="430"/>
      <c r="Y308" s="430"/>
      <c r="Z308" s="430"/>
      <c r="AA308" s="430"/>
      <c r="AB308" s="430"/>
      <c r="AC308" s="430"/>
      <c r="AD308" s="582">
        <f t="shared" si="23"/>
        <v>15740</v>
      </c>
      <c r="AE308" s="404"/>
    </row>
    <row r="309" spans="1:31" ht="18" customHeight="1">
      <c r="A309" s="606" t="s">
        <v>567</v>
      </c>
      <c r="B309" s="430">
        <v>4200</v>
      </c>
      <c r="C309" s="430">
        <v>2260</v>
      </c>
      <c r="D309" s="430"/>
      <c r="E309" s="430"/>
      <c r="F309" s="430"/>
      <c r="G309" s="430"/>
      <c r="H309" s="430"/>
      <c r="I309" s="430"/>
      <c r="J309" s="430"/>
      <c r="K309" s="430"/>
      <c r="L309" s="430"/>
      <c r="M309" s="430"/>
      <c r="N309" s="430"/>
      <c r="O309" s="430"/>
      <c r="P309" s="430"/>
      <c r="Q309" s="430"/>
      <c r="R309" s="430"/>
      <c r="S309" s="430"/>
      <c r="T309" s="430"/>
      <c r="U309" s="430"/>
      <c r="V309" s="430"/>
      <c r="W309" s="430"/>
      <c r="X309" s="430"/>
      <c r="Y309" s="430"/>
      <c r="Z309" s="430"/>
      <c r="AA309" s="430"/>
      <c r="AB309" s="430"/>
      <c r="AC309" s="430"/>
      <c r="AD309" s="582">
        <f aca="true" t="shared" si="24" ref="AD309:AD363">SUM(B309:AC309)-N309</f>
        <v>6460</v>
      </c>
      <c r="AE309" s="404"/>
    </row>
    <row r="310" spans="1:31" s="361" customFormat="1" ht="18" customHeight="1">
      <c r="A310" s="622" t="s">
        <v>536</v>
      </c>
      <c r="B310" s="430">
        <v>15710</v>
      </c>
      <c r="C310" s="430">
        <v>600</v>
      </c>
      <c r="D310" s="430"/>
      <c r="E310" s="430"/>
      <c r="F310" s="430"/>
      <c r="G310" s="430"/>
      <c r="H310" s="430"/>
      <c r="I310" s="430"/>
      <c r="J310" s="430"/>
      <c r="K310" s="430"/>
      <c r="L310" s="430"/>
      <c r="M310" s="430"/>
      <c r="N310" s="430"/>
      <c r="O310" s="430"/>
      <c r="P310" s="430"/>
      <c r="Q310" s="430"/>
      <c r="R310" s="430"/>
      <c r="S310" s="430"/>
      <c r="T310" s="430"/>
      <c r="U310" s="430"/>
      <c r="V310" s="430"/>
      <c r="W310" s="430"/>
      <c r="X310" s="430"/>
      <c r="Y310" s="430"/>
      <c r="Z310" s="430"/>
      <c r="AA310" s="430"/>
      <c r="AB310" s="430"/>
      <c r="AC310" s="430"/>
      <c r="AD310" s="582">
        <f t="shared" si="24"/>
        <v>16310</v>
      </c>
      <c r="AE310" s="404"/>
    </row>
    <row r="311" spans="1:31" s="361" customFormat="1" ht="18" customHeight="1">
      <c r="A311" s="622" t="s">
        <v>537</v>
      </c>
      <c r="B311" s="430">
        <v>1880</v>
      </c>
      <c r="C311" s="430">
        <v>3090</v>
      </c>
      <c r="D311" s="430">
        <v>120</v>
      </c>
      <c r="E311" s="430"/>
      <c r="F311" s="430"/>
      <c r="G311" s="430"/>
      <c r="H311" s="430"/>
      <c r="I311" s="430"/>
      <c r="J311" s="430"/>
      <c r="K311" s="430"/>
      <c r="L311" s="430"/>
      <c r="M311" s="430"/>
      <c r="N311" s="430"/>
      <c r="O311" s="430"/>
      <c r="P311" s="430"/>
      <c r="Q311" s="430"/>
      <c r="R311" s="430"/>
      <c r="S311" s="430"/>
      <c r="T311" s="430"/>
      <c r="U311" s="430"/>
      <c r="V311" s="430"/>
      <c r="W311" s="430"/>
      <c r="X311" s="430"/>
      <c r="Y311" s="430"/>
      <c r="Z311" s="430"/>
      <c r="AA311" s="430"/>
      <c r="AB311" s="430"/>
      <c r="AC311" s="430"/>
      <c r="AD311" s="582">
        <f t="shared" si="24"/>
        <v>5090</v>
      </c>
      <c r="AE311" s="404"/>
    </row>
    <row r="312" spans="1:31" s="361" customFormat="1" ht="18" customHeight="1">
      <c r="A312" s="622" t="s">
        <v>538</v>
      </c>
      <c r="B312" s="430">
        <v>6790</v>
      </c>
      <c r="C312" s="430">
        <v>740</v>
      </c>
      <c r="D312" s="430"/>
      <c r="E312" s="430"/>
      <c r="F312" s="430"/>
      <c r="G312" s="430"/>
      <c r="H312" s="430"/>
      <c r="I312" s="430"/>
      <c r="J312" s="430"/>
      <c r="K312" s="430"/>
      <c r="L312" s="430"/>
      <c r="M312" s="430"/>
      <c r="N312" s="430"/>
      <c r="O312" s="430"/>
      <c r="P312" s="430"/>
      <c r="Q312" s="430"/>
      <c r="R312" s="430"/>
      <c r="S312" s="430"/>
      <c r="T312" s="430"/>
      <c r="U312" s="430"/>
      <c r="V312" s="430"/>
      <c r="W312" s="430"/>
      <c r="X312" s="430"/>
      <c r="Y312" s="430"/>
      <c r="Z312" s="430"/>
      <c r="AA312" s="430"/>
      <c r="AB312" s="430"/>
      <c r="AC312" s="430"/>
      <c r="AD312" s="582">
        <f t="shared" si="24"/>
        <v>7530</v>
      </c>
      <c r="AE312" s="404"/>
    </row>
    <row r="313" spans="1:31" s="361" customFormat="1" ht="18" customHeight="1">
      <c r="A313" s="622" t="s">
        <v>539</v>
      </c>
      <c r="B313" s="430">
        <v>15560</v>
      </c>
      <c r="C313" s="430">
        <v>1700</v>
      </c>
      <c r="D313" s="430"/>
      <c r="E313" s="430"/>
      <c r="F313" s="430"/>
      <c r="G313" s="430"/>
      <c r="H313" s="430"/>
      <c r="I313" s="430"/>
      <c r="J313" s="430"/>
      <c r="K313" s="430"/>
      <c r="L313" s="430"/>
      <c r="M313" s="430"/>
      <c r="N313" s="430"/>
      <c r="O313" s="430"/>
      <c r="P313" s="430"/>
      <c r="Q313" s="430"/>
      <c r="R313" s="430"/>
      <c r="S313" s="430"/>
      <c r="T313" s="430"/>
      <c r="U313" s="430"/>
      <c r="V313" s="430"/>
      <c r="W313" s="430"/>
      <c r="X313" s="430"/>
      <c r="Y313" s="430"/>
      <c r="Z313" s="430"/>
      <c r="AA313" s="430"/>
      <c r="AB313" s="430"/>
      <c r="AC313" s="430"/>
      <c r="AD313" s="582">
        <f t="shared" si="24"/>
        <v>17260</v>
      </c>
      <c r="AE313" s="404"/>
    </row>
    <row r="314" spans="1:31" s="361" customFormat="1" ht="18" customHeight="1">
      <c r="A314" s="622" t="s">
        <v>540</v>
      </c>
      <c r="B314" s="430">
        <v>33950</v>
      </c>
      <c r="C314" s="430">
        <v>1700</v>
      </c>
      <c r="D314" s="430">
        <v>530</v>
      </c>
      <c r="E314" s="430"/>
      <c r="F314" s="430"/>
      <c r="G314" s="430"/>
      <c r="H314" s="430"/>
      <c r="I314" s="430"/>
      <c r="J314" s="430"/>
      <c r="K314" s="430"/>
      <c r="L314" s="430"/>
      <c r="M314" s="430"/>
      <c r="N314" s="430"/>
      <c r="O314" s="430"/>
      <c r="P314" s="430"/>
      <c r="Q314" s="430"/>
      <c r="R314" s="430"/>
      <c r="S314" s="430"/>
      <c r="T314" s="430"/>
      <c r="U314" s="430"/>
      <c r="V314" s="430"/>
      <c r="W314" s="430"/>
      <c r="X314" s="430"/>
      <c r="Y314" s="430"/>
      <c r="Z314" s="430"/>
      <c r="AA314" s="430"/>
      <c r="AB314" s="430"/>
      <c r="AC314" s="430"/>
      <c r="AD314" s="582">
        <f t="shared" si="24"/>
        <v>36180</v>
      </c>
      <c r="AE314" s="404"/>
    </row>
    <row r="315" spans="1:31" s="361" customFormat="1" ht="18" customHeight="1">
      <c r="A315" s="622" t="s">
        <v>541</v>
      </c>
      <c r="B315" s="430">
        <v>20190</v>
      </c>
      <c r="C315" s="430">
        <v>4320</v>
      </c>
      <c r="D315" s="430">
        <v>480</v>
      </c>
      <c r="E315" s="430"/>
      <c r="F315" s="430"/>
      <c r="G315" s="430"/>
      <c r="H315" s="430"/>
      <c r="I315" s="430"/>
      <c r="J315" s="430"/>
      <c r="K315" s="430"/>
      <c r="L315" s="430"/>
      <c r="M315" s="430"/>
      <c r="N315" s="430"/>
      <c r="O315" s="430"/>
      <c r="P315" s="430"/>
      <c r="Q315" s="430"/>
      <c r="R315" s="430"/>
      <c r="S315" s="430"/>
      <c r="T315" s="430"/>
      <c r="U315" s="430"/>
      <c r="V315" s="430"/>
      <c r="W315" s="430"/>
      <c r="X315" s="430"/>
      <c r="Y315" s="430"/>
      <c r="Z315" s="430"/>
      <c r="AA315" s="430"/>
      <c r="AB315" s="430"/>
      <c r="AC315" s="430"/>
      <c r="AD315" s="582">
        <f t="shared" si="24"/>
        <v>24990</v>
      </c>
      <c r="AE315" s="404"/>
    </row>
    <row r="316" spans="1:31" s="361" customFormat="1" ht="18" customHeight="1" hidden="1">
      <c r="A316" s="622" t="s">
        <v>542</v>
      </c>
      <c r="B316" s="430"/>
      <c r="C316" s="430"/>
      <c r="D316" s="430"/>
      <c r="E316" s="430"/>
      <c r="F316" s="430"/>
      <c r="G316" s="430"/>
      <c r="H316" s="430"/>
      <c r="I316" s="430"/>
      <c r="J316" s="430"/>
      <c r="K316" s="430"/>
      <c r="L316" s="430"/>
      <c r="M316" s="430"/>
      <c r="N316" s="430"/>
      <c r="O316" s="430"/>
      <c r="P316" s="430"/>
      <c r="Q316" s="430"/>
      <c r="R316" s="430"/>
      <c r="S316" s="430"/>
      <c r="T316" s="430"/>
      <c r="U316" s="430"/>
      <c r="V316" s="430"/>
      <c r="W316" s="430"/>
      <c r="X316" s="430"/>
      <c r="Y316" s="430"/>
      <c r="Z316" s="430"/>
      <c r="AA316" s="430"/>
      <c r="AB316" s="430"/>
      <c r="AC316" s="430"/>
      <c r="AD316" s="582">
        <f t="shared" si="24"/>
        <v>0</v>
      </c>
      <c r="AE316" s="404"/>
    </row>
    <row r="317" spans="1:31" s="361" customFormat="1" ht="18" customHeight="1">
      <c r="A317" s="622" t="s">
        <v>543</v>
      </c>
      <c r="B317" s="430">
        <v>15970</v>
      </c>
      <c r="C317" s="430">
        <v>4840</v>
      </c>
      <c r="D317" s="430">
        <v>400</v>
      </c>
      <c r="E317" s="430"/>
      <c r="F317" s="430"/>
      <c r="G317" s="430"/>
      <c r="H317" s="430"/>
      <c r="I317" s="430"/>
      <c r="J317" s="430"/>
      <c r="K317" s="430"/>
      <c r="L317" s="430"/>
      <c r="M317" s="430"/>
      <c r="N317" s="430"/>
      <c r="O317" s="430"/>
      <c r="P317" s="430"/>
      <c r="Q317" s="430"/>
      <c r="R317" s="430"/>
      <c r="S317" s="430"/>
      <c r="T317" s="430"/>
      <c r="U317" s="430"/>
      <c r="V317" s="430"/>
      <c r="W317" s="430"/>
      <c r="X317" s="430"/>
      <c r="Y317" s="430"/>
      <c r="Z317" s="430"/>
      <c r="AA317" s="430"/>
      <c r="AB317" s="430"/>
      <c r="AC317" s="430"/>
      <c r="AD317" s="582">
        <f t="shared" si="24"/>
        <v>21210</v>
      </c>
      <c r="AE317" s="404"/>
    </row>
    <row r="318" spans="1:31" s="361" customFormat="1" ht="18" customHeight="1">
      <c r="A318" s="622" t="s">
        <v>544</v>
      </c>
      <c r="B318" s="430">
        <v>8400</v>
      </c>
      <c r="C318" s="430">
        <v>900</v>
      </c>
      <c r="D318" s="430">
        <v>350</v>
      </c>
      <c r="E318" s="430"/>
      <c r="F318" s="430"/>
      <c r="G318" s="430"/>
      <c r="H318" s="430"/>
      <c r="I318" s="430"/>
      <c r="J318" s="430"/>
      <c r="K318" s="430"/>
      <c r="L318" s="430"/>
      <c r="M318" s="430"/>
      <c r="N318" s="430"/>
      <c r="O318" s="430"/>
      <c r="P318" s="430"/>
      <c r="Q318" s="430"/>
      <c r="R318" s="430"/>
      <c r="S318" s="430"/>
      <c r="T318" s="430"/>
      <c r="U318" s="430"/>
      <c r="V318" s="430"/>
      <c r="W318" s="430"/>
      <c r="X318" s="430"/>
      <c r="Y318" s="430"/>
      <c r="Z318" s="430"/>
      <c r="AA318" s="430"/>
      <c r="AB318" s="430"/>
      <c r="AC318" s="430"/>
      <c r="AD318" s="582">
        <f t="shared" si="24"/>
        <v>9650</v>
      </c>
      <c r="AE318" s="404"/>
    </row>
    <row r="319" spans="1:31" s="361" customFormat="1" ht="18" customHeight="1">
      <c r="A319" s="622" t="s">
        <v>546</v>
      </c>
      <c r="B319" s="430">
        <v>16400</v>
      </c>
      <c r="C319" s="430">
        <v>3500</v>
      </c>
      <c r="D319" s="430">
        <v>330</v>
      </c>
      <c r="E319" s="430"/>
      <c r="F319" s="430"/>
      <c r="G319" s="430"/>
      <c r="H319" s="430"/>
      <c r="I319" s="430"/>
      <c r="J319" s="430"/>
      <c r="K319" s="430"/>
      <c r="L319" s="430"/>
      <c r="M319" s="430"/>
      <c r="N319" s="430"/>
      <c r="O319" s="430"/>
      <c r="P319" s="430"/>
      <c r="Q319" s="430"/>
      <c r="R319" s="430"/>
      <c r="S319" s="430"/>
      <c r="T319" s="430"/>
      <c r="U319" s="430"/>
      <c r="V319" s="430"/>
      <c r="W319" s="430"/>
      <c r="X319" s="430"/>
      <c r="Y319" s="430"/>
      <c r="Z319" s="430"/>
      <c r="AA319" s="430"/>
      <c r="AB319" s="430"/>
      <c r="AC319" s="430"/>
      <c r="AD319" s="582">
        <f t="shared" si="24"/>
        <v>20230</v>
      </c>
      <c r="AE319" s="404"/>
    </row>
    <row r="320" spans="1:31" s="453" customFormat="1" ht="18" customHeight="1">
      <c r="A320" s="622" t="s">
        <v>550</v>
      </c>
      <c r="B320" s="430">
        <v>16700</v>
      </c>
      <c r="C320" s="430">
        <v>3220</v>
      </c>
      <c r="D320" s="430">
        <v>200</v>
      </c>
      <c r="E320" s="430"/>
      <c r="F320" s="430"/>
      <c r="G320" s="430"/>
      <c r="H320" s="430"/>
      <c r="I320" s="430"/>
      <c r="J320" s="430"/>
      <c r="K320" s="430"/>
      <c r="L320" s="430"/>
      <c r="M320" s="430"/>
      <c r="N320" s="430"/>
      <c r="O320" s="430"/>
      <c r="P320" s="430"/>
      <c r="Q320" s="430"/>
      <c r="R320" s="430"/>
      <c r="S320" s="430"/>
      <c r="T320" s="430"/>
      <c r="U320" s="430"/>
      <c r="V320" s="430"/>
      <c r="W320" s="430"/>
      <c r="X320" s="430"/>
      <c r="Y320" s="430"/>
      <c r="Z320" s="430"/>
      <c r="AA320" s="430"/>
      <c r="AB320" s="430"/>
      <c r="AC320" s="430"/>
      <c r="AD320" s="582">
        <f t="shared" si="24"/>
        <v>20120</v>
      </c>
      <c r="AE320" s="404"/>
    </row>
    <row r="321" spans="1:31" s="453" customFormat="1" ht="18" customHeight="1">
      <c r="A321" s="622" t="s">
        <v>551</v>
      </c>
      <c r="B321" s="430">
        <v>2840</v>
      </c>
      <c r="C321" s="430">
        <v>1050</v>
      </c>
      <c r="D321" s="430">
        <v>130</v>
      </c>
      <c r="E321" s="430"/>
      <c r="F321" s="430"/>
      <c r="G321" s="430"/>
      <c r="H321" s="430"/>
      <c r="I321" s="430"/>
      <c r="J321" s="430"/>
      <c r="K321" s="430"/>
      <c r="L321" s="430"/>
      <c r="M321" s="430"/>
      <c r="N321" s="430"/>
      <c r="O321" s="430"/>
      <c r="P321" s="430"/>
      <c r="Q321" s="430"/>
      <c r="R321" s="430"/>
      <c r="S321" s="430"/>
      <c r="T321" s="430"/>
      <c r="U321" s="430"/>
      <c r="V321" s="430"/>
      <c r="W321" s="430"/>
      <c r="X321" s="430"/>
      <c r="Y321" s="430"/>
      <c r="Z321" s="430"/>
      <c r="AA321" s="430"/>
      <c r="AB321" s="430"/>
      <c r="AC321" s="430"/>
      <c r="AD321" s="582">
        <f t="shared" si="24"/>
        <v>4020</v>
      </c>
      <c r="AE321" s="404"/>
    </row>
    <row r="322" spans="1:31" s="453" customFormat="1" ht="18" customHeight="1">
      <c r="A322" s="622" t="s">
        <v>552</v>
      </c>
      <c r="B322" s="430">
        <v>28000</v>
      </c>
      <c r="C322" s="430">
        <v>3680</v>
      </c>
      <c r="D322" s="430">
        <v>430</v>
      </c>
      <c r="E322" s="430"/>
      <c r="F322" s="430"/>
      <c r="G322" s="430"/>
      <c r="H322" s="430"/>
      <c r="I322" s="430"/>
      <c r="J322" s="430"/>
      <c r="K322" s="430"/>
      <c r="L322" s="430"/>
      <c r="M322" s="430"/>
      <c r="N322" s="430"/>
      <c r="O322" s="430"/>
      <c r="P322" s="430"/>
      <c r="Q322" s="430"/>
      <c r="R322" s="430"/>
      <c r="S322" s="430"/>
      <c r="T322" s="430"/>
      <c r="U322" s="430"/>
      <c r="V322" s="430"/>
      <c r="W322" s="430"/>
      <c r="X322" s="430"/>
      <c r="Y322" s="430"/>
      <c r="Z322" s="430"/>
      <c r="AA322" s="430"/>
      <c r="AB322" s="430"/>
      <c r="AC322" s="430"/>
      <c r="AD322" s="582">
        <f t="shared" si="24"/>
        <v>32110</v>
      </c>
      <c r="AE322" s="404"/>
    </row>
    <row r="323" spans="1:31" s="453" customFormat="1" ht="18" customHeight="1">
      <c r="A323" s="622" t="s">
        <v>553</v>
      </c>
      <c r="B323" s="430">
        <v>10130</v>
      </c>
      <c r="C323" s="430">
        <v>5900</v>
      </c>
      <c r="D323" s="430">
        <v>40</v>
      </c>
      <c r="E323" s="430"/>
      <c r="F323" s="430"/>
      <c r="G323" s="430"/>
      <c r="H323" s="430"/>
      <c r="I323" s="430"/>
      <c r="J323" s="430"/>
      <c r="K323" s="430"/>
      <c r="L323" s="430"/>
      <c r="M323" s="430"/>
      <c r="N323" s="430"/>
      <c r="O323" s="430"/>
      <c r="P323" s="430"/>
      <c r="Q323" s="430"/>
      <c r="R323" s="430"/>
      <c r="S323" s="430"/>
      <c r="T323" s="430"/>
      <c r="U323" s="430"/>
      <c r="V323" s="430"/>
      <c r="W323" s="430"/>
      <c r="X323" s="430"/>
      <c r="Y323" s="430"/>
      <c r="Z323" s="430"/>
      <c r="AA323" s="430"/>
      <c r="AB323" s="430"/>
      <c r="AC323" s="430"/>
      <c r="AD323" s="582">
        <f t="shared" si="24"/>
        <v>16070</v>
      </c>
      <c r="AE323" s="404"/>
    </row>
    <row r="324" spans="1:31" s="453" customFormat="1" ht="18" customHeight="1">
      <c r="A324" s="622" t="s">
        <v>554</v>
      </c>
      <c r="B324" s="430">
        <v>24950</v>
      </c>
      <c r="C324" s="430">
        <v>5100</v>
      </c>
      <c r="D324" s="430">
        <v>300</v>
      </c>
      <c r="E324" s="430"/>
      <c r="F324" s="430"/>
      <c r="G324" s="430"/>
      <c r="H324" s="430"/>
      <c r="I324" s="430"/>
      <c r="J324" s="430"/>
      <c r="K324" s="430"/>
      <c r="L324" s="430"/>
      <c r="M324" s="430"/>
      <c r="N324" s="430"/>
      <c r="O324" s="430"/>
      <c r="P324" s="430"/>
      <c r="Q324" s="430"/>
      <c r="R324" s="430"/>
      <c r="S324" s="430"/>
      <c r="T324" s="430"/>
      <c r="U324" s="430"/>
      <c r="V324" s="430"/>
      <c r="W324" s="430"/>
      <c r="X324" s="430"/>
      <c r="Y324" s="430"/>
      <c r="Z324" s="430"/>
      <c r="AA324" s="430"/>
      <c r="AB324" s="430"/>
      <c r="AC324" s="430"/>
      <c r="AD324" s="582">
        <f t="shared" si="24"/>
        <v>30350</v>
      </c>
      <c r="AE324" s="404"/>
    </row>
    <row r="325" spans="1:31" s="453" customFormat="1" ht="18" customHeight="1">
      <c r="A325" s="622" t="s">
        <v>596</v>
      </c>
      <c r="B325" s="430">
        <v>15750</v>
      </c>
      <c r="C325" s="430">
        <v>1880</v>
      </c>
      <c r="D325" s="430">
        <v>80</v>
      </c>
      <c r="E325" s="430"/>
      <c r="F325" s="430"/>
      <c r="G325" s="430"/>
      <c r="H325" s="430"/>
      <c r="I325" s="430"/>
      <c r="J325" s="430"/>
      <c r="K325" s="430"/>
      <c r="L325" s="430"/>
      <c r="M325" s="430"/>
      <c r="N325" s="430"/>
      <c r="O325" s="430"/>
      <c r="P325" s="430"/>
      <c r="Q325" s="430"/>
      <c r="R325" s="430"/>
      <c r="S325" s="430"/>
      <c r="T325" s="430"/>
      <c r="U325" s="430"/>
      <c r="V325" s="430"/>
      <c r="W325" s="430"/>
      <c r="X325" s="430"/>
      <c r="Y325" s="430"/>
      <c r="Z325" s="430"/>
      <c r="AA325" s="430"/>
      <c r="AB325" s="430"/>
      <c r="AC325" s="430"/>
      <c r="AD325" s="582">
        <f t="shared" si="24"/>
        <v>17710</v>
      </c>
      <c r="AE325" s="404"/>
    </row>
    <row r="326" spans="1:31" s="453" customFormat="1" ht="18" customHeight="1">
      <c r="A326" s="622" t="s">
        <v>148</v>
      </c>
      <c r="B326" s="430">
        <v>17600</v>
      </c>
      <c r="C326" s="430">
        <v>1890</v>
      </c>
      <c r="D326" s="430"/>
      <c r="E326" s="430"/>
      <c r="F326" s="430"/>
      <c r="G326" s="430"/>
      <c r="H326" s="430"/>
      <c r="I326" s="430"/>
      <c r="J326" s="430"/>
      <c r="K326" s="430"/>
      <c r="L326" s="430"/>
      <c r="M326" s="430"/>
      <c r="N326" s="430"/>
      <c r="O326" s="430"/>
      <c r="P326" s="430"/>
      <c r="Q326" s="430"/>
      <c r="R326" s="430"/>
      <c r="S326" s="430"/>
      <c r="T326" s="430"/>
      <c r="U326" s="430"/>
      <c r="V326" s="430"/>
      <c r="W326" s="430"/>
      <c r="X326" s="430"/>
      <c r="Y326" s="430"/>
      <c r="Z326" s="430"/>
      <c r="AA326" s="430"/>
      <c r="AB326" s="430"/>
      <c r="AC326" s="430"/>
      <c r="AD326" s="582">
        <f t="shared" si="24"/>
        <v>19490</v>
      </c>
      <c r="AE326" s="404"/>
    </row>
    <row r="327" spans="1:31" ht="18" customHeight="1">
      <c r="A327" s="622" t="s">
        <v>555</v>
      </c>
      <c r="B327" s="430">
        <v>12810</v>
      </c>
      <c r="C327" s="430">
        <v>720</v>
      </c>
      <c r="D327" s="430"/>
      <c r="E327" s="430"/>
      <c r="F327" s="430"/>
      <c r="G327" s="430"/>
      <c r="H327" s="430"/>
      <c r="I327" s="430"/>
      <c r="J327" s="430"/>
      <c r="K327" s="430"/>
      <c r="L327" s="430"/>
      <c r="M327" s="430"/>
      <c r="N327" s="430"/>
      <c r="O327" s="430"/>
      <c r="P327" s="430"/>
      <c r="Q327" s="430"/>
      <c r="R327" s="430"/>
      <c r="S327" s="430"/>
      <c r="T327" s="430"/>
      <c r="U327" s="430"/>
      <c r="V327" s="430"/>
      <c r="W327" s="430"/>
      <c r="X327" s="430"/>
      <c r="Y327" s="430"/>
      <c r="Z327" s="430"/>
      <c r="AA327" s="430"/>
      <c r="AB327" s="430"/>
      <c r="AC327" s="430"/>
      <c r="AD327" s="582">
        <f t="shared" si="24"/>
        <v>13530</v>
      </c>
      <c r="AE327" s="404"/>
    </row>
    <row r="328" spans="1:31" ht="18" customHeight="1">
      <c r="A328" s="622" t="s">
        <v>556</v>
      </c>
      <c r="B328" s="430">
        <v>5350</v>
      </c>
      <c r="C328" s="430">
        <v>240</v>
      </c>
      <c r="D328" s="430"/>
      <c r="E328" s="430"/>
      <c r="F328" s="430"/>
      <c r="G328" s="430"/>
      <c r="H328" s="430"/>
      <c r="I328" s="430"/>
      <c r="J328" s="430"/>
      <c r="K328" s="430"/>
      <c r="L328" s="430"/>
      <c r="M328" s="430"/>
      <c r="N328" s="430"/>
      <c r="O328" s="430"/>
      <c r="P328" s="430"/>
      <c r="Q328" s="430"/>
      <c r="R328" s="430"/>
      <c r="S328" s="430"/>
      <c r="T328" s="430"/>
      <c r="U328" s="430"/>
      <c r="V328" s="430"/>
      <c r="W328" s="430"/>
      <c r="X328" s="430"/>
      <c r="Y328" s="430"/>
      <c r="Z328" s="430"/>
      <c r="AA328" s="430"/>
      <c r="AB328" s="430"/>
      <c r="AC328" s="430"/>
      <c r="AD328" s="582">
        <f t="shared" si="24"/>
        <v>5590</v>
      </c>
      <c r="AE328" s="404"/>
    </row>
    <row r="329" spans="1:31" ht="18" customHeight="1">
      <c r="A329" s="623" t="s">
        <v>559</v>
      </c>
      <c r="B329" s="430">
        <v>11100</v>
      </c>
      <c r="C329" s="430">
        <v>200</v>
      </c>
      <c r="D329" s="430"/>
      <c r="E329" s="430"/>
      <c r="F329" s="430"/>
      <c r="G329" s="430"/>
      <c r="H329" s="430"/>
      <c r="I329" s="430"/>
      <c r="J329" s="430"/>
      <c r="K329" s="430"/>
      <c r="L329" s="430"/>
      <c r="M329" s="430"/>
      <c r="N329" s="430"/>
      <c r="O329" s="430"/>
      <c r="P329" s="430"/>
      <c r="Q329" s="430"/>
      <c r="R329" s="430"/>
      <c r="S329" s="430"/>
      <c r="T329" s="430"/>
      <c r="U329" s="430"/>
      <c r="V329" s="430"/>
      <c r="W329" s="430"/>
      <c r="X329" s="430"/>
      <c r="Y329" s="430"/>
      <c r="Z329" s="430"/>
      <c r="AA329" s="430"/>
      <c r="AB329" s="430"/>
      <c r="AC329" s="430"/>
      <c r="AD329" s="582">
        <f t="shared" si="24"/>
        <v>11300</v>
      </c>
      <c r="AE329" s="404"/>
    </row>
    <row r="330" spans="1:31" ht="18" customHeight="1">
      <c r="A330" s="622" t="s">
        <v>560</v>
      </c>
      <c r="B330" s="430">
        <v>20830</v>
      </c>
      <c r="C330" s="430">
        <v>1550</v>
      </c>
      <c r="D330" s="430">
        <v>230</v>
      </c>
      <c r="E330" s="430"/>
      <c r="F330" s="430"/>
      <c r="G330" s="430"/>
      <c r="H330" s="430"/>
      <c r="I330" s="430"/>
      <c r="J330" s="430"/>
      <c r="K330" s="430"/>
      <c r="L330" s="430"/>
      <c r="M330" s="430"/>
      <c r="N330" s="430"/>
      <c r="O330" s="430"/>
      <c r="P330" s="430"/>
      <c r="Q330" s="430"/>
      <c r="R330" s="430"/>
      <c r="S330" s="430"/>
      <c r="T330" s="430"/>
      <c r="U330" s="430"/>
      <c r="V330" s="430"/>
      <c r="W330" s="430"/>
      <c r="X330" s="430"/>
      <c r="Y330" s="430"/>
      <c r="Z330" s="430"/>
      <c r="AA330" s="430"/>
      <c r="AB330" s="430"/>
      <c r="AC330" s="430"/>
      <c r="AD330" s="582">
        <f t="shared" si="24"/>
        <v>22610</v>
      </c>
      <c r="AE330" s="404"/>
    </row>
    <row r="331" spans="1:31" ht="20.25" customHeight="1">
      <c r="A331" s="622" t="s">
        <v>561</v>
      </c>
      <c r="B331" s="430">
        <v>5800</v>
      </c>
      <c r="C331" s="430">
        <v>1490</v>
      </c>
      <c r="D331" s="430"/>
      <c r="E331" s="430"/>
      <c r="F331" s="430"/>
      <c r="G331" s="430"/>
      <c r="H331" s="430"/>
      <c r="I331" s="430"/>
      <c r="J331" s="430"/>
      <c r="K331" s="430"/>
      <c r="L331" s="430"/>
      <c r="M331" s="430"/>
      <c r="N331" s="430"/>
      <c r="O331" s="430"/>
      <c r="P331" s="430"/>
      <c r="Q331" s="430"/>
      <c r="R331" s="430"/>
      <c r="S331" s="430"/>
      <c r="T331" s="430"/>
      <c r="U331" s="430"/>
      <c r="V331" s="430"/>
      <c r="W331" s="430"/>
      <c r="X331" s="430"/>
      <c r="Y331" s="430"/>
      <c r="Z331" s="430"/>
      <c r="AA331" s="430"/>
      <c r="AB331" s="430"/>
      <c r="AC331" s="430"/>
      <c r="AD331" s="582">
        <f t="shared" si="24"/>
        <v>7290</v>
      </c>
      <c r="AE331" s="404"/>
    </row>
    <row r="332" spans="1:31" ht="18" customHeight="1">
      <c r="A332" s="622" t="s">
        <v>582</v>
      </c>
      <c r="B332" s="430">
        <v>120</v>
      </c>
      <c r="C332" s="430">
        <v>500</v>
      </c>
      <c r="D332" s="430">
        <v>40</v>
      </c>
      <c r="E332" s="430"/>
      <c r="F332" s="430"/>
      <c r="G332" s="430"/>
      <c r="H332" s="430"/>
      <c r="I332" s="430"/>
      <c r="J332" s="430"/>
      <c r="K332" s="430"/>
      <c r="L332" s="430"/>
      <c r="M332" s="430"/>
      <c r="N332" s="430"/>
      <c r="O332" s="430"/>
      <c r="P332" s="430"/>
      <c r="Q332" s="430"/>
      <c r="R332" s="430"/>
      <c r="S332" s="430"/>
      <c r="T332" s="430"/>
      <c r="U332" s="430"/>
      <c r="V332" s="430"/>
      <c r="W332" s="430"/>
      <c r="X332" s="430"/>
      <c r="Y332" s="430"/>
      <c r="Z332" s="430"/>
      <c r="AA332" s="430"/>
      <c r="AB332" s="430"/>
      <c r="AC332" s="430"/>
      <c r="AD332" s="582">
        <f t="shared" si="24"/>
        <v>660</v>
      </c>
      <c r="AE332" s="404"/>
    </row>
    <row r="333" spans="1:31" ht="18" customHeight="1">
      <c r="A333" s="622" t="s">
        <v>583</v>
      </c>
      <c r="B333" s="430">
        <v>220</v>
      </c>
      <c r="C333" s="430"/>
      <c r="D333" s="430"/>
      <c r="E333" s="430"/>
      <c r="F333" s="430"/>
      <c r="G333" s="430"/>
      <c r="H333" s="430"/>
      <c r="I333" s="430"/>
      <c r="J333" s="430"/>
      <c r="K333" s="430"/>
      <c r="L333" s="430"/>
      <c r="M333" s="430"/>
      <c r="N333" s="430"/>
      <c r="O333" s="430"/>
      <c r="P333" s="430"/>
      <c r="Q333" s="430"/>
      <c r="R333" s="430"/>
      <c r="S333" s="430"/>
      <c r="T333" s="430"/>
      <c r="U333" s="430"/>
      <c r="V333" s="430"/>
      <c r="W333" s="430"/>
      <c r="X333" s="430"/>
      <c r="Y333" s="430"/>
      <c r="Z333" s="430"/>
      <c r="AA333" s="430"/>
      <c r="AB333" s="430"/>
      <c r="AC333" s="430"/>
      <c r="AD333" s="582">
        <f t="shared" si="24"/>
        <v>220</v>
      </c>
      <c r="AE333" s="404"/>
    </row>
    <row r="334" spans="1:31" ht="22.5" customHeight="1" thickBot="1">
      <c r="A334" s="623" t="s">
        <v>129</v>
      </c>
      <c r="B334" s="430">
        <v>22700</v>
      </c>
      <c r="C334" s="430"/>
      <c r="D334" s="430"/>
      <c r="E334" s="430"/>
      <c r="F334" s="430"/>
      <c r="G334" s="430"/>
      <c r="H334" s="430"/>
      <c r="I334" s="430"/>
      <c r="J334" s="430"/>
      <c r="K334" s="430"/>
      <c r="L334" s="430"/>
      <c r="M334" s="430"/>
      <c r="N334" s="430"/>
      <c r="O334" s="430"/>
      <c r="P334" s="430"/>
      <c r="Q334" s="430"/>
      <c r="R334" s="430"/>
      <c r="S334" s="430"/>
      <c r="T334" s="430"/>
      <c r="U334" s="430"/>
      <c r="V334" s="430"/>
      <c r="W334" s="430"/>
      <c r="X334" s="430"/>
      <c r="Y334" s="430"/>
      <c r="Z334" s="430"/>
      <c r="AA334" s="430"/>
      <c r="AB334" s="430"/>
      <c r="AC334" s="430"/>
      <c r="AD334" s="582">
        <f t="shared" si="24"/>
        <v>22700</v>
      </c>
      <c r="AE334" s="404"/>
    </row>
    <row r="335" spans="1:31" ht="18" customHeight="1" hidden="1">
      <c r="A335" s="592" t="s">
        <v>563</v>
      </c>
      <c r="B335" s="406"/>
      <c r="C335" s="406"/>
      <c r="D335" s="406"/>
      <c r="E335" s="406"/>
      <c r="F335" s="406"/>
      <c r="G335" s="406"/>
      <c r="H335" s="406"/>
      <c r="I335" s="406"/>
      <c r="J335" s="406"/>
      <c r="K335" s="406"/>
      <c r="L335" s="406"/>
      <c r="M335" s="406"/>
      <c r="N335" s="406"/>
      <c r="O335" s="406"/>
      <c r="P335" s="406"/>
      <c r="Q335" s="406"/>
      <c r="R335" s="406"/>
      <c r="S335" s="406"/>
      <c r="T335" s="406"/>
      <c r="U335" s="406"/>
      <c r="V335" s="406"/>
      <c r="W335" s="406"/>
      <c r="X335" s="406"/>
      <c r="Y335" s="406"/>
      <c r="Z335" s="406"/>
      <c r="AA335" s="406"/>
      <c r="AB335" s="406"/>
      <c r="AC335" s="406"/>
      <c r="AD335" s="624">
        <f t="shared" si="24"/>
        <v>0</v>
      </c>
      <c r="AE335" s="404"/>
    </row>
    <row r="336" spans="1:31" s="455" customFormat="1" ht="26.25" thickBot="1">
      <c r="A336" s="625" t="s">
        <v>130</v>
      </c>
      <c r="B336" s="417">
        <f aca="true" t="shared" si="25" ref="B336:AC336">SUM(B337:B342)</f>
        <v>209000</v>
      </c>
      <c r="C336" s="417">
        <f t="shared" si="25"/>
        <v>11700</v>
      </c>
      <c r="D336" s="417">
        <f t="shared" si="25"/>
        <v>2200</v>
      </c>
      <c r="E336" s="417">
        <f t="shared" si="25"/>
        <v>0</v>
      </c>
      <c r="F336" s="417">
        <f t="shared" si="25"/>
        <v>0</v>
      </c>
      <c r="G336" s="417">
        <f t="shared" si="25"/>
        <v>0</v>
      </c>
      <c r="H336" s="417">
        <f t="shared" si="25"/>
        <v>0</v>
      </c>
      <c r="I336" s="417">
        <f t="shared" si="25"/>
        <v>0</v>
      </c>
      <c r="J336" s="417"/>
      <c r="K336" s="417">
        <f t="shared" si="25"/>
        <v>0</v>
      </c>
      <c r="L336" s="417">
        <f t="shared" si="25"/>
        <v>0</v>
      </c>
      <c r="M336" s="417">
        <f t="shared" si="25"/>
        <v>0</v>
      </c>
      <c r="N336" s="417">
        <f t="shared" si="25"/>
        <v>0</v>
      </c>
      <c r="O336" s="417">
        <f t="shared" si="25"/>
        <v>0</v>
      </c>
      <c r="P336" s="417">
        <f t="shared" si="25"/>
        <v>0</v>
      </c>
      <c r="Q336" s="417">
        <f t="shared" si="25"/>
        <v>0</v>
      </c>
      <c r="R336" s="417">
        <f t="shared" si="25"/>
        <v>0</v>
      </c>
      <c r="S336" s="417">
        <f t="shared" si="25"/>
        <v>0</v>
      </c>
      <c r="T336" s="417">
        <f t="shared" si="25"/>
        <v>0</v>
      </c>
      <c r="U336" s="417">
        <f t="shared" si="25"/>
        <v>0</v>
      </c>
      <c r="V336" s="417">
        <f t="shared" si="25"/>
        <v>0</v>
      </c>
      <c r="W336" s="417">
        <f t="shared" si="25"/>
        <v>0</v>
      </c>
      <c r="X336" s="417">
        <f t="shared" si="25"/>
        <v>0</v>
      </c>
      <c r="Y336" s="417">
        <f t="shared" si="25"/>
        <v>0</v>
      </c>
      <c r="Z336" s="417">
        <f t="shared" si="25"/>
        <v>0</v>
      </c>
      <c r="AA336" s="417">
        <f t="shared" si="25"/>
        <v>0</v>
      </c>
      <c r="AB336" s="417">
        <f t="shared" si="25"/>
        <v>0</v>
      </c>
      <c r="AC336" s="417">
        <f t="shared" si="25"/>
        <v>0</v>
      </c>
      <c r="AD336" s="579">
        <f t="shared" si="24"/>
        <v>222900</v>
      </c>
      <c r="AE336" s="454"/>
    </row>
    <row r="337" spans="1:31" ht="25.5">
      <c r="A337" s="626" t="s">
        <v>573</v>
      </c>
      <c r="B337" s="456">
        <v>122260</v>
      </c>
      <c r="C337" s="456">
        <v>11700</v>
      </c>
      <c r="D337" s="456">
        <v>390</v>
      </c>
      <c r="E337" s="456"/>
      <c r="F337" s="456"/>
      <c r="G337" s="456"/>
      <c r="H337" s="456"/>
      <c r="I337" s="456"/>
      <c r="J337" s="456"/>
      <c r="K337" s="456"/>
      <c r="L337" s="456"/>
      <c r="M337" s="456"/>
      <c r="N337" s="456"/>
      <c r="O337" s="456"/>
      <c r="P337" s="456"/>
      <c r="Q337" s="456"/>
      <c r="R337" s="456"/>
      <c r="S337" s="456"/>
      <c r="T337" s="456"/>
      <c r="U337" s="456"/>
      <c r="V337" s="456"/>
      <c r="W337" s="456"/>
      <c r="X337" s="456"/>
      <c r="Y337" s="456"/>
      <c r="Z337" s="456"/>
      <c r="AA337" s="456"/>
      <c r="AB337" s="456"/>
      <c r="AC337" s="456"/>
      <c r="AD337" s="581">
        <f t="shared" si="24"/>
        <v>134350</v>
      </c>
      <c r="AE337" s="573"/>
    </row>
    <row r="338" spans="1:31" ht="25.5">
      <c r="A338" s="615" t="s">
        <v>572</v>
      </c>
      <c r="B338" s="430">
        <v>58100</v>
      </c>
      <c r="C338" s="430"/>
      <c r="D338" s="430">
        <v>1810</v>
      </c>
      <c r="E338" s="430"/>
      <c r="F338" s="430"/>
      <c r="G338" s="430"/>
      <c r="H338" s="430"/>
      <c r="I338" s="430"/>
      <c r="J338" s="430"/>
      <c r="K338" s="430"/>
      <c r="L338" s="430"/>
      <c r="M338" s="430"/>
      <c r="N338" s="430"/>
      <c r="O338" s="430"/>
      <c r="P338" s="430"/>
      <c r="Q338" s="430"/>
      <c r="R338" s="430"/>
      <c r="S338" s="430"/>
      <c r="T338" s="430"/>
      <c r="U338" s="430"/>
      <c r="V338" s="430"/>
      <c r="W338" s="430"/>
      <c r="X338" s="430"/>
      <c r="Y338" s="430"/>
      <c r="Z338" s="430"/>
      <c r="AA338" s="430"/>
      <c r="AB338" s="430"/>
      <c r="AC338" s="430"/>
      <c r="AD338" s="582">
        <f t="shared" si="24"/>
        <v>59910</v>
      </c>
      <c r="AE338" s="404"/>
    </row>
    <row r="339" spans="1:31" ht="18" customHeight="1" hidden="1" thickBot="1">
      <c r="A339" s="615" t="s">
        <v>122</v>
      </c>
      <c r="B339" s="430"/>
      <c r="C339" s="430"/>
      <c r="D339" s="430"/>
      <c r="E339" s="430"/>
      <c r="F339" s="430"/>
      <c r="G339" s="430"/>
      <c r="H339" s="430"/>
      <c r="I339" s="430"/>
      <c r="J339" s="430"/>
      <c r="K339" s="430"/>
      <c r="L339" s="430"/>
      <c r="M339" s="430"/>
      <c r="N339" s="430"/>
      <c r="O339" s="430"/>
      <c r="P339" s="430"/>
      <c r="Q339" s="430"/>
      <c r="R339" s="430"/>
      <c r="S339" s="430"/>
      <c r="T339" s="430"/>
      <c r="U339" s="430"/>
      <c r="V339" s="430"/>
      <c r="W339" s="430"/>
      <c r="X339" s="430"/>
      <c r="Y339" s="430"/>
      <c r="Z339" s="430"/>
      <c r="AA339" s="430"/>
      <c r="AB339" s="430"/>
      <c r="AC339" s="430"/>
      <c r="AD339" s="582">
        <f t="shared" si="24"/>
        <v>0</v>
      </c>
      <c r="AE339" s="404"/>
    </row>
    <row r="340" spans="1:31" ht="18" customHeight="1" thickBot="1">
      <c r="A340" s="615" t="s">
        <v>571</v>
      </c>
      <c r="B340" s="430">
        <v>28640</v>
      </c>
      <c r="C340" s="430"/>
      <c r="D340" s="430"/>
      <c r="E340" s="430"/>
      <c r="F340" s="430"/>
      <c r="G340" s="430"/>
      <c r="H340" s="430"/>
      <c r="I340" s="430"/>
      <c r="J340" s="430"/>
      <c r="K340" s="430"/>
      <c r="L340" s="430"/>
      <c r="M340" s="430"/>
      <c r="N340" s="430"/>
      <c r="O340" s="430"/>
      <c r="P340" s="430"/>
      <c r="Q340" s="430"/>
      <c r="R340" s="430"/>
      <c r="S340" s="430"/>
      <c r="T340" s="430"/>
      <c r="U340" s="430"/>
      <c r="V340" s="430"/>
      <c r="W340" s="430"/>
      <c r="X340" s="430"/>
      <c r="Y340" s="430"/>
      <c r="Z340" s="430"/>
      <c r="AA340" s="430"/>
      <c r="AB340" s="430"/>
      <c r="AC340" s="430"/>
      <c r="AD340" s="582">
        <f t="shared" si="24"/>
        <v>28640</v>
      </c>
      <c r="AE340" s="404"/>
    </row>
    <row r="341" spans="1:31" ht="18" customHeight="1" hidden="1">
      <c r="A341" s="615" t="s">
        <v>131</v>
      </c>
      <c r="B341" s="430"/>
      <c r="C341" s="430"/>
      <c r="D341" s="430"/>
      <c r="E341" s="430"/>
      <c r="F341" s="430"/>
      <c r="G341" s="430"/>
      <c r="H341" s="430"/>
      <c r="I341" s="430"/>
      <c r="J341" s="430"/>
      <c r="K341" s="430"/>
      <c r="L341" s="430"/>
      <c r="M341" s="430"/>
      <c r="N341" s="430"/>
      <c r="O341" s="430"/>
      <c r="P341" s="430"/>
      <c r="Q341" s="430"/>
      <c r="R341" s="430"/>
      <c r="S341" s="430"/>
      <c r="T341" s="430"/>
      <c r="U341" s="430"/>
      <c r="V341" s="430"/>
      <c r="W341" s="430"/>
      <c r="X341" s="430"/>
      <c r="Y341" s="430"/>
      <c r="Z341" s="430"/>
      <c r="AA341" s="430"/>
      <c r="AB341" s="430"/>
      <c r="AC341" s="430"/>
      <c r="AD341" s="575">
        <f t="shared" si="24"/>
        <v>0</v>
      </c>
      <c r="AE341" s="404"/>
    </row>
    <row r="342" spans="1:31" ht="18" customHeight="1" hidden="1">
      <c r="A342" s="592" t="s">
        <v>563</v>
      </c>
      <c r="B342" s="406"/>
      <c r="C342" s="406"/>
      <c r="D342" s="406"/>
      <c r="E342" s="406"/>
      <c r="F342" s="406"/>
      <c r="G342" s="406"/>
      <c r="H342" s="406"/>
      <c r="I342" s="406"/>
      <c r="J342" s="406"/>
      <c r="K342" s="406"/>
      <c r="L342" s="406"/>
      <c r="M342" s="406"/>
      <c r="N342" s="406"/>
      <c r="O342" s="406"/>
      <c r="P342" s="406"/>
      <c r="Q342" s="406"/>
      <c r="R342" s="406"/>
      <c r="S342" s="406"/>
      <c r="T342" s="406"/>
      <c r="U342" s="406"/>
      <c r="V342" s="406"/>
      <c r="W342" s="406"/>
      <c r="X342" s="406"/>
      <c r="Y342" s="406"/>
      <c r="Z342" s="406"/>
      <c r="AA342" s="406"/>
      <c r="AB342" s="406"/>
      <c r="AC342" s="406"/>
      <c r="AD342" s="575">
        <f t="shared" si="24"/>
        <v>0</v>
      </c>
      <c r="AE342" s="404"/>
    </row>
    <row r="343" spans="1:31" s="361" customFormat="1" ht="28.5" customHeight="1" thickBot="1">
      <c r="A343" s="627" t="s">
        <v>0</v>
      </c>
      <c r="B343" s="417">
        <f aca="true" t="shared" si="26" ref="B343:AC343">SUM(B344:B350)</f>
        <v>60000</v>
      </c>
      <c r="C343" s="417">
        <f t="shared" si="26"/>
        <v>6200</v>
      </c>
      <c r="D343" s="417"/>
      <c r="E343" s="417">
        <f t="shared" si="26"/>
        <v>0</v>
      </c>
      <c r="F343" s="417">
        <f t="shared" si="26"/>
        <v>0</v>
      </c>
      <c r="G343" s="417">
        <f t="shared" si="26"/>
        <v>0</v>
      </c>
      <c r="H343" s="417">
        <f t="shared" si="26"/>
        <v>0</v>
      </c>
      <c r="I343" s="417">
        <f t="shared" si="26"/>
        <v>0</v>
      </c>
      <c r="J343" s="417"/>
      <c r="K343" s="417">
        <f t="shared" si="26"/>
        <v>0</v>
      </c>
      <c r="L343" s="417">
        <f t="shared" si="26"/>
        <v>0</v>
      </c>
      <c r="M343" s="417">
        <f t="shared" si="26"/>
        <v>0</v>
      </c>
      <c r="N343" s="417">
        <f t="shared" si="26"/>
        <v>0</v>
      </c>
      <c r="O343" s="417">
        <f t="shared" si="26"/>
        <v>0</v>
      </c>
      <c r="P343" s="417">
        <f t="shared" si="26"/>
        <v>0</v>
      </c>
      <c r="Q343" s="417">
        <f t="shared" si="26"/>
        <v>0</v>
      </c>
      <c r="R343" s="417">
        <f t="shared" si="26"/>
        <v>0</v>
      </c>
      <c r="S343" s="417">
        <f t="shared" si="26"/>
        <v>0</v>
      </c>
      <c r="T343" s="417">
        <f t="shared" si="26"/>
        <v>0</v>
      </c>
      <c r="U343" s="417">
        <f t="shared" si="26"/>
        <v>0</v>
      </c>
      <c r="V343" s="417">
        <f t="shared" si="26"/>
        <v>0</v>
      </c>
      <c r="W343" s="417">
        <f t="shared" si="26"/>
        <v>0</v>
      </c>
      <c r="X343" s="417">
        <f t="shared" si="26"/>
        <v>0</v>
      </c>
      <c r="Y343" s="417">
        <f t="shared" si="26"/>
        <v>0</v>
      </c>
      <c r="Z343" s="417">
        <f t="shared" si="26"/>
        <v>0</v>
      </c>
      <c r="AA343" s="417">
        <f t="shared" si="26"/>
        <v>0</v>
      </c>
      <c r="AB343" s="417">
        <f t="shared" si="26"/>
        <v>0</v>
      </c>
      <c r="AC343" s="417">
        <f t="shared" si="26"/>
        <v>0</v>
      </c>
      <c r="AD343" s="579">
        <f t="shared" si="24"/>
        <v>66200</v>
      </c>
      <c r="AE343" s="414"/>
    </row>
    <row r="344" spans="1:31" ht="18" customHeight="1">
      <c r="A344" s="604" t="s">
        <v>132</v>
      </c>
      <c r="B344" s="431">
        <v>11310</v>
      </c>
      <c r="C344" s="431"/>
      <c r="D344" s="431"/>
      <c r="E344" s="431"/>
      <c r="F344" s="431"/>
      <c r="G344" s="431"/>
      <c r="H344" s="431"/>
      <c r="I344" s="431"/>
      <c r="J344" s="431"/>
      <c r="K344" s="431"/>
      <c r="L344" s="431"/>
      <c r="M344" s="431"/>
      <c r="N344" s="431"/>
      <c r="O344" s="431"/>
      <c r="P344" s="431"/>
      <c r="Q344" s="431"/>
      <c r="R344" s="431"/>
      <c r="S344" s="431"/>
      <c r="T344" s="431"/>
      <c r="U344" s="431"/>
      <c r="V344" s="431"/>
      <c r="W344" s="431"/>
      <c r="X344" s="431"/>
      <c r="Y344" s="431"/>
      <c r="Z344" s="431"/>
      <c r="AA344" s="431"/>
      <c r="AB344" s="431"/>
      <c r="AC344" s="431"/>
      <c r="AD344" s="582">
        <f t="shared" si="24"/>
        <v>11310</v>
      </c>
      <c r="AE344" s="404"/>
    </row>
    <row r="345" spans="1:31" ht="18" customHeight="1">
      <c r="A345" s="470" t="s">
        <v>133</v>
      </c>
      <c r="B345" s="430">
        <v>10210</v>
      </c>
      <c r="C345" s="430"/>
      <c r="D345" s="430"/>
      <c r="E345" s="430"/>
      <c r="F345" s="430"/>
      <c r="G345" s="430"/>
      <c r="H345" s="430"/>
      <c r="I345" s="430"/>
      <c r="J345" s="430"/>
      <c r="K345" s="430"/>
      <c r="L345" s="430"/>
      <c r="M345" s="430"/>
      <c r="N345" s="430"/>
      <c r="O345" s="430"/>
      <c r="P345" s="430"/>
      <c r="Q345" s="430"/>
      <c r="R345" s="430"/>
      <c r="S345" s="430"/>
      <c r="T345" s="430"/>
      <c r="U345" s="430"/>
      <c r="V345" s="430"/>
      <c r="W345" s="430"/>
      <c r="X345" s="430"/>
      <c r="Y345" s="430"/>
      <c r="Z345" s="430"/>
      <c r="AA345" s="430"/>
      <c r="AB345" s="430"/>
      <c r="AC345" s="430"/>
      <c r="AD345" s="582">
        <f t="shared" si="24"/>
        <v>10210</v>
      </c>
      <c r="AE345" s="404"/>
    </row>
    <row r="346" spans="1:31" ht="18" customHeight="1">
      <c r="A346" s="470" t="s">
        <v>134</v>
      </c>
      <c r="B346" s="430">
        <v>9530</v>
      </c>
      <c r="C346" s="430"/>
      <c r="D346" s="430"/>
      <c r="E346" s="430"/>
      <c r="F346" s="430"/>
      <c r="G346" s="430"/>
      <c r="H346" s="430"/>
      <c r="I346" s="430"/>
      <c r="J346" s="430"/>
      <c r="K346" s="430"/>
      <c r="L346" s="430"/>
      <c r="M346" s="430"/>
      <c r="N346" s="430"/>
      <c r="O346" s="430"/>
      <c r="P346" s="430"/>
      <c r="Q346" s="430"/>
      <c r="R346" s="430"/>
      <c r="S346" s="430"/>
      <c r="T346" s="430"/>
      <c r="U346" s="430"/>
      <c r="V346" s="430"/>
      <c r="W346" s="430"/>
      <c r="X346" s="430"/>
      <c r="Y346" s="430"/>
      <c r="Z346" s="430"/>
      <c r="AA346" s="430"/>
      <c r="AB346" s="430"/>
      <c r="AC346" s="430"/>
      <c r="AD346" s="582">
        <f t="shared" si="24"/>
        <v>9530</v>
      </c>
      <c r="AE346" s="404"/>
    </row>
    <row r="347" spans="1:31" ht="18" customHeight="1">
      <c r="A347" s="470" t="s">
        <v>135</v>
      </c>
      <c r="B347" s="430">
        <v>21440</v>
      </c>
      <c r="C347" s="430">
        <v>5800</v>
      </c>
      <c r="D347" s="430"/>
      <c r="E347" s="430"/>
      <c r="F347" s="430"/>
      <c r="G347" s="430"/>
      <c r="H347" s="430"/>
      <c r="I347" s="430"/>
      <c r="J347" s="430"/>
      <c r="K347" s="430"/>
      <c r="L347" s="430"/>
      <c r="M347" s="430"/>
      <c r="N347" s="430"/>
      <c r="O347" s="430"/>
      <c r="P347" s="430"/>
      <c r="Q347" s="430"/>
      <c r="R347" s="430"/>
      <c r="S347" s="430"/>
      <c r="T347" s="430"/>
      <c r="U347" s="430"/>
      <c r="V347" s="430"/>
      <c r="W347" s="430"/>
      <c r="X347" s="430"/>
      <c r="Y347" s="430"/>
      <c r="Z347" s="430"/>
      <c r="AA347" s="430"/>
      <c r="AB347" s="430"/>
      <c r="AC347" s="430"/>
      <c r="AD347" s="582">
        <f t="shared" si="24"/>
        <v>27240</v>
      </c>
      <c r="AE347" s="404"/>
    </row>
    <row r="348" spans="1:31" ht="18" customHeight="1" thickBot="1">
      <c r="A348" s="470" t="s">
        <v>136</v>
      </c>
      <c r="B348" s="430">
        <v>7510</v>
      </c>
      <c r="C348" s="430">
        <v>400</v>
      </c>
      <c r="D348" s="430"/>
      <c r="E348" s="430"/>
      <c r="F348" s="430"/>
      <c r="G348" s="430"/>
      <c r="H348" s="430"/>
      <c r="I348" s="430"/>
      <c r="J348" s="430"/>
      <c r="K348" s="430"/>
      <c r="L348" s="430"/>
      <c r="M348" s="430"/>
      <c r="N348" s="430"/>
      <c r="O348" s="430"/>
      <c r="P348" s="430"/>
      <c r="Q348" s="430"/>
      <c r="R348" s="430"/>
      <c r="S348" s="430"/>
      <c r="T348" s="430"/>
      <c r="U348" s="430"/>
      <c r="V348" s="430"/>
      <c r="W348" s="430"/>
      <c r="X348" s="430"/>
      <c r="Y348" s="430"/>
      <c r="Z348" s="430"/>
      <c r="AA348" s="430"/>
      <c r="AB348" s="430"/>
      <c r="AC348" s="430"/>
      <c r="AD348" s="582">
        <f t="shared" si="24"/>
        <v>7910</v>
      </c>
      <c r="AE348" s="404"/>
    </row>
    <row r="349" spans="1:31" ht="18" customHeight="1" hidden="1" thickBot="1">
      <c r="A349" s="470" t="s">
        <v>137</v>
      </c>
      <c r="B349" s="430"/>
      <c r="C349" s="430"/>
      <c r="D349" s="430"/>
      <c r="E349" s="430"/>
      <c r="F349" s="430"/>
      <c r="G349" s="430"/>
      <c r="H349" s="430"/>
      <c r="I349" s="430"/>
      <c r="J349" s="430"/>
      <c r="K349" s="430"/>
      <c r="L349" s="430"/>
      <c r="M349" s="430"/>
      <c r="N349" s="430"/>
      <c r="O349" s="430"/>
      <c r="P349" s="430"/>
      <c r="Q349" s="430"/>
      <c r="R349" s="430"/>
      <c r="S349" s="430"/>
      <c r="T349" s="430"/>
      <c r="U349" s="430"/>
      <c r="V349" s="430"/>
      <c r="W349" s="430"/>
      <c r="X349" s="430"/>
      <c r="Y349" s="430"/>
      <c r="Z349" s="430"/>
      <c r="AA349" s="430"/>
      <c r="AB349" s="430"/>
      <c r="AC349" s="430"/>
      <c r="AD349" s="575">
        <f t="shared" si="24"/>
        <v>0</v>
      </c>
      <c r="AE349" s="404"/>
    </row>
    <row r="350" spans="1:31" ht="18" customHeight="1" hidden="1" thickBot="1">
      <c r="A350" s="592" t="s">
        <v>563</v>
      </c>
      <c r="B350" s="406"/>
      <c r="C350" s="406"/>
      <c r="D350" s="406"/>
      <c r="E350" s="406"/>
      <c r="F350" s="406"/>
      <c r="G350" s="406"/>
      <c r="H350" s="406"/>
      <c r="I350" s="406"/>
      <c r="J350" s="406"/>
      <c r="K350" s="406"/>
      <c r="L350" s="406"/>
      <c r="M350" s="406"/>
      <c r="N350" s="406"/>
      <c r="O350" s="406"/>
      <c r="P350" s="406"/>
      <c r="Q350" s="406"/>
      <c r="R350" s="406"/>
      <c r="S350" s="406"/>
      <c r="T350" s="406"/>
      <c r="U350" s="406"/>
      <c r="V350" s="406"/>
      <c r="W350" s="406"/>
      <c r="X350" s="406"/>
      <c r="Y350" s="406"/>
      <c r="Z350" s="406"/>
      <c r="AA350" s="406"/>
      <c r="AB350" s="406"/>
      <c r="AC350" s="406"/>
      <c r="AD350" s="608">
        <f t="shared" si="24"/>
        <v>0</v>
      </c>
      <c r="AE350" s="353"/>
    </row>
    <row r="351" spans="1:31" s="354" customFormat="1" ht="19.5" customHeight="1" thickBot="1">
      <c r="A351" s="594" t="s">
        <v>138</v>
      </c>
      <c r="B351" s="457">
        <f aca="true" t="shared" si="27" ref="B351:AC351">SUM(B352:B354)</f>
        <v>22000</v>
      </c>
      <c r="C351" s="457"/>
      <c r="D351" s="457"/>
      <c r="E351" s="457">
        <f t="shared" si="27"/>
        <v>0</v>
      </c>
      <c r="F351" s="457">
        <f t="shared" si="27"/>
        <v>0</v>
      </c>
      <c r="G351" s="457">
        <f t="shared" si="27"/>
        <v>0</v>
      </c>
      <c r="H351" s="457">
        <f t="shared" si="27"/>
        <v>0</v>
      </c>
      <c r="I351" s="457">
        <f t="shared" si="27"/>
        <v>0</v>
      </c>
      <c r="J351" s="457"/>
      <c r="K351" s="457">
        <f t="shared" si="27"/>
        <v>0</v>
      </c>
      <c r="L351" s="457">
        <f t="shared" si="27"/>
        <v>0</v>
      </c>
      <c r="M351" s="457">
        <f t="shared" si="27"/>
        <v>0</v>
      </c>
      <c r="N351" s="457">
        <f t="shared" si="27"/>
        <v>0</v>
      </c>
      <c r="O351" s="457">
        <f t="shared" si="27"/>
        <v>0</v>
      </c>
      <c r="P351" s="457">
        <f t="shared" si="27"/>
        <v>0</v>
      </c>
      <c r="Q351" s="457">
        <f t="shared" si="27"/>
        <v>0</v>
      </c>
      <c r="R351" s="457">
        <f t="shared" si="27"/>
        <v>0</v>
      </c>
      <c r="S351" s="457">
        <f t="shared" si="27"/>
        <v>0</v>
      </c>
      <c r="T351" s="457">
        <f t="shared" si="27"/>
        <v>0</v>
      </c>
      <c r="U351" s="457">
        <f t="shared" si="27"/>
        <v>0</v>
      </c>
      <c r="V351" s="457">
        <f t="shared" si="27"/>
        <v>0</v>
      </c>
      <c r="W351" s="457">
        <f t="shared" si="27"/>
        <v>0</v>
      </c>
      <c r="X351" s="457">
        <f t="shared" si="27"/>
        <v>0</v>
      </c>
      <c r="Y351" s="457">
        <f t="shared" si="27"/>
        <v>0</v>
      </c>
      <c r="Z351" s="457">
        <f t="shared" si="27"/>
        <v>0</v>
      </c>
      <c r="AA351" s="457">
        <f t="shared" si="27"/>
        <v>0</v>
      </c>
      <c r="AB351" s="457">
        <f t="shared" si="27"/>
        <v>0</v>
      </c>
      <c r="AC351" s="457">
        <f t="shared" si="27"/>
        <v>0</v>
      </c>
      <c r="AD351" s="579">
        <f t="shared" si="24"/>
        <v>22000</v>
      </c>
      <c r="AE351" s="414"/>
    </row>
    <row r="352" spans="1:31" s="453" customFormat="1" ht="20.25" customHeight="1">
      <c r="A352" s="628" t="s">
        <v>139</v>
      </c>
      <c r="B352" s="431">
        <v>19170</v>
      </c>
      <c r="C352" s="431"/>
      <c r="D352" s="431"/>
      <c r="E352" s="431"/>
      <c r="F352" s="431"/>
      <c r="G352" s="431"/>
      <c r="H352" s="431"/>
      <c r="I352" s="431"/>
      <c r="J352" s="431"/>
      <c r="K352" s="431"/>
      <c r="L352" s="431"/>
      <c r="M352" s="431"/>
      <c r="N352" s="431"/>
      <c r="O352" s="431"/>
      <c r="P352" s="431"/>
      <c r="Q352" s="431"/>
      <c r="R352" s="431"/>
      <c r="S352" s="431"/>
      <c r="T352" s="431"/>
      <c r="U352" s="431"/>
      <c r="V352" s="431"/>
      <c r="W352" s="431"/>
      <c r="X352" s="431"/>
      <c r="Y352" s="431"/>
      <c r="Z352" s="431"/>
      <c r="AA352" s="431"/>
      <c r="AB352" s="431"/>
      <c r="AC352" s="431"/>
      <c r="AD352" s="582">
        <f t="shared" si="24"/>
        <v>19170</v>
      </c>
      <c r="AE352" s="404"/>
    </row>
    <row r="353" spans="1:31" ht="20.25" customHeight="1" thickBot="1">
      <c r="A353" s="629" t="s">
        <v>140</v>
      </c>
      <c r="B353" s="430">
        <v>2830</v>
      </c>
      <c r="C353" s="430"/>
      <c r="D353" s="430"/>
      <c r="E353" s="430"/>
      <c r="F353" s="430"/>
      <c r="G353" s="430"/>
      <c r="H353" s="430"/>
      <c r="I353" s="430"/>
      <c r="J353" s="430"/>
      <c r="K353" s="430"/>
      <c r="L353" s="430"/>
      <c r="M353" s="430"/>
      <c r="N353" s="430"/>
      <c r="O353" s="430"/>
      <c r="P353" s="430"/>
      <c r="Q353" s="430"/>
      <c r="R353" s="430"/>
      <c r="S353" s="430"/>
      <c r="T353" s="430"/>
      <c r="U353" s="430"/>
      <c r="V353" s="430"/>
      <c r="W353" s="430"/>
      <c r="X353" s="430"/>
      <c r="Y353" s="430"/>
      <c r="Z353" s="430"/>
      <c r="AA353" s="430"/>
      <c r="AB353" s="430"/>
      <c r="AC353" s="430"/>
      <c r="AD353" s="582">
        <f t="shared" si="24"/>
        <v>2830</v>
      </c>
      <c r="AE353" s="404"/>
    </row>
    <row r="354" spans="1:31" ht="18" customHeight="1" hidden="1">
      <c r="A354" s="592" t="s">
        <v>563</v>
      </c>
      <c r="B354" s="406"/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6"/>
      <c r="Q354" s="406"/>
      <c r="R354" s="406"/>
      <c r="S354" s="406"/>
      <c r="T354" s="406"/>
      <c r="U354" s="406"/>
      <c r="V354" s="406"/>
      <c r="W354" s="406"/>
      <c r="X354" s="406"/>
      <c r="Y354" s="406"/>
      <c r="Z354" s="406"/>
      <c r="AA354" s="406"/>
      <c r="AB354" s="406"/>
      <c r="AC354" s="406"/>
      <c r="AD354" s="608">
        <f t="shared" si="24"/>
        <v>0</v>
      </c>
      <c r="AE354" s="353"/>
    </row>
    <row r="355" spans="1:31" s="361" customFormat="1" ht="21.75" customHeight="1" thickBot="1">
      <c r="A355" s="603" t="s">
        <v>141</v>
      </c>
      <c r="B355" s="417">
        <f aca="true" t="shared" si="28" ref="B355:AC355">SUM(B356:B363)</f>
        <v>60000</v>
      </c>
      <c r="C355" s="417">
        <f t="shared" si="28"/>
        <v>1700</v>
      </c>
      <c r="D355" s="417"/>
      <c r="E355" s="417">
        <f t="shared" si="28"/>
        <v>0</v>
      </c>
      <c r="F355" s="417">
        <f t="shared" si="28"/>
        <v>0</v>
      </c>
      <c r="G355" s="417">
        <f t="shared" si="28"/>
        <v>0</v>
      </c>
      <c r="H355" s="417">
        <f t="shared" si="28"/>
        <v>0</v>
      </c>
      <c r="I355" s="417">
        <f t="shared" si="28"/>
        <v>0</v>
      </c>
      <c r="J355" s="417"/>
      <c r="K355" s="417">
        <f t="shared" si="28"/>
        <v>0</v>
      </c>
      <c r="L355" s="417">
        <f t="shared" si="28"/>
        <v>0</v>
      </c>
      <c r="M355" s="417">
        <f t="shared" si="28"/>
        <v>0</v>
      </c>
      <c r="N355" s="417">
        <f t="shared" si="28"/>
        <v>0</v>
      </c>
      <c r="O355" s="417">
        <f t="shared" si="28"/>
        <v>0</v>
      </c>
      <c r="P355" s="417">
        <f t="shared" si="28"/>
        <v>0</v>
      </c>
      <c r="Q355" s="417">
        <f t="shared" si="28"/>
        <v>0</v>
      </c>
      <c r="R355" s="417">
        <f t="shared" si="28"/>
        <v>0</v>
      </c>
      <c r="S355" s="417">
        <f t="shared" si="28"/>
        <v>0</v>
      </c>
      <c r="T355" s="417">
        <f t="shared" si="28"/>
        <v>0</v>
      </c>
      <c r="U355" s="417">
        <f t="shared" si="28"/>
        <v>0</v>
      </c>
      <c r="V355" s="417">
        <f t="shared" si="28"/>
        <v>0</v>
      </c>
      <c r="W355" s="417">
        <f t="shared" si="28"/>
        <v>0</v>
      </c>
      <c r="X355" s="417">
        <f t="shared" si="28"/>
        <v>0</v>
      </c>
      <c r="Y355" s="417">
        <f t="shared" si="28"/>
        <v>0</v>
      </c>
      <c r="Z355" s="417">
        <f t="shared" si="28"/>
        <v>0</v>
      </c>
      <c r="AA355" s="417">
        <f t="shared" si="28"/>
        <v>0</v>
      </c>
      <c r="AB355" s="417">
        <f t="shared" si="28"/>
        <v>0</v>
      </c>
      <c r="AC355" s="417">
        <f t="shared" si="28"/>
        <v>0</v>
      </c>
      <c r="AD355" s="579">
        <f t="shared" si="24"/>
        <v>61700</v>
      </c>
      <c r="AE355" s="414"/>
    </row>
    <row r="356" spans="1:31" ht="18" customHeight="1" hidden="1" thickBot="1">
      <c r="A356" s="628" t="s">
        <v>142</v>
      </c>
      <c r="B356" s="431"/>
      <c r="C356" s="431"/>
      <c r="D356" s="431"/>
      <c r="E356" s="431"/>
      <c r="F356" s="431"/>
      <c r="G356" s="431"/>
      <c r="H356" s="431"/>
      <c r="I356" s="431"/>
      <c r="J356" s="431"/>
      <c r="K356" s="431"/>
      <c r="L356" s="431"/>
      <c r="M356" s="431"/>
      <c r="N356" s="431"/>
      <c r="O356" s="431"/>
      <c r="P356" s="431"/>
      <c r="Q356" s="431"/>
      <c r="R356" s="431"/>
      <c r="S356" s="431"/>
      <c r="T356" s="431"/>
      <c r="U356" s="431"/>
      <c r="V356" s="431"/>
      <c r="W356" s="431"/>
      <c r="X356" s="431"/>
      <c r="Y356" s="431"/>
      <c r="Z356" s="431"/>
      <c r="AA356" s="431"/>
      <c r="AB356" s="431"/>
      <c r="AC356" s="431"/>
      <c r="AD356" s="575">
        <f t="shared" si="24"/>
        <v>0</v>
      </c>
      <c r="AE356" s="404"/>
    </row>
    <row r="357" spans="1:31" s="354" customFormat="1" ht="18" customHeight="1" hidden="1">
      <c r="A357" s="606" t="s">
        <v>143</v>
      </c>
      <c r="B357" s="430"/>
      <c r="C357" s="430"/>
      <c r="D357" s="430"/>
      <c r="E357" s="430"/>
      <c r="F357" s="430"/>
      <c r="G357" s="430"/>
      <c r="H357" s="430"/>
      <c r="I357" s="430"/>
      <c r="J357" s="430"/>
      <c r="K357" s="430"/>
      <c r="L357" s="430"/>
      <c r="M357" s="430"/>
      <c r="N357" s="430"/>
      <c r="O357" s="430"/>
      <c r="P357" s="430"/>
      <c r="Q357" s="430"/>
      <c r="R357" s="430"/>
      <c r="S357" s="430"/>
      <c r="T357" s="430"/>
      <c r="U357" s="430"/>
      <c r="V357" s="430"/>
      <c r="W357" s="430"/>
      <c r="X357" s="430"/>
      <c r="Y357" s="430"/>
      <c r="Z357" s="430"/>
      <c r="AA357" s="430"/>
      <c r="AB357" s="430"/>
      <c r="AC357" s="430"/>
      <c r="AD357" s="575">
        <f t="shared" si="24"/>
        <v>0</v>
      </c>
      <c r="AE357" s="404"/>
    </row>
    <row r="358" spans="1:31" s="354" customFormat="1" ht="19.5" customHeight="1">
      <c r="A358" s="623" t="s">
        <v>144</v>
      </c>
      <c r="B358" s="430">
        <v>14300</v>
      </c>
      <c r="C358" s="430"/>
      <c r="D358" s="430"/>
      <c r="E358" s="430"/>
      <c r="F358" s="430"/>
      <c r="G358" s="430"/>
      <c r="H358" s="430"/>
      <c r="I358" s="430"/>
      <c r="J358" s="430"/>
      <c r="K358" s="430"/>
      <c r="L358" s="430"/>
      <c r="M358" s="430"/>
      <c r="N358" s="430"/>
      <c r="O358" s="430"/>
      <c r="P358" s="430"/>
      <c r="Q358" s="430"/>
      <c r="R358" s="430"/>
      <c r="S358" s="430"/>
      <c r="T358" s="430"/>
      <c r="U358" s="430"/>
      <c r="V358" s="430"/>
      <c r="W358" s="430"/>
      <c r="X358" s="430"/>
      <c r="Y358" s="430"/>
      <c r="Z358" s="430"/>
      <c r="AA358" s="430"/>
      <c r="AB358" s="430"/>
      <c r="AC358" s="430"/>
      <c r="AD358" s="582">
        <f t="shared" si="24"/>
        <v>14300</v>
      </c>
      <c r="AE358" s="404"/>
    </row>
    <row r="359" spans="1:31" s="354" customFormat="1" ht="19.5" customHeight="1">
      <c r="A359" s="606" t="s">
        <v>145</v>
      </c>
      <c r="B359" s="430">
        <v>12500</v>
      </c>
      <c r="C359" s="430"/>
      <c r="D359" s="430"/>
      <c r="E359" s="430"/>
      <c r="F359" s="430"/>
      <c r="G359" s="430"/>
      <c r="H359" s="430"/>
      <c r="I359" s="430"/>
      <c r="J359" s="430"/>
      <c r="K359" s="430"/>
      <c r="L359" s="430"/>
      <c r="M359" s="430"/>
      <c r="N359" s="430"/>
      <c r="O359" s="430"/>
      <c r="P359" s="430"/>
      <c r="Q359" s="430"/>
      <c r="R359" s="430"/>
      <c r="S359" s="430"/>
      <c r="T359" s="430"/>
      <c r="U359" s="430"/>
      <c r="V359" s="430"/>
      <c r="W359" s="430"/>
      <c r="X359" s="430"/>
      <c r="Y359" s="430"/>
      <c r="Z359" s="430"/>
      <c r="AA359" s="430"/>
      <c r="AB359" s="430"/>
      <c r="AC359" s="430"/>
      <c r="AD359" s="582">
        <f t="shared" si="24"/>
        <v>12500</v>
      </c>
      <c r="AE359" s="404"/>
    </row>
    <row r="360" spans="1:31" s="354" customFormat="1" ht="18" customHeight="1" hidden="1">
      <c r="A360" s="606" t="s">
        <v>16</v>
      </c>
      <c r="B360" s="430"/>
      <c r="C360" s="430"/>
      <c r="D360" s="430"/>
      <c r="E360" s="430"/>
      <c r="F360" s="430"/>
      <c r="G360" s="430"/>
      <c r="H360" s="430"/>
      <c r="I360" s="430"/>
      <c r="J360" s="430"/>
      <c r="K360" s="430"/>
      <c r="L360" s="430"/>
      <c r="M360" s="430"/>
      <c r="N360" s="430"/>
      <c r="O360" s="430"/>
      <c r="P360" s="430"/>
      <c r="Q360" s="430"/>
      <c r="R360" s="430"/>
      <c r="S360" s="430"/>
      <c r="T360" s="430"/>
      <c r="U360" s="430"/>
      <c r="V360" s="430"/>
      <c r="W360" s="430"/>
      <c r="X360" s="430"/>
      <c r="Y360" s="430"/>
      <c r="Z360" s="430"/>
      <c r="AA360" s="430"/>
      <c r="AB360" s="430"/>
      <c r="AC360" s="430"/>
      <c r="AD360" s="582">
        <f t="shared" si="24"/>
        <v>0</v>
      </c>
      <c r="AE360" s="404"/>
    </row>
    <row r="361" spans="1:31" s="354" customFormat="1" ht="18" customHeight="1" hidden="1">
      <c r="A361" s="606" t="s">
        <v>19</v>
      </c>
      <c r="B361" s="430"/>
      <c r="C361" s="430"/>
      <c r="D361" s="430"/>
      <c r="E361" s="430"/>
      <c r="F361" s="430"/>
      <c r="G361" s="430"/>
      <c r="H361" s="430"/>
      <c r="I361" s="430"/>
      <c r="J361" s="430"/>
      <c r="K361" s="430"/>
      <c r="L361" s="430"/>
      <c r="M361" s="430"/>
      <c r="N361" s="430"/>
      <c r="O361" s="430"/>
      <c r="P361" s="430"/>
      <c r="Q361" s="430"/>
      <c r="R361" s="430"/>
      <c r="S361" s="430"/>
      <c r="T361" s="430"/>
      <c r="U361" s="430"/>
      <c r="V361" s="430"/>
      <c r="W361" s="430"/>
      <c r="X361" s="430"/>
      <c r="Y361" s="430"/>
      <c r="Z361" s="430"/>
      <c r="AA361" s="430"/>
      <c r="AB361" s="430"/>
      <c r="AC361" s="430"/>
      <c r="AD361" s="582">
        <f t="shared" si="24"/>
        <v>0</v>
      </c>
      <c r="AE361" s="404"/>
    </row>
    <row r="362" spans="1:31" s="354" customFormat="1" ht="19.5" customHeight="1">
      <c r="A362" s="606" t="s">
        <v>146</v>
      </c>
      <c r="B362" s="430">
        <v>5320</v>
      </c>
      <c r="C362" s="430"/>
      <c r="D362" s="430"/>
      <c r="E362" s="430"/>
      <c r="F362" s="430"/>
      <c r="G362" s="430"/>
      <c r="H362" s="430"/>
      <c r="I362" s="430"/>
      <c r="J362" s="430"/>
      <c r="K362" s="430"/>
      <c r="L362" s="430"/>
      <c r="M362" s="430"/>
      <c r="N362" s="430"/>
      <c r="O362" s="430"/>
      <c r="P362" s="430"/>
      <c r="Q362" s="430"/>
      <c r="R362" s="430"/>
      <c r="S362" s="430"/>
      <c r="T362" s="430"/>
      <c r="U362" s="430"/>
      <c r="V362" s="430"/>
      <c r="W362" s="430"/>
      <c r="X362" s="430"/>
      <c r="Y362" s="430"/>
      <c r="Z362" s="430"/>
      <c r="AA362" s="430"/>
      <c r="AB362" s="430"/>
      <c r="AC362" s="430"/>
      <c r="AD362" s="582">
        <f t="shared" si="24"/>
        <v>5320</v>
      </c>
      <c r="AE362" s="404"/>
    </row>
    <row r="363" spans="1:31" s="354" customFormat="1" ht="19.5" customHeight="1" thickBot="1">
      <c r="A363" s="606" t="s">
        <v>147</v>
      </c>
      <c r="B363" s="430">
        <v>27880</v>
      </c>
      <c r="C363" s="430">
        <v>1700</v>
      </c>
      <c r="D363" s="430"/>
      <c r="E363" s="430"/>
      <c r="F363" s="430"/>
      <c r="G363" s="430"/>
      <c r="H363" s="430"/>
      <c r="I363" s="430"/>
      <c r="J363" s="430"/>
      <c r="K363" s="430"/>
      <c r="L363" s="430"/>
      <c r="M363" s="430"/>
      <c r="N363" s="430"/>
      <c r="O363" s="430"/>
      <c r="P363" s="430"/>
      <c r="Q363" s="430"/>
      <c r="R363" s="430"/>
      <c r="S363" s="430"/>
      <c r="T363" s="430"/>
      <c r="U363" s="430"/>
      <c r="V363" s="430"/>
      <c r="W363" s="430"/>
      <c r="X363" s="430"/>
      <c r="Y363" s="430"/>
      <c r="Z363" s="430"/>
      <c r="AA363" s="430"/>
      <c r="AB363" s="430"/>
      <c r="AC363" s="430"/>
      <c r="AD363" s="582">
        <f t="shared" si="24"/>
        <v>29580</v>
      </c>
      <c r="AE363" s="404"/>
    </row>
    <row r="364" spans="1:31" s="354" customFormat="1" ht="18" customHeight="1" thickBot="1">
      <c r="A364" s="603" t="s">
        <v>152</v>
      </c>
      <c r="B364" s="417">
        <f aca="true" t="shared" si="29" ref="B364:AC364">SUM(B365:B412)</f>
        <v>335000</v>
      </c>
      <c r="C364" s="417">
        <f t="shared" si="29"/>
        <v>43800</v>
      </c>
      <c r="D364" s="417">
        <f t="shared" si="29"/>
        <v>2300</v>
      </c>
      <c r="E364" s="417">
        <f t="shared" si="29"/>
        <v>0</v>
      </c>
      <c r="F364" s="417">
        <f t="shared" si="29"/>
        <v>0</v>
      </c>
      <c r="G364" s="417">
        <f t="shared" si="29"/>
        <v>0</v>
      </c>
      <c r="H364" s="417">
        <f t="shared" si="29"/>
        <v>0</v>
      </c>
      <c r="I364" s="417">
        <f t="shared" si="29"/>
        <v>0</v>
      </c>
      <c r="J364" s="417">
        <f t="shared" si="29"/>
        <v>25000</v>
      </c>
      <c r="K364" s="417">
        <f t="shared" si="29"/>
        <v>0</v>
      </c>
      <c r="L364" s="417">
        <f t="shared" si="29"/>
        <v>0</v>
      </c>
      <c r="M364" s="417">
        <f t="shared" si="29"/>
        <v>0</v>
      </c>
      <c r="N364" s="417">
        <f t="shared" si="29"/>
        <v>0</v>
      </c>
      <c r="O364" s="417">
        <f t="shared" si="29"/>
        <v>0</v>
      </c>
      <c r="P364" s="417">
        <f t="shared" si="29"/>
        <v>0</v>
      </c>
      <c r="Q364" s="417">
        <f t="shared" si="29"/>
        <v>0</v>
      </c>
      <c r="R364" s="417">
        <f t="shared" si="29"/>
        <v>0</v>
      </c>
      <c r="S364" s="417">
        <f t="shared" si="29"/>
        <v>0</v>
      </c>
      <c r="T364" s="417">
        <f t="shared" si="29"/>
        <v>0</v>
      </c>
      <c r="U364" s="417">
        <f t="shared" si="29"/>
        <v>0</v>
      </c>
      <c r="V364" s="417">
        <f t="shared" si="29"/>
        <v>0</v>
      </c>
      <c r="W364" s="417">
        <f t="shared" si="29"/>
        <v>0</v>
      </c>
      <c r="X364" s="417">
        <f t="shared" si="29"/>
        <v>0</v>
      </c>
      <c r="Y364" s="417">
        <f t="shared" si="29"/>
        <v>0</v>
      </c>
      <c r="Z364" s="417">
        <f t="shared" si="29"/>
        <v>0</v>
      </c>
      <c r="AA364" s="417">
        <f t="shared" si="29"/>
        <v>0</v>
      </c>
      <c r="AB364" s="417">
        <f t="shared" si="29"/>
        <v>0</v>
      </c>
      <c r="AC364" s="417">
        <f t="shared" si="29"/>
        <v>0</v>
      </c>
      <c r="AD364" s="579">
        <f aca="true" t="shared" si="30" ref="AD364:AD393">SUM(B364:AC364)-N364</f>
        <v>406100</v>
      </c>
      <c r="AE364" s="414"/>
    </row>
    <row r="365" spans="1:31" s="354" customFormat="1" ht="18" customHeight="1">
      <c r="A365" s="605" t="s">
        <v>519</v>
      </c>
      <c r="B365" s="431">
        <v>3500</v>
      </c>
      <c r="C365" s="431">
        <v>400</v>
      </c>
      <c r="D365" s="431"/>
      <c r="E365" s="431"/>
      <c r="F365" s="431"/>
      <c r="G365" s="431"/>
      <c r="H365" s="431"/>
      <c r="I365" s="431"/>
      <c r="J365" s="431"/>
      <c r="K365" s="431"/>
      <c r="L365" s="431"/>
      <c r="M365" s="431"/>
      <c r="N365" s="431"/>
      <c r="O365" s="431"/>
      <c r="P365" s="431"/>
      <c r="Q365" s="431"/>
      <c r="R365" s="431"/>
      <c r="S365" s="431"/>
      <c r="T365" s="431"/>
      <c r="U365" s="431"/>
      <c r="V365" s="431"/>
      <c r="W365" s="431"/>
      <c r="X365" s="431"/>
      <c r="Y365" s="431"/>
      <c r="Z365" s="431"/>
      <c r="AA365" s="431"/>
      <c r="AB365" s="431"/>
      <c r="AC365" s="431"/>
      <c r="AD365" s="582">
        <f t="shared" si="30"/>
        <v>3900</v>
      </c>
      <c r="AE365" s="404"/>
    </row>
    <row r="366" spans="1:31" s="354" customFormat="1" ht="18" customHeight="1">
      <c r="A366" s="606" t="s">
        <v>520</v>
      </c>
      <c r="B366" s="430">
        <v>11000</v>
      </c>
      <c r="C366" s="430">
        <v>3210</v>
      </c>
      <c r="D366" s="430"/>
      <c r="E366" s="430"/>
      <c r="F366" s="430"/>
      <c r="G366" s="430"/>
      <c r="H366" s="430"/>
      <c r="I366" s="430"/>
      <c r="J366" s="430"/>
      <c r="K366" s="430"/>
      <c r="L366" s="430"/>
      <c r="M366" s="430"/>
      <c r="N366" s="430"/>
      <c r="O366" s="430"/>
      <c r="P366" s="430"/>
      <c r="Q366" s="464"/>
      <c r="R366" s="430"/>
      <c r="S366" s="430"/>
      <c r="T366" s="430"/>
      <c r="U366" s="430"/>
      <c r="V366" s="430"/>
      <c r="W366" s="430"/>
      <c r="X366" s="430"/>
      <c r="Y366" s="430"/>
      <c r="Z366" s="430"/>
      <c r="AA366" s="430"/>
      <c r="AB366" s="430"/>
      <c r="AC366" s="430"/>
      <c r="AD366" s="582">
        <f t="shared" si="30"/>
        <v>14210</v>
      </c>
      <c r="AE366" s="404"/>
    </row>
    <row r="367" spans="1:31" ht="18" customHeight="1">
      <c r="A367" s="605" t="s">
        <v>521</v>
      </c>
      <c r="B367" s="431">
        <v>4350</v>
      </c>
      <c r="C367" s="431">
        <v>1710</v>
      </c>
      <c r="D367" s="431"/>
      <c r="E367" s="431"/>
      <c r="F367" s="431"/>
      <c r="G367" s="431"/>
      <c r="H367" s="431"/>
      <c r="I367" s="431"/>
      <c r="J367" s="431"/>
      <c r="K367" s="431"/>
      <c r="L367" s="431"/>
      <c r="M367" s="431"/>
      <c r="N367" s="431"/>
      <c r="O367" s="431"/>
      <c r="P367" s="431"/>
      <c r="Q367" s="431"/>
      <c r="R367" s="431"/>
      <c r="S367" s="431"/>
      <c r="T367" s="431"/>
      <c r="U367" s="431"/>
      <c r="V367" s="431"/>
      <c r="W367" s="431"/>
      <c r="X367" s="431"/>
      <c r="Y367" s="431"/>
      <c r="Z367" s="431"/>
      <c r="AA367" s="431"/>
      <c r="AB367" s="431"/>
      <c r="AC367" s="431"/>
      <c r="AD367" s="582">
        <f t="shared" si="30"/>
        <v>6060</v>
      </c>
      <c r="AE367" s="404"/>
    </row>
    <row r="368" spans="1:31" s="351" customFormat="1" ht="18" customHeight="1">
      <c r="A368" s="606" t="s">
        <v>523</v>
      </c>
      <c r="B368" s="430">
        <v>6110</v>
      </c>
      <c r="C368" s="430">
        <v>2750</v>
      </c>
      <c r="D368" s="430"/>
      <c r="E368" s="430"/>
      <c r="F368" s="430"/>
      <c r="G368" s="430"/>
      <c r="H368" s="430"/>
      <c r="I368" s="430"/>
      <c r="J368" s="430"/>
      <c r="K368" s="430"/>
      <c r="L368" s="430"/>
      <c r="M368" s="430"/>
      <c r="N368" s="430"/>
      <c r="O368" s="430"/>
      <c r="P368" s="430"/>
      <c r="Q368" s="430"/>
      <c r="R368" s="430"/>
      <c r="S368" s="430"/>
      <c r="T368" s="430"/>
      <c r="U368" s="430"/>
      <c r="V368" s="430"/>
      <c r="W368" s="430"/>
      <c r="X368" s="430"/>
      <c r="Y368" s="430"/>
      <c r="Z368" s="430"/>
      <c r="AA368" s="430"/>
      <c r="AB368" s="430"/>
      <c r="AC368" s="430"/>
      <c r="AD368" s="582">
        <f t="shared" si="30"/>
        <v>8860</v>
      </c>
      <c r="AE368" s="404"/>
    </row>
    <row r="369" spans="1:31" s="351" customFormat="1" ht="18" customHeight="1">
      <c r="A369" s="605" t="s">
        <v>524</v>
      </c>
      <c r="B369" s="431">
        <v>2110</v>
      </c>
      <c r="C369" s="431">
        <v>570</v>
      </c>
      <c r="D369" s="431"/>
      <c r="E369" s="431"/>
      <c r="F369" s="431"/>
      <c r="G369" s="431"/>
      <c r="H369" s="431"/>
      <c r="I369" s="431"/>
      <c r="J369" s="431"/>
      <c r="K369" s="431"/>
      <c r="L369" s="431"/>
      <c r="M369" s="431"/>
      <c r="N369" s="431"/>
      <c r="O369" s="431"/>
      <c r="P369" s="431"/>
      <c r="Q369" s="431"/>
      <c r="R369" s="431"/>
      <c r="S369" s="431"/>
      <c r="T369" s="431"/>
      <c r="U369" s="431"/>
      <c r="V369" s="431"/>
      <c r="W369" s="431"/>
      <c r="X369" s="431"/>
      <c r="Y369" s="431"/>
      <c r="Z369" s="431"/>
      <c r="AA369" s="431"/>
      <c r="AB369" s="431"/>
      <c r="AC369" s="431"/>
      <c r="AD369" s="582">
        <f t="shared" si="30"/>
        <v>2680</v>
      </c>
      <c r="AE369" s="404"/>
    </row>
    <row r="370" spans="1:31" s="351" customFormat="1" ht="18" customHeight="1">
      <c r="A370" s="606" t="s">
        <v>526</v>
      </c>
      <c r="B370" s="430"/>
      <c r="C370" s="430">
        <v>690</v>
      </c>
      <c r="D370" s="430"/>
      <c r="E370" s="430"/>
      <c r="F370" s="430"/>
      <c r="G370" s="430"/>
      <c r="H370" s="430"/>
      <c r="I370" s="430"/>
      <c r="J370" s="430"/>
      <c r="K370" s="430"/>
      <c r="L370" s="430"/>
      <c r="M370" s="430"/>
      <c r="N370" s="430"/>
      <c r="O370" s="430"/>
      <c r="P370" s="430"/>
      <c r="Q370" s="430"/>
      <c r="R370" s="430"/>
      <c r="S370" s="430"/>
      <c r="T370" s="430"/>
      <c r="U370" s="430"/>
      <c r="V370" s="430"/>
      <c r="W370" s="430"/>
      <c r="X370" s="430"/>
      <c r="Y370" s="430"/>
      <c r="Z370" s="430"/>
      <c r="AA370" s="430"/>
      <c r="AB370" s="430"/>
      <c r="AC370" s="430"/>
      <c r="AD370" s="582">
        <f t="shared" si="30"/>
        <v>690</v>
      </c>
      <c r="AE370" s="404"/>
    </row>
    <row r="371" spans="1:31" s="351" customFormat="1" ht="18" customHeight="1" hidden="1">
      <c r="A371" s="605" t="s">
        <v>565</v>
      </c>
      <c r="B371" s="431"/>
      <c r="C371" s="431"/>
      <c r="D371" s="431"/>
      <c r="E371" s="431"/>
      <c r="F371" s="431"/>
      <c r="G371" s="431"/>
      <c r="H371" s="431"/>
      <c r="I371" s="431"/>
      <c r="J371" s="431"/>
      <c r="K371" s="431"/>
      <c r="L371" s="431"/>
      <c r="M371" s="431"/>
      <c r="N371" s="431"/>
      <c r="O371" s="431"/>
      <c r="P371" s="431"/>
      <c r="Q371" s="431"/>
      <c r="R371" s="431"/>
      <c r="S371" s="431"/>
      <c r="T371" s="431"/>
      <c r="U371" s="431"/>
      <c r="V371" s="431"/>
      <c r="W371" s="431"/>
      <c r="X371" s="431"/>
      <c r="Y371" s="431"/>
      <c r="Z371" s="431"/>
      <c r="AA371" s="431"/>
      <c r="AB371" s="431"/>
      <c r="AC371" s="431"/>
      <c r="AD371" s="582">
        <f t="shared" si="30"/>
        <v>0</v>
      </c>
      <c r="AE371" s="404"/>
    </row>
    <row r="372" spans="1:31" s="351" customFormat="1" ht="18" customHeight="1">
      <c r="A372" s="606" t="s">
        <v>529</v>
      </c>
      <c r="B372" s="430">
        <v>4710</v>
      </c>
      <c r="C372" s="430"/>
      <c r="D372" s="430">
        <v>110</v>
      </c>
      <c r="E372" s="430"/>
      <c r="F372" s="430"/>
      <c r="G372" s="430"/>
      <c r="H372" s="430"/>
      <c r="I372" s="430"/>
      <c r="J372" s="430"/>
      <c r="K372" s="430"/>
      <c r="L372" s="430"/>
      <c r="M372" s="430"/>
      <c r="N372" s="430"/>
      <c r="O372" s="430"/>
      <c r="P372" s="430"/>
      <c r="Q372" s="430"/>
      <c r="R372" s="430"/>
      <c r="S372" s="430"/>
      <c r="T372" s="430"/>
      <c r="U372" s="430"/>
      <c r="V372" s="430"/>
      <c r="W372" s="430"/>
      <c r="X372" s="430"/>
      <c r="Y372" s="430"/>
      <c r="Z372" s="430"/>
      <c r="AA372" s="430"/>
      <c r="AB372" s="430"/>
      <c r="AC372" s="430"/>
      <c r="AD372" s="582">
        <f t="shared" si="30"/>
        <v>4820</v>
      </c>
      <c r="AE372" s="404"/>
    </row>
    <row r="373" spans="1:31" s="351" customFormat="1" ht="18" customHeight="1">
      <c r="A373" s="605" t="s">
        <v>153</v>
      </c>
      <c r="B373" s="431">
        <v>3120</v>
      </c>
      <c r="C373" s="431"/>
      <c r="D373" s="431"/>
      <c r="E373" s="431"/>
      <c r="F373" s="431"/>
      <c r="G373" s="431"/>
      <c r="H373" s="431"/>
      <c r="I373" s="431"/>
      <c r="J373" s="431"/>
      <c r="K373" s="431"/>
      <c r="L373" s="431"/>
      <c r="M373" s="431"/>
      <c r="N373" s="431"/>
      <c r="O373" s="431"/>
      <c r="P373" s="431"/>
      <c r="Q373" s="431"/>
      <c r="R373" s="431"/>
      <c r="S373" s="431"/>
      <c r="T373" s="431"/>
      <c r="U373" s="431"/>
      <c r="V373" s="431"/>
      <c r="W373" s="431"/>
      <c r="X373" s="431"/>
      <c r="Y373" s="431"/>
      <c r="Z373" s="431"/>
      <c r="AA373" s="431"/>
      <c r="AB373" s="431"/>
      <c r="AC373" s="431"/>
      <c r="AD373" s="582">
        <f t="shared" si="30"/>
        <v>3120</v>
      </c>
      <c r="AE373" s="404"/>
    </row>
    <row r="374" spans="1:31" s="351" customFormat="1" ht="18" customHeight="1">
      <c r="A374" s="606" t="s">
        <v>534</v>
      </c>
      <c r="B374" s="430">
        <v>12500</v>
      </c>
      <c r="C374" s="430">
        <v>180</v>
      </c>
      <c r="D374" s="430"/>
      <c r="E374" s="430"/>
      <c r="F374" s="430"/>
      <c r="G374" s="430"/>
      <c r="H374" s="430"/>
      <c r="I374" s="430"/>
      <c r="J374" s="430"/>
      <c r="K374" s="430"/>
      <c r="L374" s="430"/>
      <c r="M374" s="430"/>
      <c r="N374" s="430"/>
      <c r="O374" s="430"/>
      <c r="P374" s="430"/>
      <c r="Q374" s="430"/>
      <c r="R374" s="430"/>
      <c r="S374" s="430"/>
      <c r="T374" s="430"/>
      <c r="U374" s="430"/>
      <c r="V374" s="430"/>
      <c r="W374" s="430"/>
      <c r="X374" s="430"/>
      <c r="Y374" s="430"/>
      <c r="Z374" s="430"/>
      <c r="AA374" s="430"/>
      <c r="AB374" s="430"/>
      <c r="AC374" s="430"/>
      <c r="AD374" s="582">
        <f t="shared" si="30"/>
        <v>12680</v>
      </c>
      <c r="AE374" s="404"/>
    </row>
    <row r="375" spans="1:31" s="351" customFormat="1" ht="18" customHeight="1">
      <c r="A375" s="605" t="s">
        <v>535</v>
      </c>
      <c r="B375" s="431">
        <v>7740</v>
      </c>
      <c r="C375" s="431">
        <v>950</v>
      </c>
      <c r="D375" s="431">
        <v>120</v>
      </c>
      <c r="E375" s="431"/>
      <c r="F375" s="431"/>
      <c r="G375" s="431"/>
      <c r="H375" s="431"/>
      <c r="I375" s="431"/>
      <c r="J375" s="431"/>
      <c r="K375" s="431"/>
      <c r="L375" s="431"/>
      <c r="M375" s="431"/>
      <c r="N375" s="431"/>
      <c r="O375" s="431"/>
      <c r="P375" s="431"/>
      <c r="Q375" s="431"/>
      <c r="R375" s="431"/>
      <c r="S375" s="431"/>
      <c r="T375" s="431"/>
      <c r="U375" s="431"/>
      <c r="V375" s="431"/>
      <c r="W375" s="431"/>
      <c r="X375" s="431"/>
      <c r="Y375" s="431"/>
      <c r="Z375" s="431"/>
      <c r="AA375" s="431"/>
      <c r="AB375" s="431"/>
      <c r="AC375" s="431"/>
      <c r="AD375" s="582">
        <f t="shared" si="30"/>
        <v>8810</v>
      </c>
      <c r="AE375" s="404"/>
    </row>
    <row r="376" spans="1:31" s="351" customFormat="1" ht="18" customHeight="1">
      <c r="A376" s="605" t="s">
        <v>536</v>
      </c>
      <c r="B376" s="431">
        <v>250</v>
      </c>
      <c r="C376" s="431">
        <v>730</v>
      </c>
      <c r="D376" s="431"/>
      <c r="E376" s="431"/>
      <c r="F376" s="431"/>
      <c r="G376" s="431"/>
      <c r="H376" s="431"/>
      <c r="I376" s="431"/>
      <c r="J376" s="431"/>
      <c r="K376" s="431"/>
      <c r="L376" s="431"/>
      <c r="M376" s="431"/>
      <c r="N376" s="431"/>
      <c r="O376" s="431"/>
      <c r="P376" s="431"/>
      <c r="Q376" s="431"/>
      <c r="R376" s="431"/>
      <c r="S376" s="431"/>
      <c r="T376" s="431"/>
      <c r="U376" s="431"/>
      <c r="V376" s="431"/>
      <c r="W376" s="431"/>
      <c r="X376" s="431"/>
      <c r="Y376" s="431"/>
      <c r="Z376" s="431"/>
      <c r="AA376" s="431"/>
      <c r="AB376" s="431"/>
      <c r="AC376" s="431"/>
      <c r="AD376" s="582">
        <f t="shared" si="30"/>
        <v>980</v>
      </c>
      <c r="AE376" s="404"/>
    </row>
    <row r="377" spans="1:31" s="351" customFormat="1" ht="18" customHeight="1">
      <c r="A377" s="606" t="s">
        <v>537</v>
      </c>
      <c r="B377" s="430">
        <v>3840</v>
      </c>
      <c r="C377" s="430">
        <v>460</v>
      </c>
      <c r="D377" s="430"/>
      <c r="E377" s="430"/>
      <c r="F377" s="430"/>
      <c r="G377" s="430"/>
      <c r="H377" s="430"/>
      <c r="I377" s="430"/>
      <c r="J377" s="430"/>
      <c r="K377" s="430"/>
      <c r="L377" s="430"/>
      <c r="M377" s="430"/>
      <c r="N377" s="430"/>
      <c r="O377" s="430"/>
      <c r="P377" s="430"/>
      <c r="Q377" s="430"/>
      <c r="R377" s="430"/>
      <c r="S377" s="430"/>
      <c r="T377" s="430"/>
      <c r="U377" s="430"/>
      <c r="V377" s="430"/>
      <c r="W377" s="430"/>
      <c r="X377" s="430"/>
      <c r="Y377" s="430"/>
      <c r="Z377" s="430"/>
      <c r="AA377" s="430"/>
      <c r="AB377" s="430"/>
      <c r="AC377" s="430"/>
      <c r="AD377" s="582">
        <f t="shared" si="30"/>
        <v>4300</v>
      </c>
      <c r="AE377" s="404"/>
    </row>
    <row r="378" spans="1:31" s="351" customFormat="1" ht="18" customHeight="1">
      <c r="A378" s="605" t="s">
        <v>538</v>
      </c>
      <c r="B378" s="431">
        <v>790</v>
      </c>
      <c r="C378" s="431">
        <v>1700</v>
      </c>
      <c r="D378" s="431">
        <v>20</v>
      </c>
      <c r="E378" s="431"/>
      <c r="F378" s="431"/>
      <c r="G378" s="431"/>
      <c r="H378" s="431"/>
      <c r="I378" s="431"/>
      <c r="J378" s="431"/>
      <c r="K378" s="431"/>
      <c r="L378" s="431"/>
      <c r="M378" s="431"/>
      <c r="N378" s="431"/>
      <c r="O378" s="431"/>
      <c r="P378" s="431"/>
      <c r="Q378" s="431"/>
      <c r="R378" s="431"/>
      <c r="S378" s="431"/>
      <c r="T378" s="431"/>
      <c r="U378" s="431"/>
      <c r="V378" s="431"/>
      <c r="W378" s="431"/>
      <c r="X378" s="431"/>
      <c r="Y378" s="431"/>
      <c r="Z378" s="431"/>
      <c r="AA378" s="431"/>
      <c r="AB378" s="431"/>
      <c r="AC378" s="431"/>
      <c r="AD378" s="582">
        <f t="shared" si="30"/>
        <v>2510</v>
      </c>
      <c r="AE378" s="404"/>
    </row>
    <row r="379" spans="1:31" s="354" customFormat="1" ht="18" customHeight="1">
      <c r="A379" s="606" t="s">
        <v>539</v>
      </c>
      <c r="B379" s="430">
        <v>1850</v>
      </c>
      <c r="C379" s="430">
        <v>1400</v>
      </c>
      <c r="D379" s="430"/>
      <c r="E379" s="430"/>
      <c r="F379" s="430"/>
      <c r="G379" s="430"/>
      <c r="H379" s="430"/>
      <c r="I379" s="430"/>
      <c r="J379" s="430"/>
      <c r="K379" s="430"/>
      <c r="L379" s="430"/>
      <c r="M379" s="430"/>
      <c r="N379" s="430"/>
      <c r="O379" s="430"/>
      <c r="P379" s="430"/>
      <c r="Q379" s="430"/>
      <c r="R379" s="430"/>
      <c r="S379" s="430"/>
      <c r="T379" s="430"/>
      <c r="U379" s="430"/>
      <c r="V379" s="430"/>
      <c r="W379" s="430"/>
      <c r="X379" s="430"/>
      <c r="Y379" s="430"/>
      <c r="Z379" s="430"/>
      <c r="AA379" s="430"/>
      <c r="AB379" s="430"/>
      <c r="AC379" s="430"/>
      <c r="AD379" s="582">
        <f t="shared" si="30"/>
        <v>3250</v>
      </c>
      <c r="AE379" s="404"/>
    </row>
    <row r="380" spans="1:31" s="354" customFormat="1" ht="18" customHeight="1">
      <c r="A380" s="605" t="s">
        <v>540</v>
      </c>
      <c r="B380" s="431">
        <v>13270</v>
      </c>
      <c r="C380" s="431">
        <v>3120</v>
      </c>
      <c r="D380" s="431"/>
      <c r="E380" s="431" t="s">
        <v>154</v>
      </c>
      <c r="F380" s="431"/>
      <c r="G380" s="431"/>
      <c r="H380" s="431"/>
      <c r="I380" s="431"/>
      <c r="J380" s="431"/>
      <c r="K380" s="431"/>
      <c r="L380" s="431"/>
      <c r="M380" s="431"/>
      <c r="N380" s="431"/>
      <c r="O380" s="431"/>
      <c r="P380" s="431"/>
      <c r="Q380" s="431"/>
      <c r="R380" s="431"/>
      <c r="S380" s="431"/>
      <c r="T380" s="431"/>
      <c r="U380" s="431"/>
      <c r="V380" s="431"/>
      <c r="W380" s="431"/>
      <c r="X380" s="431"/>
      <c r="Y380" s="431"/>
      <c r="Z380" s="431"/>
      <c r="AA380" s="431"/>
      <c r="AB380" s="431"/>
      <c r="AC380" s="431"/>
      <c r="AD380" s="582">
        <f t="shared" si="30"/>
        <v>16390</v>
      </c>
      <c r="AE380" s="404"/>
    </row>
    <row r="381" spans="1:31" s="354" customFormat="1" ht="18" customHeight="1">
      <c r="A381" s="606" t="s">
        <v>541</v>
      </c>
      <c r="B381" s="430">
        <v>10650</v>
      </c>
      <c r="C381" s="430">
        <v>700</v>
      </c>
      <c r="D381" s="430"/>
      <c r="E381" s="430"/>
      <c r="F381" s="430"/>
      <c r="G381" s="430"/>
      <c r="H381" s="430"/>
      <c r="I381" s="430"/>
      <c r="J381" s="430"/>
      <c r="K381" s="430"/>
      <c r="L381" s="430"/>
      <c r="M381" s="430"/>
      <c r="N381" s="430"/>
      <c r="O381" s="430"/>
      <c r="P381" s="430"/>
      <c r="Q381" s="430"/>
      <c r="R381" s="430"/>
      <c r="S381" s="430"/>
      <c r="T381" s="430"/>
      <c r="U381" s="430"/>
      <c r="V381" s="430"/>
      <c r="W381" s="430"/>
      <c r="X381" s="430"/>
      <c r="Y381" s="430"/>
      <c r="Z381" s="430"/>
      <c r="AA381" s="430"/>
      <c r="AB381" s="430"/>
      <c r="AC381" s="430"/>
      <c r="AD381" s="582">
        <f t="shared" si="30"/>
        <v>11350</v>
      </c>
      <c r="AE381" s="404"/>
    </row>
    <row r="382" spans="1:31" s="354" customFormat="1" ht="18" customHeight="1">
      <c r="A382" s="605" t="s">
        <v>542</v>
      </c>
      <c r="B382" s="431">
        <v>13220</v>
      </c>
      <c r="C382" s="431"/>
      <c r="D382" s="431">
        <v>30</v>
      </c>
      <c r="E382" s="431"/>
      <c r="F382" s="431"/>
      <c r="G382" s="431"/>
      <c r="H382" s="431"/>
      <c r="I382" s="431"/>
      <c r="J382" s="431"/>
      <c r="K382" s="431"/>
      <c r="L382" s="431"/>
      <c r="M382" s="431"/>
      <c r="N382" s="431"/>
      <c r="O382" s="431"/>
      <c r="P382" s="431"/>
      <c r="Q382" s="431"/>
      <c r="R382" s="431"/>
      <c r="S382" s="431"/>
      <c r="T382" s="431"/>
      <c r="U382" s="431"/>
      <c r="V382" s="431"/>
      <c r="W382" s="431"/>
      <c r="X382" s="431"/>
      <c r="Y382" s="431"/>
      <c r="Z382" s="431"/>
      <c r="AA382" s="431"/>
      <c r="AB382" s="431"/>
      <c r="AC382" s="431"/>
      <c r="AD382" s="582">
        <f t="shared" si="30"/>
        <v>13250</v>
      </c>
      <c r="AE382" s="404"/>
    </row>
    <row r="383" spans="1:31" s="354" customFormat="1" ht="18" customHeight="1">
      <c r="A383" s="606" t="s">
        <v>543</v>
      </c>
      <c r="B383" s="430">
        <v>7230</v>
      </c>
      <c r="C383" s="430">
        <v>530</v>
      </c>
      <c r="D383" s="430"/>
      <c r="E383" s="430"/>
      <c r="F383" s="430"/>
      <c r="G383" s="430"/>
      <c r="H383" s="430"/>
      <c r="I383" s="430"/>
      <c r="J383" s="430"/>
      <c r="K383" s="430"/>
      <c r="L383" s="430"/>
      <c r="M383" s="430"/>
      <c r="N383" s="430"/>
      <c r="O383" s="430"/>
      <c r="P383" s="430"/>
      <c r="Q383" s="430"/>
      <c r="R383" s="430"/>
      <c r="S383" s="430"/>
      <c r="T383" s="430"/>
      <c r="U383" s="430"/>
      <c r="V383" s="430"/>
      <c r="W383" s="430"/>
      <c r="X383" s="430"/>
      <c r="Y383" s="430"/>
      <c r="Z383" s="430"/>
      <c r="AA383" s="430"/>
      <c r="AB383" s="430"/>
      <c r="AC383" s="430"/>
      <c r="AD383" s="582">
        <f t="shared" si="30"/>
        <v>7760</v>
      </c>
      <c r="AE383" s="404"/>
    </row>
    <row r="384" spans="1:31" s="354" customFormat="1" ht="18" customHeight="1">
      <c r="A384" s="605" t="s">
        <v>544</v>
      </c>
      <c r="B384" s="431">
        <v>4600</v>
      </c>
      <c r="C384" s="431">
        <v>500</v>
      </c>
      <c r="D384" s="431">
        <v>500</v>
      </c>
      <c r="E384" s="431"/>
      <c r="F384" s="431"/>
      <c r="G384" s="431"/>
      <c r="H384" s="431"/>
      <c r="I384" s="431"/>
      <c r="J384" s="431"/>
      <c r="K384" s="431"/>
      <c r="L384" s="431"/>
      <c r="M384" s="431"/>
      <c r="N384" s="431"/>
      <c r="O384" s="431"/>
      <c r="P384" s="431"/>
      <c r="Q384" s="431"/>
      <c r="R384" s="431"/>
      <c r="S384" s="431"/>
      <c r="T384" s="431"/>
      <c r="U384" s="431"/>
      <c r="V384" s="431"/>
      <c r="W384" s="431"/>
      <c r="X384" s="431"/>
      <c r="Y384" s="431"/>
      <c r="Z384" s="431"/>
      <c r="AA384" s="431"/>
      <c r="AB384" s="431"/>
      <c r="AC384" s="431"/>
      <c r="AD384" s="582">
        <f t="shared" si="30"/>
        <v>5600</v>
      </c>
      <c r="AE384" s="404"/>
    </row>
    <row r="385" spans="1:31" s="354" customFormat="1" ht="18" customHeight="1">
      <c r="A385" s="606" t="s">
        <v>546</v>
      </c>
      <c r="B385" s="430">
        <v>3000</v>
      </c>
      <c r="C385" s="430">
        <v>510</v>
      </c>
      <c r="D385" s="430"/>
      <c r="E385" s="430"/>
      <c r="F385" s="430"/>
      <c r="G385" s="430"/>
      <c r="H385" s="430"/>
      <c r="I385" s="430"/>
      <c r="J385" s="430"/>
      <c r="K385" s="430"/>
      <c r="L385" s="430"/>
      <c r="M385" s="430"/>
      <c r="N385" s="430"/>
      <c r="O385" s="430"/>
      <c r="P385" s="430"/>
      <c r="Q385" s="430"/>
      <c r="R385" s="430"/>
      <c r="S385" s="430"/>
      <c r="T385" s="430"/>
      <c r="U385" s="430"/>
      <c r="V385" s="430"/>
      <c r="W385" s="430"/>
      <c r="X385" s="430"/>
      <c r="Y385" s="430"/>
      <c r="Z385" s="430"/>
      <c r="AA385" s="430"/>
      <c r="AB385" s="430"/>
      <c r="AC385" s="430"/>
      <c r="AD385" s="582">
        <f t="shared" si="30"/>
        <v>3510</v>
      </c>
      <c r="AE385" s="404"/>
    </row>
    <row r="386" spans="1:31" s="354" customFormat="1" ht="18" customHeight="1">
      <c r="A386" s="605" t="s">
        <v>550</v>
      </c>
      <c r="B386" s="431">
        <v>5800</v>
      </c>
      <c r="C386" s="431"/>
      <c r="D386" s="431"/>
      <c r="E386" s="431"/>
      <c r="F386" s="431"/>
      <c r="G386" s="431"/>
      <c r="H386" s="431"/>
      <c r="I386" s="431"/>
      <c r="J386" s="431"/>
      <c r="K386" s="431"/>
      <c r="L386" s="431"/>
      <c r="M386" s="431"/>
      <c r="N386" s="431"/>
      <c r="O386" s="431"/>
      <c r="P386" s="431"/>
      <c r="Q386" s="431"/>
      <c r="R386" s="431"/>
      <c r="S386" s="431"/>
      <c r="T386" s="431"/>
      <c r="U386" s="431"/>
      <c r="V386" s="431"/>
      <c r="W386" s="431"/>
      <c r="X386" s="431"/>
      <c r="Y386" s="431"/>
      <c r="Z386" s="431"/>
      <c r="AA386" s="431"/>
      <c r="AB386" s="431"/>
      <c r="AC386" s="431"/>
      <c r="AD386" s="582">
        <f t="shared" si="30"/>
        <v>5800</v>
      </c>
      <c r="AE386" s="404"/>
    </row>
    <row r="387" spans="1:31" ht="18" customHeight="1">
      <c r="A387" s="606" t="s">
        <v>552</v>
      </c>
      <c r="B387" s="430">
        <v>12500</v>
      </c>
      <c r="C387" s="430">
        <v>3140</v>
      </c>
      <c r="D387" s="430">
        <v>50</v>
      </c>
      <c r="E387" s="430"/>
      <c r="F387" s="430"/>
      <c r="G387" s="430"/>
      <c r="H387" s="430"/>
      <c r="I387" s="430"/>
      <c r="J387" s="430"/>
      <c r="K387" s="430"/>
      <c r="L387" s="430"/>
      <c r="M387" s="430"/>
      <c r="N387" s="430"/>
      <c r="O387" s="430"/>
      <c r="P387" s="430"/>
      <c r="Q387" s="430"/>
      <c r="R387" s="430"/>
      <c r="S387" s="430"/>
      <c r="T387" s="430"/>
      <c r="U387" s="430"/>
      <c r="V387" s="430"/>
      <c r="W387" s="430"/>
      <c r="X387" s="430"/>
      <c r="Y387" s="430"/>
      <c r="Z387" s="430"/>
      <c r="AA387" s="430"/>
      <c r="AB387" s="430"/>
      <c r="AC387" s="430"/>
      <c r="AD387" s="582">
        <f t="shared" si="30"/>
        <v>15690</v>
      </c>
      <c r="AE387" s="404"/>
    </row>
    <row r="388" spans="1:31" ht="18" customHeight="1" hidden="1">
      <c r="A388" s="605" t="s">
        <v>553</v>
      </c>
      <c r="B388" s="431"/>
      <c r="C388" s="431"/>
      <c r="D388" s="431"/>
      <c r="E388" s="431"/>
      <c r="F388" s="431"/>
      <c r="G388" s="431"/>
      <c r="H388" s="431"/>
      <c r="I388" s="431"/>
      <c r="J388" s="431"/>
      <c r="K388" s="431"/>
      <c r="L388" s="431"/>
      <c r="M388" s="431"/>
      <c r="N388" s="431"/>
      <c r="O388" s="431"/>
      <c r="P388" s="431"/>
      <c r="Q388" s="431"/>
      <c r="R388" s="431"/>
      <c r="S388" s="431"/>
      <c r="T388" s="431"/>
      <c r="U388" s="431"/>
      <c r="V388" s="431"/>
      <c r="W388" s="431"/>
      <c r="X388" s="431"/>
      <c r="Y388" s="431"/>
      <c r="Z388" s="431"/>
      <c r="AA388" s="431"/>
      <c r="AB388" s="431"/>
      <c r="AC388" s="431"/>
      <c r="AD388" s="582">
        <f t="shared" si="30"/>
        <v>0</v>
      </c>
      <c r="AE388" s="404"/>
    </row>
    <row r="389" spans="1:31" ht="18" customHeight="1">
      <c r="A389" s="606" t="s">
        <v>554</v>
      </c>
      <c r="B389" s="430">
        <v>15650</v>
      </c>
      <c r="C389" s="430">
        <v>1600</v>
      </c>
      <c r="D389" s="430">
        <v>80</v>
      </c>
      <c r="E389" s="430"/>
      <c r="F389" s="430"/>
      <c r="G389" s="430"/>
      <c r="H389" s="430"/>
      <c r="I389" s="430"/>
      <c r="J389" s="430"/>
      <c r="K389" s="430"/>
      <c r="L389" s="430"/>
      <c r="M389" s="430"/>
      <c r="N389" s="430"/>
      <c r="O389" s="430"/>
      <c r="P389" s="430"/>
      <c r="Q389" s="430"/>
      <c r="R389" s="430"/>
      <c r="S389" s="430"/>
      <c r="T389" s="430"/>
      <c r="U389" s="430"/>
      <c r="V389" s="430"/>
      <c r="W389" s="430"/>
      <c r="X389" s="430"/>
      <c r="Y389" s="430"/>
      <c r="Z389" s="430"/>
      <c r="AA389" s="430"/>
      <c r="AB389" s="430"/>
      <c r="AC389" s="430"/>
      <c r="AD389" s="582">
        <f t="shared" si="30"/>
        <v>17330</v>
      </c>
      <c r="AE389" s="404"/>
    </row>
    <row r="390" spans="1:31" s="351" customFormat="1" ht="18" customHeight="1">
      <c r="A390" s="605" t="s">
        <v>556</v>
      </c>
      <c r="B390" s="431">
        <v>2420</v>
      </c>
      <c r="C390" s="431">
        <v>30</v>
      </c>
      <c r="D390" s="431"/>
      <c r="E390" s="431"/>
      <c r="F390" s="431"/>
      <c r="G390" s="431"/>
      <c r="H390" s="431"/>
      <c r="I390" s="431"/>
      <c r="J390" s="431"/>
      <c r="K390" s="431"/>
      <c r="L390" s="431"/>
      <c r="M390" s="431"/>
      <c r="N390" s="431"/>
      <c r="O390" s="431"/>
      <c r="P390" s="431"/>
      <c r="Q390" s="431"/>
      <c r="R390" s="431"/>
      <c r="S390" s="431"/>
      <c r="T390" s="431"/>
      <c r="U390" s="431"/>
      <c r="V390" s="431"/>
      <c r="W390" s="431"/>
      <c r="X390" s="431"/>
      <c r="Y390" s="431"/>
      <c r="Z390" s="431"/>
      <c r="AA390" s="431"/>
      <c r="AB390" s="431"/>
      <c r="AC390" s="431"/>
      <c r="AD390" s="582">
        <f t="shared" si="30"/>
        <v>2450</v>
      </c>
      <c r="AE390" s="404"/>
    </row>
    <row r="391" spans="1:31" s="351" customFormat="1" ht="18" customHeight="1">
      <c r="A391" s="606" t="s">
        <v>557</v>
      </c>
      <c r="B391" s="430">
        <v>5150</v>
      </c>
      <c r="C391" s="430"/>
      <c r="D391" s="430">
        <v>70</v>
      </c>
      <c r="E391" s="430"/>
      <c r="F391" s="430"/>
      <c r="G391" s="430"/>
      <c r="H391" s="430"/>
      <c r="I391" s="430"/>
      <c r="J391" s="430"/>
      <c r="K391" s="430"/>
      <c r="L391" s="430"/>
      <c r="M391" s="430"/>
      <c r="N391" s="430"/>
      <c r="O391" s="430"/>
      <c r="P391" s="430"/>
      <c r="Q391" s="430"/>
      <c r="R391" s="430"/>
      <c r="S391" s="430"/>
      <c r="T391" s="430"/>
      <c r="U391" s="430"/>
      <c r="V391" s="430"/>
      <c r="W391" s="430"/>
      <c r="X391" s="430"/>
      <c r="Y391" s="430"/>
      <c r="Z391" s="430"/>
      <c r="AA391" s="430"/>
      <c r="AB391" s="430"/>
      <c r="AC391" s="430"/>
      <c r="AD391" s="582">
        <f t="shared" si="30"/>
        <v>5220</v>
      </c>
      <c r="AE391" s="404"/>
    </row>
    <row r="392" spans="1:31" s="351" customFormat="1" ht="18" customHeight="1">
      <c r="A392" s="605" t="s">
        <v>559</v>
      </c>
      <c r="B392" s="431">
        <v>11630</v>
      </c>
      <c r="C392" s="431">
        <v>250</v>
      </c>
      <c r="D392" s="431"/>
      <c r="E392" s="431"/>
      <c r="F392" s="431"/>
      <c r="G392" s="431"/>
      <c r="H392" s="431"/>
      <c r="I392" s="431"/>
      <c r="J392" s="431"/>
      <c r="K392" s="431"/>
      <c r="L392" s="431"/>
      <c r="M392" s="431"/>
      <c r="N392" s="431"/>
      <c r="O392" s="431"/>
      <c r="P392" s="431"/>
      <c r="Q392" s="431"/>
      <c r="R392" s="431"/>
      <c r="S392" s="431"/>
      <c r="T392" s="431"/>
      <c r="U392" s="431"/>
      <c r="V392" s="431"/>
      <c r="W392" s="431"/>
      <c r="X392" s="431"/>
      <c r="Y392" s="431"/>
      <c r="Z392" s="431"/>
      <c r="AA392" s="431"/>
      <c r="AB392" s="431"/>
      <c r="AC392" s="431"/>
      <c r="AD392" s="582">
        <f t="shared" si="30"/>
        <v>11880</v>
      </c>
      <c r="AE392" s="404"/>
    </row>
    <row r="393" spans="1:31" s="351" customFormat="1" ht="18" customHeight="1">
      <c r="A393" s="606" t="s">
        <v>560</v>
      </c>
      <c r="B393" s="430">
        <v>13480</v>
      </c>
      <c r="C393" s="430">
        <v>2870</v>
      </c>
      <c r="D393" s="430">
        <v>140</v>
      </c>
      <c r="E393" s="430"/>
      <c r="F393" s="430"/>
      <c r="G393" s="430"/>
      <c r="H393" s="430"/>
      <c r="I393" s="430"/>
      <c r="J393" s="430"/>
      <c r="K393" s="430"/>
      <c r="L393" s="430"/>
      <c r="M393" s="430"/>
      <c r="N393" s="430"/>
      <c r="O393" s="430"/>
      <c r="P393" s="430"/>
      <c r="Q393" s="430"/>
      <c r="R393" s="430"/>
      <c r="S393" s="430"/>
      <c r="T393" s="430"/>
      <c r="U393" s="430"/>
      <c r="V393" s="430"/>
      <c r="W393" s="430"/>
      <c r="X393" s="430"/>
      <c r="Y393" s="430"/>
      <c r="Z393" s="430"/>
      <c r="AA393" s="430"/>
      <c r="AB393" s="430"/>
      <c r="AC393" s="430"/>
      <c r="AD393" s="582">
        <f t="shared" si="30"/>
        <v>16490</v>
      </c>
      <c r="AE393" s="404"/>
    </row>
    <row r="394" spans="1:31" s="351" customFormat="1" ht="18" customHeight="1">
      <c r="A394" s="605" t="s">
        <v>561</v>
      </c>
      <c r="B394" s="431">
        <v>6100</v>
      </c>
      <c r="C394" s="431">
        <v>2430</v>
      </c>
      <c r="D394" s="431"/>
      <c r="E394" s="431"/>
      <c r="F394" s="431"/>
      <c r="G394" s="431"/>
      <c r="H394" s="431"/>
      <c r="I394" s="431"/>
      <c r="J394" s="431"/>
      <c r="K394" s="431"/>
      <c r="L394" s="431"/>
      <c r="M394" s="431"/>
      <c r="N394" s="431"/>
      <c r="O394" s="431"/>
      <c r="P394" s="431"/>
      <c r="Q394" s="431"/>
      <c r="R394" s="431"/>
      <c r="S394" s="431"/>
      <c r="T394" s="431"/>
      <c r="U394" s="431"/>
      <c r="V394" s="431"/>
      <c r="W394" s="431"/>
      <c r="X394" s="431"/>
      <c r="Y394" s="431"/>
      <c r="Z394" s="431"/>
      <c r="AA394" s="431"/>
      <c r="AB394" s="431"/>
      <c r="AC394" s="431"/>
      <c r="AD394" s="582">
        <f aca="true" t="shared" si="31" ref="AD394:AD457">SUM(B394:AC394)-N394</f>
        <v>8530</v>
      </c>
      <c r="AE394" s="404"/>
    </row>
    <row r="395" spans="1:31" s="351" customFormat="1" ht="18" customHeight="1">
      <c r="A395" s="606" t="s">
        <v>586</v>
      </c>
      <c r="B395" s="430">
        <v>4000</v>
      </c>
      <c r="C395" s="430">
        <v>700</v>
      </c>
      <c r="D395" s="430">
        <v>100</v>
      </c>
      <c r="E395" s="430"/>
      <c r="F395" s="430"/>
      <c r="G395" s="430"/>
      <c r="H395" s="430"/>
      <c r="I395" s="430"/>
      <c r="J395" s="430"/>
      <c r="K395" s="430"/>
      <c r="L395" s="430"/>
      <c r="M395" s="430"/>
      <c r="N395" s="430"/>
      <c r="O395" s="430"/>
      <c r="P395" s="430"/>
      <c r="Q395" s="430"/>
      <c r="R395" s="430"/>
      <c r="S395" s="430"/>
      <c r="T395" s="430"/>
      <c r="U395" s="430"/>
      <c r="V395" s="430"/>
      <c r="W395" s="430"/>
      <c r="X395" s="430"/>
      <c r="Y395" s="430"/>
      <c r="Z395" s="430"/>
      <c r="AA395" s="430"/>
      <c r="AB395" s="430"/>
      <c r="AC395" s="430"/>
      <c r="AD395" s="582">
        <f t="shared" si="31"/>
        <v>4800</v>
      </c>
      <c r="AE395" s="404"/>
    </row>
    <row r="396" spans="1:31" s="351" customFormat="1" ht="18" customHeight="1">
      <c r="A396" s="605" t="s">
        <v>587</v>
      </c>
      <c r="B396" s="431">
        <v>6710</v>
      </c>
      <c r="C396" s="431">
        <v>270</v>
      </c>
      <c r="D396" s="431"/>
      <c r="E396" s="431"/>
      <c r="F396" s="431"/>
      <c r="G396" s="431"/>
      <c r="H396" s="431"/>
      <c r="I396" s="431"/>
      <c r="J396" s="431"/>
      <c r="K396" s="431"/>
      <c r="L396" s="431"/>
      <c r="M396" s="431"/>
      <c r="N396" s="431"/>
      <c r="O396" s="431"/>
      <c r="P396" s="431"/>
      <c r="Q396" s="431"/>
      <c r="R396" s="431"/>
      <c r="S396" s="431"/>
      <c r="T396" s="431"/>
      <c r="U396" s="431"/>
      <c r="V396" s="431"/>
      <c r="W396" s="431"/>
      <c r="X396" s="431"/>
      <c r="Y396" s="431"/>
      <c r="Z396" s="431"/>
      <c r="AA396" s="431"/>
      <c r="AB396" s="431"/>
      <c r="AC396" s="431"/>
      <c r="AD396" s="582">
        <f t="shared" si="31"/>
        <v>6980</v>
      </c>
      <c r="AE396" s="404"/>
    </row>
    <row r="397" spans="1:31" s="351" customFormat="1" ht="18" customHeight="1">
      <c r="A397" s="606" t="s">
        <v>142</v>
      </c>
      <c r="B397" s="430">
        <v>9600</v>
      </c>
      <c r="C397" s="430"/>
      <c r="D397" s="430"/>
      <c r="E397" s="430"/>
      <c r="F397" s="430"/>
      <c r="G397" s="430"/>
      <c r="H397" s="430"/>
      <c r="I397" s="430"/>
      <c r="J397" s="430"/>
      <c r="K397" s="430"/>
      <c r="L397" s="430"/>
      <c r="M397" s="430"/>
      <c r="N397" s="430"/>
      <c r="O397" s="430"/>
      <c r="P397" s="430"/>
      <c r="Q397" s="430"/>
      <c r="R397" s="430"/>
      <c r="S397" s="430"/>
      <c r="T397" s="430"/>
      <c r="U397" s="430"/>
      <c r="V397" s="430"/>
      <c r="W397" s="430"/>
      <c r="X397" s="430"/>
      <c r="Y397" s="430"/>
      <c r="Z397" s="430"/>
      <c r="AA397" s="430"/>
      <c r="AB397" s="430"/>
      <c r="AC397" s="430"/>
      <c r="AD397" s="582">
        <f t="shared" si="31"/>
        <v>9600</v>
      </c>
      <c r="AE397" s="404"/>
    </row>
    <row r="398" spans="1:31" s="351" customFormat="1" ht="18" customHeight="1">
      <c r="A398" s="605" t="s">
        <v>143</v>
      </c>
      <c r="B398" s="431"/>
      <c r="C398" s="431">
        <v>1700</v>
      </c>
      <c r="D398" s="431">
        <v>220</v>
      </c>
      <c r="E398" s="431"/>
      <c r="F398" s="431"/>
      <c r="G398" s="431"/>
      <c r="H398" s="431"/>
      <c r="I398" s="431"/>
      <c r="J398" s="431"/>
      <c r="K398" s="431"/>
      <c r="L398" s="431"/>
      <c r="M398" s="431"/>
      <c r="N398" s="431"/>
      <c r="O398" s="431"/>
      <c r="P398" s="431"/>
      <c r="Q398" s="431"/>
      <c r="R398" s="431"/>
      <c r="S398" s="431"/>
      <c r="T398" s="431"/>
      <c r="U398" s="431"/>
      <c r="V398" s="431"/>
      <c r="W398" s="431"/>
      <c r="X398" s="431"/>
      <c r="Y398" s="431"/>
      <c r="Z398" s="431"/>
      <c r="AA398" s="431"/>
      <c r="AB398" s="431"/>
      <c r="AC398" s="431"/>
      <c r="AD398" s="582">
        <f t="shared" si="31"/>
        <v>1920</v>
      </c>
      <c r="AE398" s="404"/>
    </row>
    <row r="399" spans="1:31" s="351" customFormat="1" ht="18" customHeight="1">
      <c r="A399" s="606" t="s">
        <v>144</v>
      </c>
      <c r="B399" s="430">
        <v>15150</v>
      </c>
      <c r="C399" s="430">
        <v>3100</v>
      </c>
      <c r="D399" s="430">
        <v>250</v>
      </c>
      <c r="E399" s="430"/>
      <c r="F399" s="430"/>
      <c r="G399" s="430"/>
      <c r="H399" s="430"/>
      <c r="I399" s="430"/>
      <c r="J399" s="430"/>
      <c r="K399" s="430"/>
      <c r="L399" s="430"/>
      <c r="M399" s="430"/>
      <c r="N399" s="430"/>
      <c r="O399" s="430"/>
      <c r="P399" s="430"/>
      <c r="Q399" s="430"/>
      <c r="R399" s="430"/>
      <c r="S399" s="430"/>
      <c r="T399" s="430"/>
      <c r="U399" s="430"/>
      <c r="V399" s="430"/>
      <c r="W399" s="430"/>
      <c r="X399" s="430"/>
      <c r="Y399" s="430"/>
      <c r="Z399" s="430"/>
      <c r="AA399" s="430"/>
      <c r="AB399" s="430"/>
      <c r="AC399" s="430"/>
      <c r="AD399" s="582">
        <f t="shared" si="31"/>
        <v>18500</v>
      </c>
      <c r="AE399" s="404"/>
    </row>
    <row r="400" spans="1:31" s="351" customFormat="1" ht="18" customHeight="1">
      <c r="A400" s="605" t="s">
        <v>145</v>
      </c>
      <c r="B400" s="431">
        <v>3040</v>
      </c>
      <c r="C400" s="431">
        <v>760</v>
      </c>
      <c r="D400" s="431"/>
      <c r="E400" s="431"/>
      <c r="F400" s="431"/>
      <c r="G400" s="431"/>
      <c r="H400" s="431"/>
      <c r="I400" s="431"/>
      <c r="J400" s="431"/>
      <c r="K400" s="431"/>
      <c r="L400" s="431"/>
      <c r="M400" s="431"/>
      <c r="N400" s="431"/>
      <c r="O400" s="431"/>
      <c r="P400" s="431"/>
      <c r="Q400" s="431"/>
      <c r="R400" s="431"/>
      <c r="S400" s="431"/>
      <c r="T400" s="431"/>
      <c r="U400" s="431"/>
      <c r="V400" s="431"/>
      <c r="W400" s="431"/>
      <c r="X400" s="431"/>
      <c r="Y400" s="431"/>
      <c r="Z400" s="431"/>
      <c r="AA400" s="431"/>
      <c r="AB400" s="431"/>
      <c r="AC400" s="431"/>
      <c r="AD400" s="582">
        <f t="shared" si="31"/>
        <v>3800</v>
      </c>
      <c r="AE400" s="404"/>
    </row>
    <row r="401" spans="1:31" s="351" customFormat="1" ht="18" customHeight="1">
      <c r="A401" s="606" t="s">
        <v>19</v>
      </c>
      <c r="B401" s="430">
        <v>11950</v>
      </c>
      <c r="C401" s="430">
        <v>1520</v>
      </c>
      <c r="D401" s="430">
        <v>330</v>
      </c>
      <c r="E401" s="430"/>
      <c r="F401" s="430"/>
      <c r="G401" s="430"/>
      <c r="H401" s="430"/>
      <c r="I401" s="430"/>
      <c r="J401" s="430"/>
      <c r="K401" s="430"/>
      <c r="L401" s="430"/>
      <c r="M401" s="430"/>
      <c r="N401" s="430"/>
      <c r="O401" s="430"/>
      <c r="P401" s="430"/>
      <c r="Q401" s="430"/>
      <c r="R401" s="430"/>
      <c r="S401" s="430"/>
      <c r="T401" s="430"/>
      <c r="U401" s="430"/>
      <c r="V401" s="430"/>
      <c r="W401" s="430"/>
      <c r="X401" s="430"/>
      <c r="Y401" s="430"/>
      <c r="Z401" s="430"/>
      <c r="AA401" s="430"/>
      <c r="AB401" s="430"/>
      <c r="AC401" s="430"/>
      <c r="AD401" s="582">
        <f t="shared" si="31"/>
        <v>13800</v>
      </c>
      <c r="AE401" s="404"/>
    </row>
    <row r="402" spans="1:31" s="351" customFormat="1" ht="18" customHeight="1">
      <c r="A402" s="605" t="s">
        <v>16</v>
      </c>
      <c r="B402" s="431">
        <v>12240</v>
      </c>
      <c r="C402" s="431">
        <v>140</v>
      </c>
      <c r="D402" s="431">
        <v>100</v>
      </c>
      <c r="E402" s="431"/>
      <c r="F402" s="431"/>
      <c r="G402" s="431"/>
      <c r="H402" s="431"/>
      <c r="I402" s="431"/>
      <c r="J402" s="431"/>
      <c r="K402" s="431"/>
      <c r="L402" s="431"/>
      <c r="M402" s="431"/>
      <c r="N402" s="431"/>
      <c r="O402" s="431"/>
      <c r="P402" s="431"/>
      <c r="Q402" s="431"/>
      <c r="R402" s="431"/>
      <c r="S402" s="431"/>
      <c r="T402" s="431"/>
      <c r="U402" s="431"/>
      <c r="V402" s="431"/>
      <c r="W402" s="431"/>
      <c r="X402" s="431"/>
      <c r="Y402" s="431"/>
      <c r="Z402" s="431"/>
      <c r="AA402" s="431"/>
      <c r="AB402" s="431"/>
      <c r="AC402" s="431"/>
      <c r="AD402" s="582">
        <f t="shared" si="31"/>
        <v>12480</v>
      </c>
      <c r="AE402" s="404"/>
    </row>
    <row r="403" spans="1:31" s="351" customFormat="1" ht="18" customHeight="1">
      <c r="A403" s="606" t="s">
        <v>146</v>
      </c>
      <c r="B403" s="430">
        <v>8930</v>
      </c>
      <c r="C403" s="430">
        <v>1050</v>
      </c>
      <c r="D403" s="430"/>
      <c r="E403" s="430"/>
      <c r="F403" s="430"/>
      <c r="G403" s="430"/>
      <c r="H403" s="430"/>
      <c r="I403" s="430"/>
      <c r="J403" s="430"/>
      <c r="K403" s="430"/>
      <c r="L403" s="430"/>
      <c r="M403" s="430"/>
      <c r="N403" s="430"/>
      <c r="O403" s="430"/>
      <c r="P403" s="430"/>
      <c r="Q403" s="430"/>
      <c r="R403" s="430"/>
      <c r="S403" s="430"/>
      <c r="T403" s="430"/>
      <c r="U403" s="430"/>
      <c r="V403" s="430"/>
      <c r="W403" s="430"/>
      <c r="X403" s="430"/>
      <c r="Y403" s="430"/>
      <c r="Z403" s="430"/>
      <c r="AA403" s="430"/>
      <c r="AB403" s="430"/>
      <c r="AC403" s="430"/>
      <c r="AD403" s="582">
        <f t="shared" si="31"/>
        <v>9980</v>
      </c>
      <c r="AE403" s="404"/>
    </row>
    <row r="404" spans="1:31" s="351" customFormat="1" ht="18" customHeight="1">
      <c r="A404" s="605" t="s">
        <v>147</v>
      </c>
      <c r="B404" s="431">
        <v>15630</v>
      </c>
      <c r="C404" s="431">
        <v>1360</v>
      </c>
      <c r="D404" s="431">
        <v>130</v>
      </c>
      <c r="E404" s="431"/>
      <c r="F404" s="431"/>
      <c r="G404" s="431"/>
      <c r="H404" s="431"/>
      <c r="I404" s="431"/>
      <c r="J404" s="431"/>
      <c r="K404" s="431"/>
      <c r="L404" s="431"/>
      <c r="M404" s="431"/>
      <c r="N404" s="431"/>
      <c r="O404" s="431"/>
      <c r="P404" s="431"/>
      <c r="Q404" s="431"/>
      <c r="R404" s="431"/>
      <c r="S404" s="431"/>
      <c r="T404" s="431"/>
      <c r="U404" s="431"/>
      <c r="V404" s="431"/>
      <c r="W404" s="431"/>
      <c r="X404" s="431"/>
      <c r="Y404" s="431"/>
      <c r="Z404" s="431"/>
      <c r="AA404" s="431"/>
      <c r="AB404" s="431"/>
      <c r="AC404" s="431"/>
      <c r="AD404" s="582">
        <f t="shared" si="31"/>
        <v>17120</v>
      </c>
      <c r="AE404" s="404"/>
    </row>
    <row r="405" spans="1:31" s="351" customFormat="1" ht="18" customHeight="1">
      <c r="A405" s="606" t="s">
        <v>117</v>
      </c>
      <c r="B405" s="430">
        <v>7880</v>
      </c>
      <c r="C405" s="430">
        <v>930</v>
      </c>
      <c r="D405" s="430"/>
      <c r="E405" s="430"/>
      <c r="F405" s="430"/>
      <c r="G405" s="430"/>
      <c r="H405" s="430"/>
      <c r="I405" s="430"/>
      <c r="J405" s="430"/>
      <c r="K405" s="430"/>
      <c r="L405" s="430"/>
      <c r="M405" s="430"/>
      <c r="N405" s="430"/>
      <c r="O405" s="430"/>
      <c r="P405" s="430"/>
      <c r="Q405" s="430"/>
      <c r="R405" s="430"/>
      <c r="S405" s="430"/>
      <c r="T405" s="430"/>
      <c r="U405" s="430"/>
      <c r="V405" s="430"/>
      <c r="W405" s="430"/>
      <c r="X405" s="430"/>
      <c r="Y405" s="430"/>
      <c r="Z405" s="430"/>
      <c r="AA405" s="430"/>
      <c r="AB405" s="430"/>
      <c r="AC405" s="430"/>
      <c r="AD405" s="582">
        <f t="shared" si="31"/>
        <v>8810</v>
      </c>
      <c r="AE405" s="404"/>
    </row>
    <row r="406" spans="1:31" s="351" customFormat="1" ht="25.5">
      <c r="A406" s="630" t="s">
        <v>573</v>
      </c>
      <c r="B406" s="430">
        <v>15190</v>
      </c>
      <c r="C406" s="430">
        <v>1840</v>
      </c>
      <c r="D406" s="430"/>
      <c r="E406" s="430"/>
      <c r="F406" s="430"/>
      <c r="G406" s="430"/>
      <c r="H406" s="430"/>
      <c r="I406" s="430"/>
      <c r="J406" s="430">
        <v>12000</v>
      </c>
      <c r="K406" s="430"/>
      <c r="L406" s="430"/>
      <c r="M406" s="430"/>
      <c r="N406" s="430"/>
      <c r="O406" s="430"/>
      <c r="P406" s="430"/>
      <c r="Q406" s="430"/>
      <c r="R406" s="430"/>
      <c r="S406" s="430"/>
      <c r="T406" s="430"/>
      <c r="U406" s="430"/>
      <c r="V406" s="430"/>
      <c r="W406" s="430"/>
      <c r="X406" s="430"/>
      <c r="Y406" s="430"/>
      <c r="Z406" s="430"/>
      <c r="AA406" s="430"/>
      <c r="AB406" s="430"/>
      <c r="AC406" s="430"/>
      <c r="AD406" s="582">
        <f t="shared" si="31"/>
        <v>29030</v>
      </c>
      <c r="AE406" s="404"/>
    </row>
    <row r="407" spans="1:31" s="351" customFormat="1" ht="25.5">
      <c r="A407" s="626" t="s">
        <v>572</v>
      </c>
      <c r="B407" s="431">
        <v>7200</v>
      </c>
      <c r="C407" s="431"/>
      <c r="D407" s="431"/>
      <c r="E407" s="431"/>
      <c r="F407" s="431"/>
      <c r="G407" s="431"/>
      <c r="H407" s="431"/>
      <c r="I407" s="431"/>
      <c r="J407" s="431"/>
      <c r="K407" s="431"/>
      <c r="L407" s="431"/>
      <c r="M407" s="431"/>
      <c r="N407" s="431"/>
      <c r="O407" s="431"/>
      <c r="P407" s="431"/>
      <c r="Q407" s="431"/>
      <c r="R407" s="431"/>
      <c r="S407" s="431"/>
      <c r="T407" s="431"/>
      <c r="U407" s="431"/>
      <c r="V407" s="431"/>
      <c r="W407" s="431"/>
      <c r="X407" s="431"/>
      <c r="Y407" s="431"/>
      <c r="Z407" s="431"/>
      <c r="AA407" s="431"/>
      <c r="AB407" s="431"/>
      <c r="AC407" s="431"/>
      <c r="AD407" s="582">
        <f t="shared" si="31"/>
        <v>7200</v>
      </c>
      <c r="AE407" s="404"/>
    </row>
    <row r="408" spans="1:31" s="351" customFormat="1" ht="18" customHeight="1">
      <c r="A408" s="606" t="s">
        <v>122</v>
      </c>
      <c r="B408" s="430">
        <v>12000</v>
      </c>
      <c r="C408" s="430"/>
      <c r="D408" s="430"/>
      <c r="E408" s="430"/>
      <c r="F408" s="430"/>
      <c r="G408" s="430"/>
      <c r="H408" s="430"/>
      <c r="I408" s="430"/>
      <c r="J408" s="430">
        <v>6000</v>
      </c>
      <c r="K408" s="430"/>
      <c r="L408" s="430"/>
      <c r="M408" s="430"/>
      <c r="N408" s="430"/>
      <c r="O408" s="430"/>
      <c r="P408" s="430"/>
      <c r="Q408" s="430"/>
      <c r="R408" s="430"/>
      <c r="S408" s="430"/>
      <c r="T408" s="430"/>
      <c r="U408" s="430"/>
      <c r="V408" s="430"/>
      <c r="W408" s="430"/>
      <c r="X408" s="430"/>
      <c r="Y408" s="430"/>
      <c r="Z408" s="430"/>
      <c r="AA408" s="430"/>
      <c r="AB408" s="430"/>
      <c r="AC408" s="430"/>
      <c r="AD408" s="582">
        <f t="shared" si="31"/>
        <v>18000</v>
      </c>
      <c r="AE408" s="404"/>
    </row>
    <row r="409" spans="1:31" s="351" customFormat="1" ht="18" customHeight="1">
      <c r="A409" s="605" t="s">
        <v>571</v>
      </c>
      <c r="B409" s="431">
        <v>6280</v>
      </c>
      <c r="C409" s="431"/>
      <c r="D409" s="431"/>
      <c r="E409" s="431"/>
      <c r="F409" s="431"/>
      <c r="G409" s="431"/>
      <c r="H409" s="431"/>
      <c r="I409" s="431"/>
      <c r="J409" s="431">
        <v>7000</v>
      </c>
      <c r="K409" s="431"/>
      <c r="L409" s="431"/>
      <c r="M409" s="431"/>
      <c r="N409" s="431"/>
      <c r="O409" s="431"/>
      <c r="P409" s="431"/>
      <c r="Q409" s="431"/>
      <c r="R409" s="431"/>
      <c r="S409" s="431"/>
      <c r="T409" s="431"/>
      <c r="U409" s="431"/>
      <c r="V409" s="431"/>
      <c r="W409" s="431"/>
      <c r="X409" s="431"/>
      <c r="Y409" s="431"/>
      <c r="Z409" s="431"/>
      <c r="AA409" s="431"/>
      <c r="AB409" s="431"/>
      <c r="AC409" s="431"/>
      <c r="AD409" s="582">
        <f t="shared" si="31"/>
        <v>13280</v>
      </c>
      <c r="AE409" s="404"/>
    </row>
    <row r="410" spans="1:31" s="351" customFormat="1" ht="18" customHeight="1">
      <c r="A410" s="606" t="s">
        <v>576</v>
      </c>
      <c r="B410" s="430">
        <v>1830</v>
      </c>
      <c r="C410" s="430"/>
      <c r="D410" s="430">
        <v>50</v>
      </c>
      <c r="E410" s="430"/>
      <c r="F410" s="430"/>
      <c r="G410" s="430"/>
      <c r="H410" s="430"/>
      <c r="I410" s="430"/>
      <c r="J410" s="430"/>
      <c r="K410" s="430"/>
      <c r="L410" s="430"/>
      <c r="M410" s="430"/>
      <c r="N410" s="430"/>
      <c r="O410" s="430"/>
      <c r="P410" s="430"/>
      <c r="Q410" s="430"/>
      <c r="R410" s="430"/>
      <c r="S410" s="430"/>
      <c r="T410" s="430"/>
      <c r="U410" s="430"/>
      <c r="V410" s="430"/>
      <c r="W410" s="430"/>
      <c r="X410" s="430"/>
      <c r="Y410" s="430"/>
      <c r="Z410" s="430"/>
      <c r="AA410" s="430"/>
      <c r="AB410" s="430"/>
      <c r="AC410" s="430"/>
      <c r="AD410" s="582">
        <f t="shared" si="31"/>
        <v>1880</v>
      </c>
      <c r="AE410" s="404"/>
    </row>
    <row r="411" spans="1:31" s="351" customFormat="1" ht="18" customHeight="1">
      <c r="A411" s="606" t="s">
        <v>129</v>
      </c>
      <c r="B411" s="465">
        <v>10800</v>
      </c>
      <c r="C411" s="465"/>
      <c r="D411" s="465"/>
      <c r="E411" s="465"/>
      <c r="F411" s="465"/>
      <c r="G411" s="465"/>
      <c r="H411" s="465"/>
      <c r="I411" s="465"/>
      <c r="J411" s="465"/>
      <c r="K411" s="465"/>
      <c r="L411" s="465"/>
      <c r="M411" s="465"/>
      <c r="N411" s="465"/>
      <c r="O411" s="465"/>
      <c r="P411" s="465"/>
      <c r="Q411" s="465"/>
      <c r="R411" s="465"/>
      <c r="S411" s="465"/>
      <c r="T411" s="465"/>
      <c r="U411" s="465"/>
      <c r="V411" s="465"/>
      <c r="W411" s="465"/>
      <c r="X411" s="465"/>
      <c r="Y411" s="465"/>
      <c r="Z411" s="465"/>
      <c r="AA411" s="465"/>
      <c r="AB411" s="465"/>
      <c r="AC411" s="465"/>
      <c r="AD411" s="582">
        <f t="shared" si="31"/>
        <v>10800</v>
      </c>
      <c r="AE411" s="404"/>
    </row>
    <row r="412" spans="1:31" s="351" customFormat="1" ht="18" customHeight="1" hidden="1">
      <c r="A412" s="405" t="s">
        <v>563</v>
      </c>
      <c r="B412" s="406"/>
      <c r="C412" s="406"/>
      <c r="D412" s="406"/>
      <c r="E412" s="406"/>
      <c r="F412" s="406"/>
      <c r="G412" s="406"/>
      <c r="H412" s="406"/>
      <c r="I412" s="406"/>
      <c r="J412" s="406"/>
      <c r="K412" s="406"/>
      <c r="L412" s="406"/>
      <c r="M412" s="406"/>
      <c r="N412" s="406"/>
      <c r="O412" s="406"/>
      <c r="P412" s="406"/>
      <c r="Q412" s="406"/>
      <c r="R412" s="406"/>
      <c r="S412" s="406"/>
      <c r="T412" s="406"/>
      <c r="U412" s="406"/>
      <c r="V412" s="406"/>
      <c r="W412" s="406"/>
      <c r="X412" s="406"/>
      <c r="Y412" s="406"/>
      <c r="Z412" s="406"/>
      <c r="AA412" s="406"/>
      <c r="AB412" s="406"/>
      <c r="AC412" s="406"/>
      <c r="AD412" s="407">
        <f t="shared" si="31"/>
        <v>0</v>
      </c>
      <c r="AE412" s="404"/>
    </row>
    <row r="413" spans="1:31" s="468" customFormat="1" ht="18" customHeight="1" hidden="1">
      <c r="A413" s="466" t="s">
        <v>155</v>
      </c>
      <c r="B413" s="448">
        <f aca="true" t="shared" si="32" ref="B413:AC413">SUM(B414:B464)</f>
        <v>0</v>
      </c>
      <c r="C413" s="448">
        <f t="shared" si="32"/>
        <v>0</v>
      </c>
      <c r="D413" s="448">
        <f t="shared" si="32"/>
        <v>0</v>
      </c>
      <c r="E413" s="448">
        <f t="shared" si="32"/>
        <v>0</v>
      </c>
      <c r="F413" s="448">
        <f t="shared" si="32"/>
        <v>0</v>
      </c>
      <c r="G413" s="448">
        <f t="shared" si="32"/>
        <v>0</v>
      </c>
      <c r="H413" s="448">
        <f t="shared" si="32"/>
        <v>0</v>
      </c>
      <c r="I413" s="448">
        <f t="shared" si="32"/>
        <v>0</v>
      </c>
      <c r="J413" s="448">
        <f t="shared" si="32"/>
        <v>0</v>
      </c>
      <c r="K413" s="448">
        <f t="shared" si="32"/>
        <v>0</v>
      </c>
      <c r="L413" s="448">
        <f t="shared" si="32"/>
        <v>0</v>
      </c>
      <c r="M413" s="448">
        <f t="shared" si="32"/>
        <v>0</v>
      </c>
      <c r="N413" s="448">
        <f t="shared" si="32"/>
        <v>0</v>
      </c>
      <c r="O413" s="448">
        <f t="shared" si="32"/>
        <v>0</v>
      </c>
      <c r="P413" s="448">
        <f t="shared" si="32"/>
        <v>0</v>
      </c>
      <c r="Q413" s="448">
        <f t="shared" si="32"/>
        <v>0</v>
      </c>
      <c r="R413" s="448">
        <f t="shared" si="32"/>
        <v>0</v>
      </c>
      <c r="S413" s="448">
        <f t="shared" si="32"/>
        <v>0</v>
      </c>
      <c r="T413" s="448">
        <f t="shared" si="32"/>
        <v>0</v>
      </c>
      <c r="U413" s="448">
        <f t="shared" si="32"/>
        <v>0</v>
      </c>
      <c r="V413" s="448">
        <f t="shared" si="32"/>
        <v>0</v>
      </c>
      <c r="W413" s="448">
        <f t="shared" si="32"/>
        <v>0</v>
      </c>
      <c r="X413" s="448">
        <f t="shared" si="32"/>
        <v>0</v>
      </c>
      <c r="Y413" s="448">
        <f t="shared" si="32"/>
        <v>0</v>
      </c>
      <c r="Z413" s="448">
        <f t="shared" si="32"/>
        <v>0</v>
      </c>
      <c r="AA413" s="448">
        <f t="shared" si="32"/>
        <v>0</v>
      </c>
      <c r="AB413" s="448">
        <f t="shared" si="32"/>
        <v>0</v>
      </c>
      <c r="AC413" s="448">
        <f t="shared" si="32"/>
        <v>0</v>
      </c>
      <c r="AD413" s="408">
        <f t="shared" si="31"/>
        <v>0</v>
      </c>
      <c r="AE413" s="467"/>
    </row>
    <row r="414" spans="1:31" s="468" customFormat="1" ht="18" customHeight="1" hidden="1">
      <c r="A414" s="469" t="s">
        <v>519</v>
      </c>
      <c r="B414" s="470"/>
      <c r="C414" s="470"/>
      <c r="D414" s="470"/>
      <c r="E414" s="470"/>
      <c r="F414" s="470"/>
      <c r="G414" s="470"/>
      <c r="H414" s="471"/>
      <c r="I414" s="471"/>
      <c r="J414" s="471"/>
      <c r="K414" s="471"/>
      <c r="L414" s="471"/>
      <c r="M414" s="471"/>
      <c r="N414" s="471"/>
      <c r="O414" s="471"/>
      <c r="P414" s="471"/>
      <c r="Q414" s="471"/>
      <c r="R414" s="471"/>
      <c r="S414" s="471"/>
      <c r="T414" s="472"/>
      <c r="U414" s="471"/>
      <c r="V414" s="471"/>
      <c r="W414" s="471"/>
      <c r="X414" s="471"/>
      <c r="Y414" s="471"/>
      <c r="Z414" s="471"/>
      <c r="AA414" s="471"/>
      <c r="AB414" s="471"/>
      <c r="AC414" s="471"/>
      <c r="AD414" s="393">
        <f t="shared" si="31"/>
        <v>0</v>
      </c>
      <c r="AE414" s="467"/>
    </row>
    <row r="415" spans="1:31" s="468" customFormat="1" ht="18" customHeight="1" hidden="1">
      <c r="A415" s="469" t="s">
        <v>520</v>
      </c>
      <c r="B415" s="470"/>
      <c r="C415" s="470"/>
      <c r="D415" s="470"/>
      <c r="E415" s="470"/>
      <c r="F415" s="470"/>
      <c r="G415" s="470"/>
      <c r="H415" s="471"/>
      <c r="I415" s="471"/>
      <c r="J415" s="471"/>
      <c r="K415" s="471"/>
      <c r="L415" s="471"/>
      <c r="M415" s="471"/>
      <c r="N415" s="471"/>
      <c r="O415" s="471"/>
      <c r="P415" s="471"/>
      <c r="Q415" s="471"/>
      <c r="R415" s="471"/>
      <c r="S415" s="471"/>
      <c r="T415" s="472"/>
      <c r="U415" s="471"/>
      <c r="V415" s="471"/>
      <c r="W415" s="471"/>
      <c r="X415" s="471"/>
      <c r="Y415" s="471"/>
      <c r="Z415" s="471"/>
      <c r="AA415" s="471"/>
      <c r="AB415" s="471"/>
      <c r="AC415" s="471"/>
      <c r="AD415" s="393">
        <f t="shared" si="31"/>
        <v>0</v>
      </c>
      <c r="AE415" s="467"/>
    </row>
    <row r="416" spans="1:31" s="468" customFormat="1" ht="18" customHeight="1" hidden="1">
      <c r="A416" s="469" t="s">
        <v>521</v>
      </c>
      <c r="B416" s="470"/>
      <c r="C416" s="470"/>
      <c r="D416" s="470"/>
      <c r="E416" s="470"/>
      <c r="F416" s="470"/>
      <c r="G416" s="470"/>
      <c r="H416" s="471"/>
      <c r="I416" s="471"/>
      <c r="J416" s="471"/>
      <c r="K416" s="471"/>
      <c r="L416" s="471"/>
      <c r="M416" s="471"/>
      <c r="N416" s="471"/>
      <c r="O416" s="471"/>
      <c r="P416" s="471"/>
      <c r="Q416" s="471"/>
      <c r="R416" s="471"/>
      <c r="S416" s="471"/>
      <c r="T416" s="472"/>
      <c r="U416" s="471"/>
      <c r="V416" s="471"/>
      <c r="W416" s="471"/>
      <c r="X416" s="471"/>
      <c r="Y416" s="471"/>
      <c r="Z416" s="471"/>
      <c r="AA416" s="471"/>
      <c r="AB416" s="471"/>
      <c r="AC416" s="471"/>
      <c r="AD416" s="393">
        <f t="shared" si="31"/>
        <v>0</v>
      </c>
      <c r="AE416" s="467"/>
    </row>
    <row r="417" spans="1:31" s="468" customFormat="1" ht="18" customHeight="1" hidden="1">
      <c r="A417" s="469" t="s">
        <v>522</v>
      </c>
      <c r="B417" s="470"/>
      <c r="C417" s="470"/>
      <c r="D417" s="470"/>
      <c r="E417" s="470"/>
      <c r="F417" s="470"/>
      <c r="G417" s="470"/>
      <c r="H417" s="471"/>
      <c r="I417" s="471"/>
      <c r="J417" s="471"/>
      <c r="K417" s="471"/>
      <c r="L417" s="471"/>
      <c r="M417" s="471"/>
      <c r="N417" s="471"/>
      <c r="O417" s="471"/>
      <c r="P417" s="471"/>
      <c r="Q417" s="471"/>
      <c r="R417" s="471"/>
      <c r="S417" s="471"/>
      <c r="T417" s="472"/>
      <c r="U417" s="471"/>
      <c r="V417" s="471"/>
      <c r="W417" s="471"/>
      <c r="X417" s="471"/>
      <c r="Y417" s="471"/>
      <c r="Z417" s="471"/>
      <c r="AA417" s="471"/>
      <c r="AB417" s="471"/>
      <c r="AC417" s="471"/>
      <c r="AD417" s="393">
        <f t="shared" si="31"/>
        <v>0</v>
      </c>
      <c r="AE417" s="467"/>
    </row>
    <row r="418" spans="1:31" s="468" customFormat="1" ht="18" customHeight="1" hidden="1">
      <c r="A418" s="469" t="s">
        <v>523</v>
      </c>
      <c r="B418" s="470"/>
      <c r="C418" s="470"/>
      <c r="D418" s="470"/>
      <c r="E418" s="470"/>
      <c r="F418" s="470"/>
      <c r="G418" s="470"/>
      <c r="H418" s="471"/>
      <c r="I418" s="471"/>
      <c r="J418" s="471"/>
      <c r="K418" s="471"/>
      <c r="L418" s="471"/>
      <c r="M418" s="471"/>
      <c r="N418" s="471"/>
      <c r="O418" s="471"/>
      <c r="P418" s="471"/>
      <c r="Q418" s="471"/>
      <c r="R418" s="471"/>
      <c r="S418" s="471"/>
      <c r="T418" s="472"/>
      <c r="U418" s="471"/>
      <c r="V418" s="471"/>
      <c r="W418" s="471"/>
      <c r="X418" s="471"/>
      <c r="Y418" s="471"/>
      <c r="Z418" s="471"/>
      <c r="AA418" s="471"/>
      <c r="AB418" s="471"/>
      <c r="AC418" s="471"/>
      <c r="AD418" s="393">
        <f t="shared" si="31"/>
        <v>0</v>
      </c>
      <c r="AE418" s="467"/>
    </row>
    <row r="419" spans="1:31" s="468" customFormat="1" ht="18" customHeight="1" hidden="1">
      <c r="A419" s="469" t="s">
        <v>524</v>
      </c>
      <c r="B419" s="470"/>
      <c r="C419" s="470"/>
      <c r="D419" s="470"/>
      <c r="E419" s="470"/>
      <c r="F419" s="470"/>
      <c r="G419" s="470"/>
      <c r="H419" s="471"/>
      <c r="I419" s="471"/>
      <c r="J419" s="471"/>
      <c r="K419" s="471"/>
      <c r="L419" s="471"/>
      <c r="M419" s="471"/>
      <c r="N419" s="471"/>
      <c r="O419" s="471"/>
      <c r="P419" s="471"/>
      <c r="Q419" s="471"/>
      <c r="R419" s="471"/>
      <c r="S419" s="471"/>
      <c r="T419" s="472"/>
      <c r="U419" s="471"/>
      <c r="V419" s="471"/>
      <c r="W419" s="471"/>
      <c r="X419" s="471"/>
      <c r="Y419" s="471"/>
      <c r="Z419" s="471"/>
      <c r="AA419" s="471"/>
      <c r="AB419" s="471"/>
      <c r="AC419" s="471"/>
      <c r="AD419" s="393">
        <f t="shared" si="31"/>
        <v>0</v>
      </c>
      <c r="AE419" s="467"/>
    </row>
    <row r="420" spans="1:31" s="468" customFormat="1" ht="18" customHeight="1" hidden="1">
      <c r="A420" s="469" t="s">
        <v>525</v>
      </c>
      <c r="B420" s="470"/>
      <c r="C420" s="470"/>
      <c r="D420" s="470"/>
      <c r="E420" s="470"/>
      <c r="F420" s="470"/>
      <c r="G420" s="470"/>
      <c r="H420" s="471"/>
      <c r="I420" s="471"/>
      <c r="J420" s="471"/>
      <c r="K420" s="471"/>
      <c r="L420" s="471"/>
      <c r="M420" s="471"/>
      <c r="N420" s="471"/>
      <c r="O420" s="471"/>
      <c r="P420" s="471"/>
      <c r="Q420" s="471"/>
      <c r="R420" s="471"/>
      <c r="S420" s="471"/>
      <c r="T420" s="472"/>
      <c r="U420" s="471"/>
      <c r="V420" s="471"/>
      <c r="W420" s="471"/>
      <c r="X420" s="471"/>
      <c r="Y420" s="471"/>
      <c r="Z420" s="471"/>
      <c r="AA420" s="471"/>
      <c r="AB420" s="471"/>
      <c r="AC420" s="471"/>
      <c r="AD420" s="393">
        <f t="shared" si="31"/>
        <v>0</v>
      </c>
      <c r="AE420" s="467"/>
    </row>
    <row r="421" spans="1:31" s="468" customFormat="1" ht="18" customHeight="1" hidden="1">
      <c r="A421" s="469" t="s">
        <v>526</v>
      </c>
      <c r="B421" s="470"/>
      <c r="C421" s="470"/>
      <c r="D421" s="470"/>
      <c r="E421" s="470"/>
      <c r="F421" s="470"/>
      <c r="G421" s="470"/>
      <c r="H421" s="471"/>
      <c r="I421" s="471"/>
      <c r="J421" s="471"/>
      <c r="K421" s="471"/>
      <c r="L421" s="471"/>
      <c r="M421" s="471"/>
      <c r="N421" s="471"/>
      <c r="O421" s="471"/>
      <c r="P421" s="471"/>
      <c r="Q421" s="471"/>
      <c r="R421" s="471"/>
      <c r="S421" s="471"/>
      <c r="T421" s="472"/>
      <c r="U421" s="471"/>
      <c r="V421" s="471"/>
      <c r="W421" s="471"/>
      <c r="X421" s="471"/>
      <c r="Y421" s="471"/>
      <c r="Z421" s="471"/>
      <c r="AA421" s="471"/>
      <c r="AB421" s="471"/>
      <c r="AC421" s="471"/>
      <c r="AD421" s="393">
        <f t="shared" si="31"/>
        <v>0</v>
      </c>
      <c r="AE421" s="467"/>
    </row>
    <row r="422" spans="1:31" s="468" customFormat="1" ht="18" customHeight="1" hidden="1">
      <c r="A422" s="469" t="s">
        <v>529</v>
      </c>
      <c r="B422" s="470"/>
      <c r="C422" s="470"/>
      <c r="D422" s="470"/>
      <c r="E422" s="470"/>
      <c r="F422" s="470"/>
      <c r="G422" s="470"/>
      <c r="H422" s="471"/>
      <c r="I422" s="471"/>
      <c r="J422" s="471"/>
      <c r="K422" s="471"/>
      <c r="L422" s="471"/>
      <c r="M422" s="471"/>
      <c r="N422" s="471"/>
      <c r="O422" s="471"/>
      <c r="P422" s="471"/>
      <c r="Q422" s="471"/>
      <c r="R422" s="471"/>
      <c r="S422" s="471"/>
      <c r="T422" s="472"/>
      <c r="U422" s="471"/>
      <c r="V422" s="471"/>
      <c r="W422" s="471"/>
      <c r="X422" s="471"/>
      <c r="Y422" s="471"/>
      <c r="Z422" s="471"/>
      <c r="AA422" s="471"/>
      <c r="AB422" s="471"/>
      <c r="AC422" s="471"/>
      <c r="AD422" s="393">
        <f t="shared" si="31"/>
        <v>0</v>
      </c>
      <c r="AE422" s="467"/>
    </row>
    <row r="423" spans="1:31" s="468" customFormat="1" ht="18" customHeight="1" hidden="1">
      <c r="A423" s="469" t="s">
        <v>530</v>
      </c>
      <c r="B423" s="470"/>
      <c r="C423" s="470"/>
      <c r="D423" s="470"/>
      <c r="E423" s="470"/>
      <c r="F423" s="470"/>
      <c r="G423" s="470"/>
      <c r="H423" s="471"/>
      <c r="I423" s="471"/>
      <c r="J423" s="471"/>
      <c r="K423" s="471"/>
      <c r="L423" s="471"/>
      <c r="M423" s="471"/>
      <c r="N423" s="471"/>
      <c r="O423" s="471"/>
      <c r="P423" s="471"/>
      <c r="Q423" s="471"/>
      <c r="R423" s="471"/>
      <c r="S423" s="471"/>
      <c r="T423" s="472"/>
      <c r="U423" s="471"/>
      <c r="V423" s="471"/>
      <c r="W423" s="471"/>
      <c r="X423" s="471"/>
      <c r="Y423" s="471"/>
      <c r="Z423" s="471"/>
      <c r="AA423" s="471"/>
      <c r="AB423" s="471"/>
      <c r="AC423" s="471"/>
      <c r="AD423" s="393">
        <f t="shared" si="31"/>
        <v>0</v>
      </c>
      <c r="AE423" s="467"/>
    </row>
    <row r="424" spans="1:31" s="468" customFormat="1" ht="18" customHeight="1" hidden="1">
      <c r="A424" s="469" t="s">
        <v>534</v>
      </c>
      <c r="B424" s="470"/>
      <c r="C424" s="470"/>
      <c r="D424" s="470"/>
      <c r="E424" s="470"/>
      <c r="F424" s="470"/>
      <c r="G424" s="470"/>
      <c r="H424" s="471"/>
      <c r="I424" s="471"/>
      <c r="J424" s="471"/>
      <c r="K424" s="471"/>
      <c r="L424" s="471"/>
      <c r="M424" s="471"/>
      <c r="N424" s="471"/>
      <c r="O424" s="471"/>
      <c r="P424" s="471"/>
      <c r="Q424" s="471"/>
      <c r="R424" s="471"/>
      <c r="S424" s="471"/>
      <c r="T424" s="472"/>
      <c r="U424" s="471"/>
      <c r="V424" s="471"/>
      <c r="W424" s="471"/>
      <c r="X424" s="471"/>
      <c r="Y424" s="471"/>
      <c r="Z424" s="471"/>
      <c r="AA424" s="471"/>
      <c r="AB424" s="471"/>
      <c r="AC424" s="471"/>
      <c r="AD424" s="393">
        <f t="shared" si="31"/>
        <v>0</v>
      </c>
      <c r="AE424" s="467"/>
    </row>
    <row r="425" spans="1:31" s="468" customFormat="1" ht="18" customHeight="1" hidden="1">
      <c r="A425" s="469" t="s">
        <v>535</v>
      </c>
      <c r="B425" s="470"/>
      <c r="C425" s="470"/>
      <c r="D425" s="470"/>
      <c r="E425" s="470"/>
      <c r="F425" s="470"/>
      <c r="G425" s="470"/>
      <c r="H425" s="471"/>
      <c r="I425" s="471"/>
      <c r="J425" s="471"/>
      <c r="K425" s="471"/>
      <c r="L425" s="471"/>
      <c r="M425" s="471"/>
      <c r="N425" s="471"/>
      <c r="O425" s="471"/>
      <c r="P425" s="471"/>
      <c r="Q425" s="471"/>
      <c r="R425" s="471"/>
      <c r="S425" s="471"/>
      <c r="T425" s="472"/>
      <c r="U425" s="471"/>
      <c r="V425" s="471"/>
      <c r="W425" s="471"/>
      <c r="X425" s="471"/>
      <c r="Y425" s="471"/>
      <c r="Z425" s="471"/>
      <c r="AA425" s="471"/>
      <c r="AB425" s="471"/>
      <c r="AC425" s="471"/>
      <c r="AD425" s="393">
        <f t="shared" si="31"/>
        <v>0</v>
      </c>
      <c r="AE425" s="467"/>
    </row>
    <row r="426" spans="1:31" s="468" customFormat="1" ht="18" customHeight="1" hidden="1">
      <c r="A426" s="469" t="s">
        <v>537</v>
      </c>
      <c r="B426" s="470"/>
      <c r="C426" s="470"/>
      <c r="D426" s="470"/>
      <c r="E426" s="470"/>
      <c r="F426" s="470"/>
      <c r="G426" s="470"/>
      <c r="H426" s="471"/>
      <c r="I426" s="471"/>
      <c r="J426" s="471"/>
      <c r="K426" s="471"/>
      <c r="L426" s="471"/>
      <c r="M426" s="471"/>
      <c r="N426" s="471"/>
      <c r="O426" s="471"/>
      <c r="P426" s="471"/>
      <c r="Q426" s="471"/>
      <c r="R426" s="471"/>
      <c r="S426" s="471"/>
      <c r="T426" s="472"/>
      <c r="U426" s="471"/>
      <c r="V426" s="471"/>
      <c r="W426" s="471"/>
      <c r="X426" s="471"/>
      <c r="Y426" s="471"/>
      <c r="Z426" s="471"/>
      <c r="AA426" s="471"/>
      <c r="AB426" s="471"/>
      <c r="AC426" s="471"/>
      <c r="AD426" s="393">
        <f t="shared" si="31"/>
        <v>0</v>
      </c>
      <c r="AE426" s="467"/>
    </row>
    <row r="427" spans="1:31" s="468" customFormat="1" ht="18" customHeight="1" hidden="1">
      <c r="A427" s="469" t="s">
        <v>538</v>
      </c>
      <c r="B427" s="470"/>
      <c r="C427" s="470"/>
      <c r="D427" s="470"/>
      <c r="E427" s="470"/>
      <c r="F427" s="470"/>
      <c r="G427" s="470"/>
      <c r="H427" s="471"/>
      <c r="I427" s="471"/>
      <c r="J427" s="471"/>
      <c r="K427" s="471"/>
      <c r="L427" s="471"/>
      <c r="M427" s="471"/>
      <c r="N427" s="471"/>
      <c r="O427" s="471"/>
      <c r="P427" s="471"/>
      <c r="Q427" s="471"/>
      <c r="R427" s="471"/>
      <c r="S427" s="471"/>
      <c r="T427" s="472"/>
      <c r="U427" s="471"/>
      <c r="V427" s="471"/>
      <c r="W427" s="471"/>
      <c r="X427" s="471"/>
      <c r="Y427" s="471"/>
      <c r="Z427" s="471"/>
      <c r="AA427" s="471"/>
      <c r="AB427" s="471"/>
      <c r="AC427" s="471"/>
      <c r="AD427" s="393">
        <f t="shared" si="31"/>
        <v>0</v>
      </c>
      <c r="AE427" s="467"/>
    </row>
    <row r="428" spans="1:31" s="468" customFormat="1" ht="18" customHeight="1" hidden="1">
      <c r="A428" s="469" t="s">
        <v>540</v>
      </c>
      <c r="B428" s="470"/>
      <c r="C428" s="470"/>
      <c r="D428" s="470"/>
      <c r="E428" s="470"/>
      <c r="F428" s="470"/>
      <c r="G428" s="470"/>
      <c r="H428" s="471"/>
      <c r="I428" s="471"/>
      <c r="J428" s="471"/>
      <c r="K428" s="471"/>
      <c r="L428" s="471"/>
      <c r="M428" s="471"/>
      <c r="N428" s="471"/>
      <c r="O428" s="471"/>
      <c r="P428" s="471"/>
      <c r="Q428" s="471"/>
      <c r="R428" s="471"/>
      <c r="S428" s="471"/>
      <c r="T428" s="472"/>
      <c r="U428" s="471"/>
      <c r="V428" s="471"/>
      <c r="W428" s="471"/>
      <c r="X428" s="471"/>
      <c r="Y428" s="471"/>
      <c r="Z428" s="471"/>
      <c r="AA428" s="471"/>
      <c r="AB428" s="471"/>
      <c r="AC428" s="471"/>
      <c r="AD428" s="393">
        <f t="shared" si="31"/>
        <v>0</v>
      </c>
      <c r="AE428" s="467"/>
    </row>
    <row r="429" spans="1:31" s="468" customFormat="1" ht="18" customHeight="1" hidden="1">
      <c r="A429" s="469" t="s">
        <v>541</v>
      </c>
      <c r="B429" s="470"/>
      <c r="C429" s="470"/>
      <c r="D429" s="470"/>
      <c r="E429" s="470"/>
      <c r="F429" s="470"/>
      <c r="G429" s="470"/>
      <c r="H429" s="471"/>
      <c r="I429" s="471"/>
      <c r="J429" s="471"/>
      <c r="K429" s="471"/>
      <c r="L429" s="471"/>
      <c r="M429" s="471"/>
      <c r="N429" s="471"/>
      <c r="O429" s="471"/>
      <c r="P429" s="471"/>
      <c r="Q429" s="471"/>
      <c r="R429" s="471"/>
      <c r="S429" s="471"/>
      <c r="T429" s="472"/>
      <c r="U429" s="471"/>
      <c r="V429" s="471"/>
      <c r="W429" s="471"/>
      <c r="X429" s="471"/>
      <c r="Y429" s="471"/>
      <c r="Z429" s="471"/>
      <c r="AA429" s="471"/>
      <c r="AB429" s="471"/>
      <c r="AC429" s="471"/>
      <c r="AD429" s="393">
        <f t="shared" si="31"/>
        <v>0</v>
      </c>
      <c r="AE429" s="467"/>
    </row>
    <row r="430" spans="1:31" s="468" customFormat="1" ht="18" customHeight="1" hidden="1">
      <c r="A430" s="469" t="s">
        <v>542</v>
      </c>
      <c r="B430" s="470"/>
      <c r="C430" s="470"/>
      <c r="D430" s="470"/>
      <c r="E430" s="470"/>
      <c r="F430" s="470"/>
      <c r="G430" s="470"/>
      <c r="H430" s="471"/>
      <c r="I430" s="471"/>
      <c r="J430" s="471"/>
      <c r="K430" s="471"/>
      <c r="L430" s="471"/>
      <c r="M430" s="471"/>
      <c r="N430" s="471"/>
      <c r="O430" s="471"/>
      <c r="P430" s="471"/>
      <c r="Q430" s="471"/>
      <c r="R430" s="471"/>
      <c r="S430" s="471"/>
      <c r="T430" s="472"/>
      <c r="U430" s="471"/>
      <c r="V430" s="471"/>
      <c r="W430" s="471"/>
      <c r="X430" s="471"/>
      <c r="Y430" s="471"/>
      <c r="Z430" s="471"/>
      <c r="AA430" s="471"/>
      <c r="AB430" s="471"/>
      <c r="AC430" s="471"/>
      <c r="AD430" s="393">
        <f t="shared" si="31"/>
        <v>0</v>
      </c>
      <c r="AE430" s="467"/>
    </row>
    <row r="431" spans="1:31" s="468" customFormat="1" ht="18" customHeight="1" hidden="1">
      <c r="A431" s="469" t="s">
        <v>543</v>
      </c>
      <c r="B431" s="470"/>
      <c r="C431" s="470"/>
      <c r="D431" s="470"/>
      <c r="E431" s="470"/>
      <c r="F431" s="470"/>
      <c r="G431" s="470"/>
      <c r="H431" s="471"/>
      <c r="I431" s="471"/>
      <c r="J431" s="471"/>
      <c r="K431" s="471"/>
      <c r="L431" s="471"/>
      <c r="M431" s="471"/>
      <c r="N431" s="471"/>
      <c r="O431" s="471"/>
      <c r="P431" s="471"/>
      <c r="Q431" s="471"/>
      <c r="R431" s="471"/>
      <c r="S431" s="471"/>
      <c r="T431" s="472"/>
      <c r="U431" s="471"/>
      <c r="V431" s="471"/>
      <c r="W431" s="471"/>
      <c r="X431" s="471"/>
      <c r="Y431" s="471"/>
      <c r="Z431" s="471"/>
      <c r="AA431" s="471"/>
      <c r="AB431" s="471"/>
      <c r="AC431" s="471"/>
      <c r="AD431" s="393">
        <f t="shared" si="31"/>
        <v>0</v>
      </c>
      <c r="AE431" s="467"/>
    </row>
    <row r="432" spans="1:31" s="468" customFormat="1" ht="18" customHeight="1" hidden="1">
      <c r="A432" s="469" t="s">
        <v>544</v>
      </c>
      <c r="B432" s="470"/>
      <c r="C432" s="470"/>
      <c r="D432" s="470"/>
      <c r="E432" s="470"/>
      <c r="F432" s="470"/>
      <c r="G432" s="470"/>
      <c r="H432" s="471"/>
      <c r="I432" s="471"/>
      <c r="J432" s="471"/>
      <c r="K432" s="471"/>
      <c r="L432" s="471"/>
      <c r="M432" s="471"/>
      <c r="N432" s="471"/>
      <c r="O432" s="471"/>
      <c r="P432" s="471"/>
      <c r="Q432" s="471"/>
      <c r="R432" s="471"/>
      <c r="S432" s="471"/>
      <c r="T432" s="472"/>
      <c r="U432" s="471"/>
      <c r="V432" s="471"/>
      <c r="W432" s="471"/>
      <c r="X432" s="471"/>
      <c r="Y432" s="471"/>
      <c r="Z432" s="471"/>
      <c r="AA432" s="471"/>
      <c r="AB432" s="471"/>
      <c r="AC432" s="471"/>
      <c r="AD432" s="393">
        <f t="shared" si="31"/>
        <v>0</v>
      </c>
      <c r="AE432" s="467"/>
    </row>
    <row r="433" spans="1:31" s="468" customFormat="1" ht="18" customHeight="1" hidden="1">
      <c r="A433" s="469" t="s">
        <v>546</v>
      </c>
      <c r="B433" s="470"/>
      <c r="C433" s="470"/>
      <c r="D433" s="470"/>
      <c r="E433" s="470"/>
      <c r="F433" s="470"/>
      <c r="G433" s="470"/>
      <c r="H433" s="471"/>
      <c r="I433" s="471"/>
      <c r="J433" s="471"/>
      <c r="K433" s="471"/>
      <c r="L433" s="471"/>
      <c r="M433" s="471"/>
      <c r="N433" s="471"/>
      <c r="O433" s="471"/>
      <c r="P433" s="471"/>
      <c r="Q433" s="471"/>
      <c r="R433" s="471"/>
      <c r="S433" s="471"/>
      <c r="T433" s="472"/>
      <c r="U433" s="471"/>
      <c r="V433" s="471"/>
      <c r="W433" s="471"/>
      <c r="X433" s="471"/>
      <c r="Y433" s="471"/>
      <c r="Z433" s="471"/>
      <c r="AA433" s="471"/>
      <c r="AB433" s="471"/>
      <c r="AC433" s="471"/>
      <c r="AD433" s="393">
        <f t="shared" si="31"/>
        <v>0</v>
      </c>
      <c r="AE433" s="467"/>
    </row>
    <row r="434" spans="1:31" s="468" customFormat="1" ht="18" customHeight="1" hidden="1">
      <c r="A434" s="469" t="s">
        <v>548</v>
      </c>
      <c r="B434" s="470"/>
      <c r="C434" s="470"/>
      <c r="D434" s="470"/>
      <c r="E434" s="470"/>
      <c r="F434" s="470"/>
      <c r="G434" s="470"/>
      <c r="H434" s="471"/>
      <c r="I434" s="471"/>
      <c r="J434" s="471"/>
      <c r="K434" s="471"/>
      <c r="L434" s="471"/>
      <c r="M434" s="471"/>
      <c r="N434" s="471"/>
      <c r="O434" s="471"/>
      <c r="P434" s="471"/>
      <c r="Q434" s="471"/>
      <c r="R434" s="471"/>
      <c r="S434" s="471"/>
      <c r="T434" s="472"/>
      <c r="U434" s="471"/>
      <c r="V434" s="471"/>
      <c r="W434" s="471"/>
      <c r="X434" s="471"/>
      <c r="Y434" s="471"/>
      <c r="Z434" s="471"/>
      <c r="AA434" s="471"/>
      <c r="AB434" s="471"/>
      <c r="AC434" s="471"/>
      <c r="AD434" s="393">
        <f t="shared" si="31"/>
        <v>0</v>
      </c>
      <c r="AE434" s="467"/>
    </row>
    <row r="435" spans="1:31" s="468" customFormat="1" ht="18" customHeight="1" hidden="1">
      <c r="A435" s="469" t="s">
        <v>549</v>
      </c>
      <c r="B435" s="470"/>
      <c r="C435" s="470"/>
      <c r="D435" s="470"/>
      <c r="E435" s="470"/>
      <c r="F435" s="470"/>
      <c r="G435" s="470"/>
      <c r="H435" s="471"/>
      <c r="I435" s="471"/>
      <c r="J435" s="471"/>
      <c r="K435" s="471"/>
      <c r="L435" s="471"/>
      <c r="M435" s="471"/>
      <c r="N435" s="471"/>
      <c r="O435" s="471"/>
      <c r="P435" s="471"/>
      <c r="Q435" s="471"/>
      <c r="R435" s="471"/>
      <c r="S435" s="471"/>
      <c r="T435" s="472"/>
      <c r="U435" s="471"/>
      <c r="V435" s="471"/>
      <c r="W435" s="471"/>
      <c r="X435" s="471"/>
      <c r="Y435" s="471"/>
      <c r="Z435" s="471"/>
      <c r="AA435" s="471"/>
      <c r="AB435" s="471"/>
      <c r="AC435" s="471"/>
      <c r="AD435" s="393">
        <f t="shared" si="31"/>
        <v>0</v>
      </c>
      <c r="AE435" s="467"/>
    </row>
    <row r="436" spans="1:31" s="468" customFormat="1" ht="18" customHeight="1" hidden="1">
      <c r="A436" s="469" t="s">
        <v>550</v>
      </c>
      <c r="B436" s="470"/>
      <c r="C436" s="470"/>
      <c r="D436" s="470"/>
      <c r="E436" s="470"/>
      <c r="F436" s="470"/>
      <c r="G436" s="470"/>
      <c r="H436" s="471"/>
      <c r="I436" s="471"/>
      <c r="J436" s="471"/>
      <c r="K436" s="471"/>
      <c r="L436" s="471"/>
      <c r="M436" s="471"/>
      <c r="N436" s="471"/>
      <c r="O436" s="471"/>
      <c r="P436" s="471"/>
      <c r="Q436" s="471"/>
      <c r="R436" s="471"/>
      <c r="S436" s="471"/>
      <c r="T436" s="472"/>
      <c r="U436" s="471"/>
      <c r="V436" s="471"/>
      <c r="W436" s="471"/>
      <c r="X436" s="471"/>
      <c r="Y436" s="471"/>
      <c r="Z436" s="471"/>
      <c r="AA436" s="471"/>
      <c r="AB436" s="471"/>
      <c r="AC436" s="471"/>
      <c r="AD436" s="393">
        <f t="shared" si="31"/>
        <v>0</v>
      </c>
      <c r="AE436" s="467"/>
    </row>
    <row r="437" spans="1:31" s="468" customFormat="1" ht="18" customHeight="1" hidden="1">
      <c r="A437" s="469" t="s">
        <v>553</v>
      </c>
      <c r="B437" s="470"/>
      <c r="C437" s="470"/>
      <c r="D437" s="470"/>
      <c r="E437" s="470"/>
      <c r="F437" s="470"/>
      <c r="G437" s="470"/>
      <c r="H437" s="471"/>
      <c r="I437" s="471"/>
      <c r="J437" s="471"/>
      <c r="K437" s="471"/>
      <c r="L437" s="471"/>
      <c r="M437" s="471"/>
      <c r="N437" s="471"/>
      <c r="O437" s="471"/>
      <c r="P437" s="471"/>
      <c r="Q437" s="471"/>
      <c r="R437" s="471"/>
      <c r="S437" s="471"/>
      <c r="T437" s="472"/>
      <c r="U437" s="471"/>
      <c r="V437" s="471"/>
      <c r="W437" s="471"/>
      <c r="X437" s="471"/>
      <c r="Y437" s="471"/>
      <c r="Z437" s="471"/>
      <c r="AA437" s="471"/>
      <c r="AB437" s="471"/>
      <c r="AC437" s="471"/>
      <c r="AD437" s="393">
        <f t="shared" si="31"/>
        <v>0</v>
      </c>
      <c r="AE437" s="467"/>
    </row>
    <row r="438" spans="1:31" s="468" customFormat="1" ht="18" customHeight="1" hidden="1">
      <c r="A438" s="469" t="s">
        <v>554</v>
      </c>
      <c r="B438" s="470"/>
      <c r="C438" s="470"/>
      <c r="D438" s="470"/>
      <c r="E438" s="470"/>
      <c r="F438" s="470"/>
      <c r="G438" s="470"/>
      <c r="H438" s="471"/>
      <c r="I438" s="471"/>
      <c r="J438" s="471"/>
      <c r="K438" s="471"/>
      <c r="L438" s="471"/>
      <c r="M438" s="471"/>
      <c r="N438" s="471"/>
      <c r="O438" s="471"/>
      <c r="P438" s="471"/>
      <c r="Q438" s="471"/>
      <c r="R438" s="471"/>
      <c r="S438" s="471"/>
      <c r="T438" s="472"/>
      <c r="U438" s="471"/>
      <c r="V438" s="471"/>
      <c r="W438" s="471"/>
      <c r="X438" s="471"/>
      <c r="Y438" s="471"/>
      <c r="Z438" s="471"/>
      <c r="AA438" s="471"/>
      <c r="AB438" s="471"/>
      <c r="AC438" s="471"/>
      <c r="AD438" s="393">
        <f t="shared" si="31"/>
        <v>0</v>
      </c>
      <c r="AE438" s="467"/>
    </row>
    <row r="439" spans="1:31" s="468" customFormat="1" ht="18" customHeight="1" hidden="1">
      <c r="A439" s="469" t="s">
        <v>556</v>
      </c>
      <c r="B439" s="470"/>
      <c r="C439" s="470"/>
      <c r="D439" s="470"/>
      <c r="E439" s="470"/>
      <c r="F439" s="470"/>
      <c r="G439" s="470"/>
      <c r="H439" s="471"/>
      <c r="I439" s="471"/>
      <c r="J439" s="471"/>
      <c r="K439" s="471"/>
      <c r="L439" s="471"/>
      <c r="M439" s="471"/>
      <c r="N439" s="471"/>
      <c r="O439" s="471"/>
      <c r="P439" s="471"/>
      <c r="Q439" s="471"/>
      <c r="R439" s="471"/>
      <c r="S439" s="471"/>
      <c r="T439" s="472"/>
      <c r="U439" s="471"/>
      <c r="V439" s="471"/>
      <c r="W439" s="471"/>
      <c r="X439" s="471"/>
      <c r="Y439" s="471"/>
      <c r="Z439" s="471"/>
      <c r="AA439" s="471"/>
      <c r="AB439" s="471"/>
      <c r="AC439" s="471"/>
      <c r="AD439" s="393">
        <f t="shared" si="31"/>
        <v>0</v>
      </c>
      <c r="AE439" s="467"/>
    </row>
    <row r="440" spans="1:31" s="468" customFormat="1" ht="18" customHeight="1" hidden="1">
      <c r="A440" s="469" t="s">
        <v>148</v>
      </c>
      <c r="B440" s="470"/>
      <c r="C440" s="470"/>
      <c r="D440" s="470"/>
      <c r="E440" s="470"/>
      <c r="F440" s="470"/>
      <c r="G440" s="470"/>
      <c r="H440" s="471"/>
      <c r="I440" s="471"/>
      <c r="J440" s="471"/>
      <c r="K440" s="471"/>
      <c r="L440" s="471"/>
      <c r="M440" s="471"/>
      <c r="N440" s="471"/>
      <c r="O440" s="471"/>
      <c r="P440" s="471"/>
      <c r="Q440" s="471"/>
      <c r="R440" s="471"/>
      <c r="S440" s="471"/>
      <c r="T440" s="472"/>
      <c r="U440" s="471"/>
      <c r="V440" s="471"/>
      <c r="W440" s="471"/>
      <c r="X440" s="471"/>
      <c r="Y440" s="471"/>
      <c r="Z440" s="471"/>
      <c r="AA440" s="471"/>
      <c r="AB440" s="471"/>
      <c r="AC440" s="471"/>
      <c r="AD440" s="393">
        <f t="shared" si="31"/>
        <v>0</v>
      </c>
      <c r="AE440" s="467"/>
    </row>
    <row r="441" spans="1:31" s="468" customFormat="1" ht="18" customHeight="1" hidden="1">
      <c r="A441" s="469" t="s">
        <v>565</v>
      </c>
      <c r="B441" s="470"/>
      <c r="C441" s="470"/>
      <c r="D441" s="470"/>
      <c r="E441" s="470"/>
      <c r="F441" s="470"/>
      <c r="G441" s="470"/>
      <c r="H441" s="471"/>
      <c r="I441" s="471"/>
      <c r="J441" s="471"/>
      <c r="K441" s="471"/>
      <c r="L441" s="471"/>
      <c r="M441" s="471"/>
      <c r="N441" s="471"/>
      <c r="O441" s="471"/>
      <c r="P441" s="471"/>
      <c r="Q441" s="471"/>
      <c r="R441" s="471"/>
      <c r="S441" s="471"/>
      <c r="T441" s="472"/>
      <c r="U441" s="471"/>
      <c r="V441" s="471"/>
      <c r="W441" s="471"/>
      <c r="X441" s="471"/>
      <c r="Y441" s="471"/>
      <c r="Z441" s="471"/>
      <c r="AA441" s="471"/>
      <c r="AB441" s="471"/>
      <c r="AC441" s="471"/>
      <c r="AD441" s="393">
        <f t="shared" si="31"/>
        <v>0</v>
      </c>
      <c r="AE441" s="467"/>
    </row>
    <row r="442" spans="1:31" s="468" customFormat="1" ht="18" customHeight="1" hidden="1">
      <c r="A442" s="469" t="s">
        <v>568</v>
      </c>
      <c r="B442" s="470"/>
      <c r="C442" s="470"/>
      <c r="D442" s="470"/>
      <c r="E442" s="470"/>
      <c r="F442" s="470"/>
      <c r="G442" s="470"/>
      <c r="H442" s="471"/>
      <c r="I442" s="471"/>
      <c r="J442" s="471"/>
      <c r="K442" s="471"/>
      <c r="L442" s="471"/>
      <c r="M442" s="471"/>
      <c r="N442" s="471"/>
      <c r="O442" s="471"/>
      <c r="P442" s="471"/>
      <c r="Q442" s="471"/>
      <c r="R442" s="471"/>
      <c r="S442" s="471"/>
      <c r="T442" s="472"/>
      <c r="U442" s="471"/>
      <c r="V442" s="471"/>
      <c r="W442" s="471"/>
      <c r="X442" s="471"/>
      <c r="Y442" s="471"/>
      <c r="Z442" s="471"/>
      <c r="AA442" s="471"/>
      <c r="AB442" s="471"/>
      <c r="AC442" s="471"/>
      <c r="AD442" s="393">
        <f t="shared" si="31"/>
        <v>0</v>
      </c>
      <c r="AE442" s="467"/>
    </row>
    <row r="443" spans="1:31" s="468" customFormat="1" ht="18" customHeight="1" hidden="1">
      <c r="A443" s="447" t="s">
        <v>135</v>
      </c>
      <c r="B443" s="460"/>
      <c r="C443" s="460"/>
      <c r="D443" s="460"/>
      <c r="E443" s="460"/>
      <c r="F443" s="460"/>
      <c r="G443" s="460"/>
      <c r="H443" s="460"/>
      <c r="I443" s="460"/>
      <c r="J443" s="460"/>
      <c r="K443" s="460"/>
      <c r="L443" s="460"/>
      <c r="M443" s="460"/>
      <c r="N443" s="460"/>
      <c r="O443" s="460"/>
      <c r="P443" s="460"/>
      <c r="Q443" s="460"/>
      <c r="R443" s="460"/>
      <c r="S443" s="460"/>
      <c r="T443" s="460"/>
      <c r="U443" s="460"/>
      <c r="V443" s="460"/>
      <c r="W443" s="460"/>
      <c r="X443" s="460"/>
      <c r="Y443" s="460"/>
      <c r="Z443" s="460"/>
      <c r="AA443" s="460"/>
      <c r="AB443" s="460"/>
      <c r="AC443" s="460"/>
      <c r="AD443" s="393">
        <f t="shared" si="31"/>
        <v>0</v>
      </c>
      <c r="AE443" s="467"/>
    </row>
    <row r="444" spans="1:31" s="468" customFormat="1" ht="18" customHeight="1" hidden="1">
      <c r="A444" s="447" t="s">
        <v>137</v>
      </c>
      <c r="B444" s="460"/>
      <c r="C444" s="460"/>
      <c r="D444" s="460"/>
      <c r="E444" s="460"/>
      <c r="F444" s="460"/>
      <c r="G444" s="460"/>
      <c r="H444" s="460"/>
      <c r="I444" s="460"/>
      <c r="J444" s="460"/>
      <c r="K444" s="460"/>
      <c r="L444" s="460"/>
      <c r="M444" s="460"/>
      <c r="N444" s="460"/>
      <c r="O444" s="460"/>
      <c r="P444" s="460"/>
      <c r="Q444" s="460"/>
      <c r="R444" s="460"/>
      <c r="S444" s="460"/>
      <c r="T444" s="460"/>
      <c r="U444" s="460"/>
      <c r="V444" s="460"/>
      <c r="W444" s="460"/>
      <c r="X444" s="460"/>
      <c r="Y444" s="460"/>
      <c r="Z444" s="460"/>
      <c r="AA444" s="460"/>
      <c r="AB444" s="460"/>
      <c r="AC444" s="460"/>
      <c r="AD444" s="393">
        <f t="shared" si="31"/>
        <v>0</v>
      </c>
      <c r="AE444" s="467"/>
    </row>
    <row r="445" spans="1:31" s="468" customFormat="1" ht="18" customHeight="1" hidden="1">
      <c r="A445" s="409" t="s">
        <v>132</v>
      </c>
      <c r="B445" s="460"/>
      <c r="C445" s="460"/>
      <c r="D445" s="460"/>
      <c r="E445" s="460"/>
      <c r="F445" s="460"/>
      <c r="G445" s="460"/>
      <c r="H445" s="460"/>
      <c r="I445" s="460"/>
      <c r="J445" s="460"/>
      <c r="K445" s="460"/>
      <c r="L445" s="460"/>
      <c r="M445" s="460"/>
      <c r="N445" s="460"/>
      <c r="O445" s="460"/>
      <c r="P445" s="460"/>
      <c r="Q445" s="460"/>
      <c r="R445" s="460"/>
      <c r="S445" s="460"/>
      <c r="T445" s="460"/>
      <c r="U445" s="460"/>
      <c r="V445" s="460"/>
      <c r="W445" s="460"/>
      <c r="X445" s="460"/>
      <c r="Y445" s="460"/>
      <c r="Z445" s="460"/>
      <c r="AA445" s="460"/>
      <c r="AB445" s="460"/>
      <c r="AC445" s="460"/>
      <c r="AD445" s="393">
        <f t="shared" si="31"/>
        <v>0</v>
      </c>
      <c r="AE445" s="467"/>
    </row>
    <row r="446" spans="1:31" s="468" customFormat="1" ht="18" customHeight="1" hidden="1">
      <c r="A446" s="409" t="s">
        <v>133</v>
      </c>
      <c r="B446" s="460"/>
      <c r="C446" s="460"/>
      <c r="D446" s="460"/>
      <c r="E446" s="460"/>
      <c r="F446" s="460"/>
      <c r="G446" s="460"/>
      <c r="H446" s="460"/>
      <c r="I446" s="460"/>
      <c r="J446" s="460"/>
      <c r="K446" s="460"/>
      <c r="L446" s="460"/>
      <c r="M446" s="460"/>
      <c r="N446" s="460"/>
      <c r="O446" s="460"/>
      <c r="P446" s="460"/>
      <c r="Q446" s="460"/>
      <c r="R446" s="460"/>
      <c r="S446" s="460"/>
      <c r="T446" s="460"/>
      <c r="U446" s="460"/>
      <c r="V446" s="460"/>
      <c r="W446" s="460"/>
      <c r="X446" s="460"/>
      <c r="Y446" s="460"/>
      <c r="Z446" s="460"/>
      <c r="AA446" s="460"/>
      <c r="AB446" s="460"/>
      <c r="AC446" s="460"/>
      <c r="AD446" s="393">
        <f t="shared" si="31"/>
        <v>0</v>
      </c>
      <c r="AE446" s="467"/>
    </row>
    <row r="447" spans="1:31" s="468" customFormat="1" ht="18" customHeight="1" hidden="1">
      <c r="A447" s="409" t="s">
        <v>134</v>
      </c>
      <c r="B447" s="460"/>
      <c r="C447" s="460"/>
      <c r="D447" s="460"/>
      <c r="E447" s="460"/>
      <c r="F447" s="460"/>
      <c r="G447" s="460"/>
      <c r="H447" s="460"/>
      <c r="I447" s="460"/>
      <c r="J447" s="460"/>
      <c r="K447" s="460"/>
      <c r="L447" s="460"/>
      <c r="M447" s="460"/>
      <c r="N447" s="460"/>
      <c r="O447" s="460"/>
      <c r="P447" s="460"/>
      <c r="Q447" s="460"/>
      <c r="R447" s="460"/>
      <c r="S447" s="460"/>
      <c r="T447" s="460"/>
      <c r="U447" s="460"/>
      <c r="V447" s="460"/>
      <c r="W447" s="460"/>
      <c r="X447" s="460"/>
      <c r="Y447" s="460"/>
      <c r="Z447" s="460"/>
      <c r="AA447" s="460"/>
      <c r="AB447" s="460"/>
      <c r="AC447" s="460"/>
      <c r="AD447" s="393">
        <f t="shared" si="31"/>
        <v>0</v>
      </c>
      <c r="AE447" s="467"/>
    </row>
    <row r="448" spans="1:31" s="468" customFormat="1" ht="18" customHeight="1" hidden="1">
      <c r="A448" s="409" t="s">
        <v>142</v>
      </c>
      <c r="B448" s="460"/>
      <c r="C448" s="460"/>
      <c r="D448" s="460"/>
      <c r="E448" s="460"/>
      <c r="F448" s="460"/>
      <c r="G448" s="460"/>
      <c r="H448" s="460"/>
      <c r="I448" s="460"/>
      <c r="J448" s="460"/>
      <c r="K448" s="460"/>
      <c r="L448" s="460"/>
      <c r="M448" s="460"/>
      <c r="N448" s="460"/>
      <c r="O448" s="460"/>
      <c r="P448" s="460"/>
      <c r="Q448" s="460"/>
      <c r="R448" s="460"/>
      <c r="S448" s="460"/>
      <c r="T448" s="460"/>
      <c r="U448" s="460"/>
      <c r="V448" s="460"/>
      <c r="W448" s="460"/>
      <c r="X448" s="460"/>
      <c r="Y448" s="460"/>
      <c r="Z448" s="460"/>
      <c r="AA448" s="460"/>
      <c r="AB448" s="460"/>
      <c r="AC448" s="460"/>
      <c r="AD448" s="393">
        <f t="shared" si="31"/>
        <v>0</v>
      </c>
      <c r="AE448" s="467"/>
    </row>
    <row r="449" spans="1:31" s="468" customFormat="1" ht="18" customHeight="1" hidden="1">
      <c r="A449" s="409" t="s">
        <v>143</v>
      </c>
      <c r="B449" s="460"/>
      <c r="C449" s="460"/>
      <c r="D449" s="460"/>
      <c r="E449" s="460"/>
      <c r="F449" s="460"/>
      <c r="G449" s="460"/>
      <c r="H449" s="460"/>
      <c r="I449" s="460"/>
      <c r="J449" s="460"/>
      <c r="K449" s="460"/>
      <c r="L449" s="460"/>
      <c r="M449" s="460"/>
      <c r="N449" s="460"/>
      <c r="O449" s="460"/>
      <c r="P449" s="460"/>
      <c r="Q449" s="460"/>
      <c r="R449" s="460"/>
      <c r="S449" s="460"/>
      <c r="T449" s="460"/>
      <c r="U449" s="460"/>
      <c r="V449" s="460"/>
      <c r="W449" s="460"/>
      <c r="X449" s="460"/>
      <c r="Y449" s="460"/>
      <c r="Z449" s="460"/>
      <c r="AA449" s="460"/>
      <c r="AB449" s="460"/>
      <c r="AC449" s="460"/>
      <c r="AD449" s="393">
        <f t="shared" si="31"/>
        <v>0</v>
      </c>
      <c r="AE449" s="467"/>
    </row>
    <row r="450" spans="1:31" s="468" customFormat="1" ht="18" customHeight="1" hidden="1">
      <c r="A450" s="409" t="s">
        <v>144</v>
      </c>
      <c r="B450" s="460"/>
      <c r="C450" s="460"/>
      <c r="D450" s="460"/>
      <c r="E450" s="460"/>
      <c r="F450" s="460"/>
      <c r="G450" s="460"/>
      <c r="H450" s="460"/>
      <c r="I450" s="460"/>
      <c r="J450" s="460"/>
      <c r="K450" s="460"/>
      <c r="L450" s="460"/>
      <c r="M450" s="460"/>
      <c r="N450" s="460"/>
      <c r="O450" s="460"/>
      <c r="P450" s="460"/>
      <c r="Q450" s="460"/>
      <c r="R450" s="460"/>
      <c r="S450" s="460"/>
      <c r="T450" s="460"/>
      <c r="U450" s="460"/>
      <c r="V450" s="460"/>
      <c r="W450" s="460"/>
      <c r="X450" s="460"/>
      <c r="Y450" s="460"/>
      <c r="Z450" s="460"/>
      <c r="AA450" s="460"/>
      <c r="AB450" s="460"/>
      <c r="AC450" s="460"/>
      <c r="AD450" s="393">
        <f t="shared" si="31"/>
        <v>0</v>
      </c>
      <c r="AE450" s="467"/>
    </row>
    <row r="451" spans="1:31" s="468" customFormat="1" ht="18" customHeight="1" hidden="1">
      <c r="A451" s="409" t="s">
        <v>145</v>
      </c>
      <c r="B451" s="460"/>
      <c r="C451" s="460"/>
      <c r="D451" s="460"/>
      <c r="E451" s="460"/>
      <c r="F451" s="460"/>
      <c r="G451" s="460"/>
      <c r="H451" s="460"/>
      <c r="I451" s="460"/>
      <c r="J451" s="460"/>
      <c r="K451" s="460"/>
      <c r="L451" s="460"/>
      <c r="M451" s="460"/>
      <c r="N451" s="460"/>
      <c r="O451" s="460"/>
      <c r="P451" s="460"/>
      <c r="Q451" s="460"/>
      <c r="R451" s="460"/>
      <c r="S451" s="460"/>
      <c r="T451" s="460"/>
      <c r="U451" s="460"/>
      <c r="V451" s="460"/>
      <c r="W451" s="460"/>
      <c r="X451" s="460"/>
      <c r="Y451" s="460"/>
      <c r="Z451" s="460"/>
      <c r="AA451" s="460"/>
      <c r="AB451" s="460"/>
      <c r="AC451" s="460"/>
      <c r="AD451" s="393">
        <f t="shared" si="31"/>
        <v>0</v>
      </c>
      <c r="AE451" s="467"/>
    </row>
    <row r="452" spans="1:31" s="468" customFormat="1" ht="18" customHeight="1" hidden="1">
      <c r="A452" s="409" t="s">
        <v>156</v>
      </c>
      <c r="B452" s="460"/>
      <c r="C452" s="460"/>
      <c r="D452" s="460"/>
      <c r="E452" s="460"/>
      <c r="F452" s="460"/>
      <c r="G452" s="460"/>
      <c r="H452" s="460"/>
      <c r="I452" s="460"/>
      <c r="J452" s="460"/>
      <c r="K452" s="460"/>
      <c r="L452" s="460"/>
      <c r="M452" s="460"/>
      <c r="N452" s="460"/>
      <c r="O452" s="460"/>
      <c r="P452" s="460"/>
      <c r="Q452" s="460"/>
      <c r="R452" s="460"/>
      <c r="S452" s="460"/>
      <c r="T452" s="460"/>
      <c r="U452" s="460"/>
      <c r="V452" s="460"/>
      <c r="W452" s="460"/>
      <c r="X452" s="460"/>
      <c r="Y452" s="460"/>
      <c r="Z452" s="460"/>
      <c r="AA452" s="460"/>
      <c r="AB452" s="460"/>
      <c r="AC452" s="460"/>
      <c r="AD452" s="393">
        <f t="shared" si="31"/>
        <v>0</v>
      </c>
      <c r="AE452" s="467"/>
    </row>
    <row r="453" spans="1:31" s="468" customFormat="1" ht="18" customHeight="1" hidden="1">
      <c r="A453" s="409" t="s">
        <v>157</v>
      </c>
      <c r="B453" s="460"/>
      <c r="C453" s="460"/>
      <c r="D453" s="460"/>
      <c r="E453" s="460"/>
      <c r="F453" s="460"/>
      <c r="G453" s="460"/>
      <c r="H453" s="460"/>
      <c r="I453" s="460"/>
      <c r="J453" s="460"/>
      <c r="K453" s="460"/>
      <c r="L453" s="460"/>
      <c r="M453" s="460"/>
      <c r="N453" s="460"/>
      <c r="O453" s="460"/>
      <c r="P453" s="460"/>
      <c r="Q453" s="460"/>
      <c r="R453" s="460"/>
      <c r="S453" s="460"/>
      <c r="T453" s="460"/>
      <c r="U453" s="460"/>
      <c r="V453" s="460"/>
      <c r="W453" s="460"/>
      <c r="X453" s="460"/>
      <c r="Y453" s="460"/>
      <c r="Z453" s="460"/>
      <c r="AA453" s="460"/>
      <c r="AB453" s="460"/>
      <c r="AC453" s="460"/>
      <c r="AD453" s="393">
        <f t="shared" si="31"/>
        <v>0</v>
      </c>
      <c r="AE453" s="467"/>
    </row>
    <row r="454" spans="1:31" s="468" customFormat="1" ht="18" customHeight="1" hidden="1">
      <c r="A454" s="409" t="s">
        <v>21</v>
      </c>
      <c r="B454" s="460"/>
      <c r="C454" s="460"/>
      <c r="D454" s="460"/>
      <c r="E454" s="460"/>
      <c r="F454" s="460"/>
      <c r="G454" s="460"/>
      <c r="H454" s="460"/>
      <c r="I454" s="460"/>
      <c r="J454" s="460"/>
      <c r="K454" s="460"/>
      <c r="L454" s="460"/>
      <c r="M454" s="460"/>
      <c r="N454" s="460"/>
      <c r="O454" s="460"/>
      <c r="P454" s="460"/>
      <c r="Q454" s="460"/>
      <c r="R454" s="460"/>
      <c r="S454" s="460"/>
      <c r="T454" s="460"/>
      <c r="U454" s="460"/>
      <c r="V454" s="460"/>
      <c r="W454" s="460"/>
      <c r="X454" s="460"/>
      <c r="Y454" s="460"/>
      <c r="Z454" s="460"/>
      <c r="AA454" s="460"/>
      <c r="AB454" s="460"/>
      <c r="AC454" s="460"/>
      <c r="AD454" s="393">
        <f t="shared" si="31"/>
        <v>0</v>
      </c>
      <c r="AE454" s="467"/>
    </row>
    <row r="455" spans="1:31" s="468" customFormat="1" ht="18" customHeight="1" hidden="1">
      <c r="A455" s="409" t="s">
        <v>147</v>
      </c>
      <c r="B455" s="460"/>
      <c r="C455" s="460"/>
      <c r="D455" s="460"/>
      <c r="E455" s="460"/>
      <c r="F455" s="460"/>
      <c r="G455" s="460"/>
      <c r="H455" s="460"/>
      <c r="I455" s="460"/>
      <c r="J455" s="460"/>
      <c r="K455" s="460"/>
      <c r="L455" s="460"/>
      <c r="M455" s="460"/>
      <c r="N455" s="460"/>
      <c r="O455" s="460"/>
      <c r="P455" s="460"/>
      <c r="Q455" s="460"/>
      <c r="R455" s="460"/>
      <c r="S455" s="460"/>
      <c r="T455" s="460"/>
      <c r="U455" s="460"/>
      <c r="V455" s="460"/>
      <c r="W455" s="460"/>
      <c r="X455" s="460"/>
      <c r="Y455" s="460"/>
      <c r="Z455" s="460"/>
      <c r="AA455" s="460"/>
      <c r="AB455" s="460"/>
      <c r="AC455" s="460"/>
      <c r="AD455" s="393">
        <f t="shared" si="31"/>
        <v>0</v>
      </c>
      <c r="AE455" s="467"/>
    </row>
    <row r="456" spans="1:31" s="468" customFormat="1" ht="25.5" hidden="1">
      <c r="A456" s="437" t="s">
        <v>573</v>
      </c>
      <c r="B456" s="460"/>
      <c r="C456" s="460"/>
      <c r="D456" s="460"/>
      <c r="E456" s="460"/>
      <c r="F456" s="460"/>
      <c r="G456" s="460"/>
      <c r="H456" s="460"/>
      <c r="I456" s="460"/>
      <c r="J456" s="460"/>
      <c r="K456" s="460"/>
      <c r="L456" s="460"/>
      <c r="M456" s="460"/>
      <c r="N456" s="460"/>
      <c r="O456" s="460"/>
      <c r="P456" s="460"/>
      <c r="Q456" s="460"/>
      <c r="R456" s="460"/>
      <c r="S456" s="460"/>
      <c r="T456" s="460"/>
      <c r="U456" s="460"/>
      <c r="V456" s="460"/>
      <c r="W456" s="460"/>
      <c r="X456" s="460"/>
      <c r="Y456" s="460"/>
      <c r="Z456" s="460"/>
      <c r="AA456" s="460"/>
      <c r="AB456" s="460"/>
      <c r="AC456" s="460"/>
      <c r="AD456" s="393">
        <f t="shared" si="31"/>
        <v>0</v>
      </c>
      <c r="AE456" s="467"/>
    </row>
    <row r="457" spans="1:31" s="468" customFormat="1" ht="25.5" hidden="1">
      <c r="A457" s="437" t="s">
        <v>572</v>
      </c>
      <c r="B457" s="460"/>
      <c r="C457" s="460"/>
      <c r="D457" s="460"/>
      <c r="E457" s="460"/>
      <c r="F457" s="460"/>
      <c r="G457" s="460"/>
      <c r="H457" s="460"/>
      <c r="I457" s="460"/>
      <c r="J457" s="460"/>
      <c r="K457" s="460"/>
      <c r="L457" s="460"/>
      <c r="M457" s="460"/>
      <c r="N457" s="460"/>
      <c r="O457" s="460"/>
      <c r="P457" s="460"/>
      <c r="Q457" s="460"/>
      <c r="R457" s="460"/>
      <c r="S457" s="460"/>
      <c r="T457" s="460"/>
      <c r="U457" s="460"/>
      <c r="V457" s="460"/>
      <c r="W457" s="460"/>
      <c r="X457" s="460"/>
      <c r="Y457" s="460"/>
      <c r="Z457" s="460"/>
      <c r="AA457" s="460"/>
      <c r="AB457" s="460"/>
      <c r="AC457" s="460"/>
      <c r="AD457" s="393">
        <f t="shared" si="31"/>
        <v>0</v>
      </c>
      <c r="AE457" s="467"/>
    </row>
    <row r="458" spans="1:31" s="468" customFormat="1" ht="18" customHeight="1" hidden="1">
      <c r="A458" s="409" t="s">
        <v>122</v>
      </c>
      <c r="B458" s="460"/>
      <c r="C458" s="460"/>
      <c r="D458" s="460"/>
      <c r="E458" s="460"/>
      <c r="F458" s="460"/>
      <c r="G458" s="460"/>
      <c r="H458" s="460"/>
      <c r="I458" s="460"/>
      <c r="J458" s="460"/>
      <c r="K458" s="460"/>
      <c r="L458" s="460"/>
      <c r="M458" s="460"/>
      <c r="N458" s="460"/>
      <c r="O458" s="460"/>
      <c r="P458" s="460"/>
      <c r="Q458" s="460"/>
      <c r="R458" s="460"/>
      <c r="S458" s="460"/>
      <c r="T458" s="460"/>
      <c r="U458" s="460"/>
      <c r="V458" s="460"/>
      <c r="W458" s="460"/>
      <c r="X458" s="460"/>
      <c r="Y458" s="460"/>
      <c r="Z458" s="460"/>
      <c r="AA458" s="460"/>
      <c r="AB458" s="460"/>
      <c r="AC458" s="460"/>
      <c r="AD458" s="393">
        <f aca="true" t="shared" si="33" ref="AD458:AD521">SUM(B458:AC458)-N458</f>
        <v>0</v>
      </c>
      <c r="AE458" s="467"/>
    </row>
    <row r="459" spans="1:31" s="468" customFormat="1" ht="18" customHeight="1" hidden="1">
      <c r="A459" s="409" t="s">
        <v>571</v>
      </c>
      <c r="B459" s="460"/>
      <c r="C459" s="460"/>
      <c r="D459" s="460"/>
      <c r="E459" s="460"/>
      <c r="F459" s="460"/>
      <c r="G459" s="460"/>
      <c r="H459" s="460"/>
      <c r="I459" s="460"/>
      <c r="J459" s="460"/>
      <c r="K459" s="460"/>
      <c r="L459" s="460"/>
      <c r="M459" s="460"/>
      <c r="N459" s="460"/>
      <c r="O459" s="460"/>
      <c r="P459" s="460"/>
      <c r="Q459" s="460"/>
      <c r="R459" s="460"/>
      <c r="S459" s="460"/>
      <c r="T459" s="460"/>
      <c r="U459" s="460"/>
      <c r="V459" s="460"/>
      <c r="W459" s="460"/>
      <c r="X459" s="460"/>
      <c r="Y459" s="460"/>
      <c r="Z459" s="460"/>
      <c r="AA459" s="460"/>
      <c r="AB459" s="460"/>
      <c r="AC459" s="460"/>
      <c r="AD459" s="393">
        <f t="shared" si="33"/>
        <v>0</v>
      </c>
      <c r="AE459" s="467"/>
    </row>
    <row r="460" spans="1:31" s="468" customFormat="1" ht="18" customHeight="1" hidden="1">
      <c r="A460" s="409" t="s">
        <v>151</v>
      </c>
      <c r="B460" s="460"/>
      <c r="C460" s="460"/>
      <c r="D460" s="460"/>
      <c r="E460" s="460"/>
      <c r="F460" s="460"/>
      <c r="G460" s="460"/>
      <c r="H460" s="460"/>
      <c r="I460" s="460"/>
      <c r="J460" s="460"/>
      <c r="K460" s="460"/>
      <c r="L460" s="460"/>
      <c r="M460" s="460"/>
      <c r="N460" s="460"/>
      <c r="O460" s="460"/>
      <c r="P460" s="460"/>
      <c r="Q460" s="460"/>
      <c r="R460" s="460"/>
      <c r="S460" s="460"/>
      <c r="T460" s="460"/>
      <c r="U460" s="460"/>
      <c r="V460" s="460"/>
      <c r="W460" s="460"/>
      <c r="X460" s="460"/>
      <c r="Y460" s="460"/>
      <c r="Z460" s="460"/>
      <c r="AA460" s="460"/>
      <c r="AB460" s="460"/>
      <c r="AC460" s="460"/>
      <c r="AD460" s="393">
        <f t="shared" si="33"/>
        <v>0</v>
      </c>
      <c r="AE460" s="467"/>
    </row>
    <row r="461" spans="1:31" s="468" customFormat="1" ht="18" customHeight="1" hidden="1">
      <c r="A461" s="409" t="s">
        <v>140</v>
      </c>
      <c r="B461" s="460"/>
      <c r="C461" s="460"/>
      <c r="D461" s="460"/>
      <c r="E461" s="460"/>
      <c r="F461" s="460"/>
      <c r="G461" s="460"/>
      <c r="H461" s="460"/>
      <c r="I461" s="460"/>
      <c r="J461" s="460"/>
      <c r="K461" s="460"/>
      <c r="L461" s="460"/>
      <c r="M461" s="460"/>
      <c r="N461" s="460"/>
      <c r="O461" s="460"/>
      <c r="P461" s="460"/>
      <c r="Q461" s="460"/>
      <c r="R461" s="460"/>
      <c r="S461" s="460"/>
      <c r="T461" s="460"/>
      <c r="U461" s="460"/>
      <c r="V461" s="460"/>
      <c r="W461" s="460"/>
      <c r="X461" s="460"/>
      <c r="Y461" s="460"/>
      <c r="Z461" s="460"/>
      <c r="AA461" s="460"/>
      <c r="AB461" s="460"/>
      <c r="AC461" s="460"/>
      <c r="AD461" s="393">
        <f t="shared" si="33"/>
        <v>0</v>
      </c>
      <c r="AE461" s="467"/>
    </row>
    <row r="462" spans="1:31" s="468" customFormat="1" ht="18" customHeight="1" hidden="1" thickBot="1">
      <c r="A462" s="409" t="s">
        <v>149</v>
      </c>
      <c r="B462" s="460"/>
      <c r="C462" s="460"/>
      <c r="D462" s="460"/>
      <c r="E462" s="460"/>
      <c r="F462" s="460"/>
      <c r="G462" s="460"/>
      <c r="H462" s="460"/>
      <c r="I462" s="460"/>
      <c r="J462" s="460"/>
      <c r="K462" s="460"/>
      <c r="L462" s="460"/>
      <c r="M462" s="460"/>
      <c r="N462" s="460"/>
      <c r="O462" s="460"/>
      <c r="P462" s="460"/>
      <c r="Q462" s="460"/>
      <c r="R462" s="460"/>
      <c r="S462" s="460"/>
      <c r="T462" s="460"/>
      <c r="U462" s="460"/>
      <c r="V462" s="460"/>
      <c r="W462" s="460"/>
      <c r="X462" s="460"/>
      <c r="Y462" s="460"/>
      <c r="Z462" s="460"/>
      <c r="AA462" s="460"/>
      <c r="AB462" s="460"/>
      <c r="AC462" s="460"/>
      <c r="AD462" s="393">
        <f t="shared" si="33"/>
        <v>0</v>
      </c>
      <c r="AE462" s="467"/>
    </row>
    <row r="463" spans="1:31" s="468" customFormat="1" ht="18" customHeight="1" hidden="1" thickBot="1">
      <c r="A463" s="409" t="s">
        <v>150</v>
      </c>
      <c r="B463" s="460"/>
      <c r="C463" s="460"/>
      <c r="D463" s="460"/>
      <c r="E463" s="460"/>
      <c r="F463" s="460"/>
      <c r="G463" s="460"/>
      <c r="H463" s="460"/>
      <c r="I463" s="460"/>
      <c r="J463" s="460"/>
      <c r="K463" s="460"/>
      <c r="L463" s="460"/>
      <c r="M463" s="460"/>
      <c r="N463" s="460"/>
      <c r="O463" s="460"/>
      <c r="P463" s="460"/>
      <c r="Q463" s="460"/>
      <c r="R463" s="460"/>
      <c r="S463" s="460"/>
      <c r="T463" s="460"/>
      <c r="U463" s="460"/>
      <c r="V463" s="460"/>
      <c r="W463" s="460"/>
      <c r="X463" s="460"/>
      <c r="Y463" s="460"/>
      <c r="Z463" s="460"/>
      <c r="AA463" s="460"/>
      <c r="AB463" s="460"/>
      <c r="AC463" s="460"/>
      <c r="AD463" s="393">
        <f t="shared" si="33"/>
        <v>0</v>
      </c>
      <c r="AE463" s="467"/>
    </row>
    <row r="464" spans="1:31" s="468" customFormat="1" ht="18" customHeight="1" hidden="1" thickBot="1">
      <c r="A464" s="443" t="s">
        <v>563</v>
      </c>
      <c r="B464" s="411"/>
      <c r="C464" s="411"/>
      <c r="D464" s="411"/>
      <c r="E464" s="411"/>
      <c r="F464" s="411"/>
      <c r="G464" s="411"/>
      <c r="H464" s="411"/>
      <c r="I464" s="411"/>
      <c r="J464" s="411"/>
      <c r="K464" s="411"/>
      <c r="L464" s="411"/>
      <c r="M464" s="411"/>
      <c r="N464" s="411"/>
      <c r="O464" s="411"/>
      <c r="P464" s="411"/>
      <c r="Q464" s="411"/>
      <c r="R464" s="411"/>
      <c r="S464" s="411"/>
      <c r="T464" s="411"/>
      <c r="U464" s="411"/>
      <c r="V464" s="411"/>
      <c r="W464" s="411"/>
      <c r="X464" s="411"/>
      <c r="Y464" s="411"/>
      <c r="Z464" s="411"/>
      <c r="AA464" s="411"/>
      <c r="AB464" s="411"/>
      <c r="AC464" s="411"/>
      <c r="AD464" s="393">
        <f t="shared" si="33"/>
        <v>0</v>
      </c>
      <c r="AE464" s="467"/>
    </row>
    <row r="465" spans="1:31" s="361" customFormat="1" ht="18" customHeight="1" hidden="1">
      <c r="A465" s="473" t="s">
        <v>158</v>
      </c>
      <c r="B465" s="474">
        <f aca="true" t="shared" si="34" ref="B465:AC465">SUM(B466:B467)</f>
        <v>0</v>
      </c>
      <c r="C465" s="474">
        <f t="shared" si="34"/>
        <v>0</v>
      </c>
      <c r="D465" s="474">
        <f t="shared" si="34"/>
        <v>0</v>
      </c>
      <c r="E465" s="475">
        <f t="shared" si="34"/>
        <v>0</v>
      </c>
      <c r="F465" s="474">
        <f t="shared" si="34"/>
        <v>0</v>
      </c>
      <c r="G465" s="474">
        <f t="shared" si="34"/>
        <v>0</v>
      </c>
      <c r="H465" s="474">
        <f t="shared" si="34"/>
        <v>0</v>
      </c>
      <c r="I465" s="474">
        <f t="shared" si="34"/>
        <v>0</v>
      </c>
      <c r="J465" s="474">
        <f t="shared" si="34"/>
        <v>0</v>
      </c>
      <c r="K465" s="474">
        <f t="shared" si="34"/>
        <v>0</v>
      </c>
      <c r="L465" s="474">
        <f t="shared" si="34"/>
        <v>0</v>
      </c>
      <c r="M465" s="474">
        <f t="shared" si="34"/>
        <v>0</v>
      </c>
      <c r="N465" s="474">
        <f t="shared" si="34"/>
        <v>0</v>
      </c>
      <c r="O465" s="474">
        <f t="shared" si="34"/>
        <v>0</v>
      </c>
      <c r="P465" s="474">
        <f t="shared" si="34"/>
        <v>0</v>
      </c>
      <c r="Q465" s="474">
        <f t="shared" si="34"/>
        <v>0</v>
      </c>
      <c r="R465" s="474">
        <f t="shared" si="34"/>
        <v>0</v>
      </c>
      <c r="S465" s="474">
        <f t="shared" si="34"/>
        <v>0</v>
      </c>
      <c r="T465" s="474">
        <f t="shared" si="34"/>
        <v>0</v>
      </c>
      <c r="U465" s="474">
        <f t="shared" si="34"/>
        <v>0</v>
      </c>
      <c r="V465" s="474">
        <f t="shared" si="34"/>
        <v>0</v>
      </c>
      <c r="W465" s="474">
        <f t="shared" si="34"/>
        <v>0</v>
      </c>
      <c r="X465" s="474">
        <f t="shared" si="34"/>
        <v>0</v>
      </c>
      <c r="Y465" s="474">
        <f t="shared" si="34"/>
        <v>0</v>
      </c>
      <c r="Z465" s="474">
        <f t="shared" si="34"/>
        <v>0</v>
      </c>
      <c r="AA465" s="474">
        <f t="shared" si="34"/>
        <v>0</v>
      </c>
      <c r="AB465" s="474">
        <f t="shared" si="34"/>
        <v>0</v>
      </c>
      <c r="AC465" s="474">
        <f t="shared" si="34"/>
        <v>0</v>
      </c>
      <c r="AD465" s="407">
        <f t="shared" si="33"/>
        <v>0</v>
      </c>
      <c r="AE465" s="414"/>
    </row>
    <row r="466" spans="1:31" ht="25.5" hidden="1">
      <c r="A466" s="449" t="s">
        <v>198</v>
      </c>
      <c r="B466" s="476"/>
      <c r="C466" s="476"/>
      <c r="D466" s="476"/>
      <c r="E466" s="476"/>
      <c r="F466" s="476"/>
      <c r="G466" s="476"/>
      <c r="H466" s="476"/>
      <c r="I466" s="476"/>
      <c r="J466" s="476"/>
      <c r="K466" s="476"/>
      <c r="L466" s="476"/>
      <c r="M466" s="476"/>
      <c r="N466" s="476"/>
      <c r="O466" s="476"/>
      <c r="P466" s="476"/>
      <c r="Q466" s="476"/>
      <c r="R466" s="476"/>
      <c r="S466" s="476"/>
      <c r="T466" s="476"/>
      <c r="U466" s="476"/>
      <c r="V466" s="476"/>
      <c r="W466" s="476"/>
      <c r="X466" s="476"/>
      <c r="Y466" s="476"/>
      <c r="Z466" s="476"/>
      <c r="AA466" s="476"/>
      <c r="AB466" s="476"/>
      <c r="AC466" s="476"/>
      <c r="AD466" s="407">
        <f t="shared" si="33"/>
        <v>0</v>
      </c>
      <c r="AE466" s="404"/>
    </row>
    <row r="467" spans="1:31" ht="18" customHeight="1" hidden="1">
      <c r="A467" s="443" t="s">
        <v>563</v>
      </c>
      <c r="B467" s="411"/>
      <c r="C467" s="411"/>
      <c r="D467" s="411"/>
      <c r="E467" s="411"/>
      <c r="F467" s="411"/>
      <c r="G467" s="411"/>
      <c r="H467" s="411"/>
      <c r="I467" s="411"/>
      <c r="J467" s="411"/>
      <c r="K467" s="411"/>
      <c r="L467" s="411"/>
      <c r="M467" s="411"/>
      <c r="N467" s="411"/>
      <c r="O467" s="411"/>
      <c r="P467" s="411"/>
      <c r="Q467" s="411"/>
      <c r="R467" s="411"/>
      <c r="S467" s="411"/>
      <c r="T467" s="411"/>
      <c r="U467" s="411"/>
      <c r="V467" s="411"/>
      <c r="W467" s="411"/>
      <c r="X467" s="411"/>
      <c r="Y467" s="411"/>
      <c r="Z467" s="411"/>
      <c r="AA467" s="411"/>
      <c r="AB467" s="411"/>
      <c r="AC467" s="411"/>
      <c r="AD467" s="407">
        <f t="shared" si="33"/>
        <v>0</v>
      </c>
      <c r="AE467" s="404"/>
    </row>
    <row r="468" spans="1:31" s="351" customFormat="1" ht="25.5" customHeight="1" hidden="1">
      <c r="A468" s="477" t="s">
        <v>159</v>
      </c>
      <c r="B468" s="478">
        <f aca="true" t="shared" si="35" ref="B468:AC468">B469</f>
        <v>0</v>
      </c>
      <c r="C468" s="478">
        <f t="shared" si="35"/>
        <v>0</v>
      </c>
      <c r="D468" s="478">
        <f t="shared" si="35"/>
        <v>0</v>
      </c>
      <c r="E468" s="478">
        <f t="shared" si="35"/>
        <v>0</v>
      </c>
      <c r="F468" s="478">
        <f t="shared" si="35"/>
        <v>0</v>
      </c>
      <c r="G468" s="478">
        <f t="shared" si="35"/>
        <v>0</v>
      </c>
      <c r="H468" s="478">
        <f t="shared" si="35"/>
        <v>0</v>
      </c>
      <c r="I468" s="478">
        <f t="shared" si="35"/>
        <v>0</v>
      </c>
      <c r="J468" s="478">
        <f t="shared" si="35"/>
        <v>0</v>
      </c>
      <c r="K468" s="478">
        <f t="shared" si="35"/>
        <v>0</v>
      </c>
      <c r="L468" s="478">
        <f t="shared" si="35"/>
        <v>0</v>
      </c>
      <c r="M468" s="478">
        <f t="shared" si="35"/>
        <v>0</v>
      </c>
      <c r="N468" s="478">
        <f t="shared" si="35"/>
        <v>0</v>
      </c>
      <c r="O468" s="478">
        <f t="shared" si="35"/>
        <v>0</v>
      </c>
      <c r="P468" s="478">
        <f t="shared" si="35"/>
        <v>0</v>
      </c>
      <c r="Q468" s="478">
        <f t="shared" si="35"/>
        <v>0</v>
      </c>
      <c r="R468" s="478">
        <f t="shared" si="35"/>
        <v>0</v>
      </c>
      <c r="S468" s="478">
        <f t="shared" si="35"/>
        <v>0</v>
      </c>
      <c r="T468" s="478">
        <f t="shared" si="35"/>
        <v>0</v>
      </c>
      <c r="U468" s="478">
        <f t="shared" si="35"/>
        <v>0</v>
      </c>
      <c r="V468" s="478">
        <f t="shared" si="35"/>
        <v>0</v>
      </c>
      <c r="W468" s="478">
        <f t="shared" si="35"/>
        <v>0</v>
      </c>
      <c r="X468" s="478">
        <f t="shared" si="35"/>
        <v>0</v>
      </c>
      <c r="Y468" s="478">
        <f t="shared" si="35"/>
        <v>0</v>
      </c>
      <c r="Z468" s="478">
        <f t="shared" si="35"/>
        <v>0</v>
      </c>
      <c r="AA468" s="478">
        <f t="shared" si="35"/>
        <v>0</v>
      </c>
      <c r="AB468" s="478">
        <f t="shared" si="35"/>
        <v>0</v>
      </c>
      <c r="AC468" s="478">
        <f t="shared" si="35"/>
        <v>0</v>
      </c>
      <c r="AD468" s="408">
        <f t="shared" si="33"/>
        <v>0</v>
      </c>
      <c r="AE468" s="404"/>
    </row>
    <row r="469" spans="1:30" ht="26.25" hidden="1" thickBot="1">
      <c r="A469" s="479" t="s">
        <v>160</v>
      </c>
      <c r="B469" s="463">
        <f aca="true" t="shared" si="36" ref="B469:AC469">SUM(B470:B558)</f>
        <v>0</v>
      </c>
      <c r="C469" s="463">
        <f t="shared" si="36"/>
        <v>0</v>
      </c>
      <c r="D469" s="463">
        <f t="shared" si="36"/>
        <v>0</v>
      </c>
      <c r="E469" s="463">
        <f t="shared" si="36"/>
        <v>0</v>
      </c>
      <c r="F469" s="463">
        <f t="shared" si="36"/>
        <v>0</v>
      </c>
      <c r="G469" s="463">
        <f t="shared" si="36"/>
        <v>0</v>
      </c>
      <c r="H469" s="463">
        <f t="shared" si="36"/>
        <v>0</v>
      </c>
      <c r="I469" s="463">
        <f t="shared" si="36"/>
        <v>0</v>
      </c>
      <c r="J469" s="463">
        <f t="shared" si="36"/>
        <v>0</v>
      </c>
      <c r="K469" s="463">
        <f t="shared" si="36"/>
        <v>0</v>
      </c>
      <c r="L469" s="463">
        <f t="shared" si="36"/>
        <v>0</v>
      </c>
      <c r="M469" s="463">
        <f t="shared" si="36"/>
        <v>0</v>
      </c>
      <c r="N469" s="463">
        <f t="shared" si="36"/>
        <v>0</v>
      </c>
      <c r="O469" s="463">
        <f t="shared" si="36"/>
        <v>0</v>
      </c>
      <c r="P469" s="463">
        <f t="shared" si="36"/>
        <v>0</v>
      </c>
      <c r="Q469" s="463">
        <f t="shared" si="36"/>
        <v>0</v>
      </c>
      <c r="R469" s="463">
        <f t="shared" si="36"/>
        <v>0</v>
      </c>
      <c r="S469" s="463">
        <f t="shared" si="36"/>
        <v>0</v>
      </c>
      <c r="T469" s="463">
        <f t="shared" si="36"/>
        <v>0</v>
      </c>
      <c r="U469" s="463">
        <f t="shared" si="36"/>
        <v>0</v>
      </c>
      <c r="V469" s="463">
        <f t="shared" si="36"/>
        <v>0</v>
      </c>
      <c r="W469" s="463">
        <f t="shared" si="36"/>
        <v>0</v>
      </c>
      <c r="X469" s="463">
        <f t="shared" si="36"/>
        <v>0</v>
      </c>
      <c r="Y469" s="463">
        <f t="shared" si="36"/>
        <v>0</v>
      </c>
      <c r="Z469" s="463">
        <f t="shared" si="36"/>
        <v>0</v>
      </c>
      <c r="AA469" s="463">
        <f t="shared" si="36"/>
        <v>0</v>
      </c>
      <c r="AB469" s="463">
        <f t="shared" si="36"/>
        <v>0</v>
      </c>
      <c r="AC469" s="463">
        <f t="shared" si="36"/>
        <v>0</v>
      </c>
      <c r="AD469" s="408">
        <f t="shared" si="33"/>
        <v>0</v>
      </c>
    </row>
    <row r="470" spans="1:30" ht="18" customHeight="1" hidden="1" thickTop="1">
      <c r="A470" s="424" t="s">
        <v>519</v>
      </c>
      <c r="B470" s="462"/>
      <c r="C470" s="462"/>
      <c r="D470" s="462"/>
      <c r="E470" s="462"/>
      <c r="F470" s="462"/>
      <c r="G470" s="462"/>
      <c r="H470" s="462"/>
      <c r="I470" s="462"/>
      <c r="J470" s="462"/>
      <c r="K470" s="462"/>
      <c r="L470" s="462"/>
      <c r="M470" s="462"/>
      <c r="N470" s="462"/>
      <c r="O470" s="462"/>
      <c r="P470" s="462"/>
      <c r="Q470" s="462"/>
      <c r="R470" s="462"/>
      <c r="S470" s="462"/>
      <c r="T470" s="462"/>
      <c r="U470" s="462"/>
      <c r="V470" s="462"/>
      <c r="W470" s="462"/>
      <c r="X470" s="462"/>
      <c r="Y470" s="462"/>
      <c r="Z470" s="462"/>
      <c r="AA470" s="462"/>
      <c r="AB470" s="462"/>
      <c r="AC470" s="462"/>
      <c r="AD470" s="408">
        <f t="shared" si="33"/>
        <v>0</v>
      </c>
    </row>
    <row r="471" spans="1:30" ht="18" customHeight="1" hidden="1">
      <c r="A471" s="426" t="s">
        <v>520</v>
      </c>
      <c r="B471" s="465"/>
      <c r="C471" s="465"/>
      <c r="D471" s="465"/>
      <c r="E471" s="465"/>
      <c r="F471" s="465"/>
      <c r="G471" s="465"/>
      <c r="H471" s="465"/>
      <c r="I471" s="465"/>
      <c r="J471" s="465"/>
      <c r="K471" s="465"/>
      <c r="L471" s="465"/>
      <c r="M471" s="465"/>
      <c r="N471" s="465"/>
      <c r="O471" s="465"/>
      <c r="P471" s="465"/>
      <c r="Q471" s="465"/>
      <c r="R471" s="465"/>
      <c r="S471" s="465"/>
      <c r="T471" s="465"/>
      <c r="U471" s="465"/>
      <c r="V471" s="465"/>
      <c r="W471" s="465"/>
      <c r="X471" s="465"/>
      <c r="Y471" s="465"/>
      <c r="Z471" s="465"/>
      <c r="AA471" s="465"/>
      <c r="AB471" s="465"/>
      <c r="AC471" s="465"/>
      <c r="AD471" s="408">
        <f t="shared" si="33"/>
        <v>0</v>
      </c>
    </row>
    <row r="472" spans="1:30" ht="18" customHeight="1" hidden="1">
      <c r="A472" s="424" t="s">
        <v>521</v>
      </c>
      <c r="B472" s="462"/>
      <c r="C472" s="462"/>
      <c r="D472" s="462"/>
      <c r="E472" s="462"/>
      <c r="F472" s="462"/>
      <c r="G472" s="462"/>
      <c r="H472" s="462"/>
      <c r="I472" s="462"/>
      <c r="J472" s="462"/>
      <c r="K472" s="462"/>
      <c r="L472" s="462"/>
      <c r="M472" s="462"/>
      <c r="N472" s="462"/>
      <c r="O472" s="462"/>
      <c r="P472" s="462"/>
      <c r="Q472" s="462"/>
      <c r="R472" s="462"/>
      <c r="S472" s="462"/>
      <c r="T472" s="462"/>
      <c r="U472" s="462"/>
      <c r="V472" s="462"/>
      <c r="W472" s="462"/>
      <c r="X472" s="462"/>
      <c r="Y472" s="462"/>
      <c r="Z472" s="462"/>
      <c r="AA472" s="462"/>
      <c r="AB472" s="462"/>
      <c r="AC472" s="462"/>
      <c r="AD472" s="408">
        <f t="shared" si="33"/>
        <v>0</v>
      </c>
    </row>
    <row r="473" spans="1:30" ht="18" customHeight="1" hidden="1">
      <c r="A473" s="426" t="s">
        <v>522</v>
      </c>
      <c r="B473" s="465"/>
      <c r="C473" s="465"/>
      <c r="D473" s="465"/>
      <c r="E473" s="465"/>
      <c r="F473" s="465"/>
      <c r="G473" s="465"/>
      <c r="H473" s="465"/>
      <c r="I473" s="465"/>
      <c r="J473" s="465"/>
      <c r="K473" s="465"/>
      <c r="L473" s="465"/>
      <c r="M473" s="465"/>
      <c r="N473" s="465"/>
      <c r="O473" s="465"/>
      <c r="P473" s="465"/>
      <c r="Q473" s="465"/>
      <c r="R473" s="465"/>
      <c r="S473" s="465"/>
      <c r="T473" s="465"/>
      <c r="U473" s="465"/>
      <c r="V473" s="465"/>
      <c r="W473" s="465"/>
      <c r="X473" s="465"/>
      <c r="Y473" s="465"/>
      <c r="Z473" s="465"/>
      <c r="AA473" s="465"/>
      <c r="AB473" s="465"/>
      <c r="AC473" s="465"/>
      <c r="AD473" s="408">
        <f t="shared" si="33"/>
        <v>0</v>
      </c>
    </row>
    <row r="474" spans="1:30" ht="18" customHeight="1" hidden="1">
      <c r="A474" s="424" t="s">
        <v>523</v>
      </c>
      <c r="B474" s="462"/>
      <c r="C474" s="462"/>
      <c r="D474" s="462"/>
      <c r="E474" s="462"/>
      <c r="F474" s="462"/>
      <c r="G474" s="462"/>
      <c r="H474" s="462"/>
      <c r="I474" s="462"/>
      <c r="J474" s="462"/>
      <c r="K474" s="462"/>
      <c r="L474" s="462"/>
      <c r="M474" s="462"/>
      <c r="N474" s="462"/>
      <c r="O474" s="462"/>
      <c r="P474" s="462"/>
      <c r="Q474" s="462"/>
      <c r="R474" s="462"/>
      <c r="S474" s="462"/>
      <c r="T474" s="462"/>
      <c r="U474" s="462"/>
      <c r="V474" s="462"/>
      <c r="W474" s="462"/>
      <c r="X474" s="462"/>
      <c r="Y474" s="462"/>
      <c r="Z474" s="462"/>
      <c r="AA474" s="462"/>
      <c r="AB474" s="462"/>
      <c r="AC474" s="462"/>
      <c r="AD474" s="408">
        <f t="shared" si="33"/>
        <v>0</v>
      </c>
    </row>
    <row r="475" spans="1:30" ht="18" customHeight="1" hidden="1">
      <c r="A475" s="426" t="s">
        <v>524</v>
      </c>
      <c r="B475" s="465"/>
      <c r="C475" s="465"/>
      <c r="D475" s="465"/>
      <c r="E475" s="465"/>
      <c r="F475" s="465"/>
      <c r="G475" s="465"/>
      <c r="H475" s="465"/>
      <c r="I475" s="465"/>
      <c r="J475" s="465"/>
      <c r="K475" s="465"/>
      <c r="L475" s="465"/>
      <c r="M475" s="465"/>
      <c r="N475" s="465"/>
      <c r="O475" s="465"/>
      <c r="P475" s="465"/>
      <c r="Q475" s="465"/>
      <c r="R475" s="465"/>
      <c r="S475" s="465"/>
      <c r="T475" s="465"/>
      <c r="U475" s="465"/>
      <c r="V475" s="465"/>
      <c r="W475" s="465"/>
      <c r="X475" s="465"/>
      <c r="Y475" s="465"/>
      <c r="Z475" s="465"/>
      <c r="AA475" s="465"/>
      <c r="AB475" s="465"/>
      <c r="AC475" s="465"/>
      <c r="AD475" s="408">
        <f t="shared" si="33"/>
        <v>0</v>
      </c>
    </row>
    <row r="476" spans="1:30" ht="18" customHeight="1" hidden="1">
      <c r="A476" s="424" t="s">
        <v>525</v>
      </c>
      <c r="B476" s="462"/>
      <c r="C476" s="462"/>
      <c r="D476" s="462"/>
      <c r="E476" s="462"/>
      <c r="F476" s="462"/>
      <c r="G476" s="462"/>
      <c r="H476" s="462"/>
      <c r="I476" s="462"/>
      <c r="J476" s="462"/>
      <c r="K476" s="462"/>
      <c r="L476" s="462"/>
      <c r="M476" s="462"/>
      <c r="N476" s="462"/>
      <c r="O476" s="462"/>
      <c r="P476" s="462"/>
      <c r="Q476" s="462"/>
      <c r="R476" s="462"/>
      <c r="S476" s="462"/>
      <c r="T476" s="462"/>
      <c r="U476" s="462"/>
      <c r="V476" s="462"/>
      <c r="W476" s="462"/>
      <c r="X476" s="462"/>
      <c r="Y476" s="462"/>
      <c r="Z476" s="462"/>
      <c r="AA476" s="462"/>
      <c r="AB476" s="462"/>
      <c r="AC476" s="462"/>
      <c r="AD476" s="408">
        <f t="shared" si="33"/>
        <v>0</v>
      </c>
    </row>
    <row r="477" spans="1:30" ht="18" customHeight="1" hidden="1">
      <c r="A477" s="426" t="s">
        <v>526</v>
      </c>
      <c r="B477" s="465"/>
      <c r="C477" s="465"/>
      <c r="D477" s="465"/>
      <c r="E477" s="465"/>
      <c r="F477" s="465"/>
      <c r="G477" s="465"/>
      <c r="H477" s="465"/>
      <c r="I477" s="465"/>
      <c r="J477" s="465"/>
      <c r="K477" s="465"/>
      <c r="L477" s="465"/>
      <c r="M477" s="465"/>
      <c r="N477" s="465"/>
      <c r="O477" s="465"/>
      <c r="P477" s="465"/>
      <c r="Q477" s="465"/>
      <c r="R477" s="465"/>
      <c r="S477" s="465"/>
      <c r="T477" s="465"/>
      <c r="U477" s="465"/>
      <c r="V477" s="465"/>
      <c r="W477" s="465"/>
      <c r="X477" s="465"/>
      <c r="Y477" s="465"/>
      <c r="Z477" s="465"/>
      <c r="AA477" s="465"/>
      <c r="AB477" s="465"/>
      <c r="AC477" s="465"/>
      <c r="AD477" s="408">
        <f t="shared" si="33"/>
        <v>0</v>
      </c>
    </row>
    <row r="478" spans="1:30" ht="18" customHeight="1" hidden="1" thickTop="1">
      <c r="A478" s="426" t="s">
        <v>528</v>
      </c>
      <c r="B478" s="465"/>
      <c r="C478" s="465"/>
      <c r="D478" s="465"/>
      <c r="E478" s="465"/>
      <c r="F478" s="465"/>
      <c r="G478" s="465"/>
      <c r="H478" s="465"/>
      <c r="I478" s="465"/>
      <c r="J478" s="465"/>
      <c r="K478" s="465"/>
      <c r="L478" s="465"/>
      <c r="M478" s="465"/>
      <c r="N478" s="465"/>
      <c r="O478" s="465"/>
      <c r="P478" s="465"/>
      <c r="Q478" s="465"/>
      <c r="R478" s="465"/>
      <c r="S478" s="465"/>
      <c r="T478" s="465"/>
      <c r="U478" s="465"/>
      <c r="V478" s="465"/>
      <c r="W478" s="465"/>
      <c r="X478" s="465"/>
      <c r="Y478" s="465"/>
      <c r="Z478" s="465"/>
      <c r="AA478" s="465"/>
      <c r="AB478" s="465"/>
      <c r="AC478" s="465"/>
      <c r="AD478" s="408">
        <f t="shared" si="33"/>
        <v>0</v>
      </c>
    </row>
    <row r="479" spans="1:30" ht="18" customHeight="1" hidden="1" thickTop="1">
      <c r="A479" s="426" t="s">
        <v>529</v>
      </c>
      <c r="B479" s="465"/>
      <c r="C479" s="465"/>
      <c r="D479" s="465"/>
      <c r="E479" s="465"/>
      <c r="F479" s="465"/>
      <c r="G479" s="465"/>
      <c r="H479" s="465"/>
      <c r="I479" s="465"/>
      <c r="J479" s="465"/>
      <c r="K479" s="465"/>
      <c r="L479" s="465"/>
      <c r="M479" s="465"/>
      <c r="N479" s="465"/>
      <c r="O479" s="465"/>
      <c r="P479" s="465"/>
      <c r="Q479" s="465"/>
      <c r="R479" s="465"/>
      <c r="S479" s="465"/>
      <c r="T479" s="465"/>
      <c r="U479" s="465"/>
      <c r="V479" s="465"/>
      <c r="W479" s="465"/>
      <c r="X479" s="465"/>
      <c r="Y479" s="465"/>
      <c r="Z479" s="465"/>
      <c r="AA479" s="465"/>
      <c r="AB479" s="465"/>
      <c r="AC479" s="465"/>
      <c r="AD479" s="408">
        <f t="shared" si="33"/>
        <v>0</v>
      </c>
    </row>
    <row r="480" spans="1:30" ht="18" customHeight="1" hidden="1">
      <c r="A480" s="424" t="s">
        <v>530</v>
      </c>
      <c r="B480" s="462"/>
      <c r="C480" s="462"/>
      <c r="D480" s="462"/>
      <c r="E480" s="462"/>
      <c r="F480" s="462"/>
      <c r="G480" s="462"/>
      <c r="H480" s="462"/>
      <c r="I480" s="462"/>
      <c r="J480" s="462"/>
      <c r="K480" s="462"/>
      <c r="L480" s="462"/>
      <c r="M480" s="462"/>
      <c r="N480" s="462"/>
      <c r="O480" s="462"/>
      <c r="P480" s="462"/>
      <c r="Q480" s="462"/>
      <c r="R480" s="462"/>
      <c r="S480" s="462"/>
      <c r="T480" s="462"/>
      <c r="U480" s="462"/>
      <c r="V480" s="462"/>
      <c r="W480" s="462"/>
      <c r="X480" s="462"/>
      <c r="Y480" s="462"/>
      <c r="Z480" s="462"/>
      <c r="AA480" s="462"/>
      <c r="AB480" s="462"/>
      <c r="AC480" s="462"/>
      <c r="AD480" s="408">
        <f t="shared" si="33"/>
        <v>0</v>
      </c>
    </row>
    <row r="481" spans="1:30" ht="18" customHeight="1" hidden="1">
      <c r="A481" s="426" t="s">
        <v>531</v>
      </c>
      <c r="B481" s="465"/>
      <c r="C481" s="465"/>
      <c r="D481" s="465"/>
      <c r="E481" s="465"/>
      <c r="F481" s="465"/>
      <c r="G481" s="465"/>
      <c r="H481" s="465"/>
      <c r="I481" s="465"/>
      <c r="J481" s="465"/>
      <c r="K481" s="465"/>
      <c r="L481" s="465"/>
      <c r="M481" s="465"/>
      <c r="N481" s="465"/>
      <c r="O481" s="465"/>
      <c r="P481" s="465"/>
      <c r="Q481" s="465"/>
      <c r="R481" s="465"/>
      <c r="S481" s="465"/>
      <c r="T481" s="465"/>
      <c r="U481" s="465"/>
      <c r="V481" s="465"/>
      <c r="W481" s="465"/>
      <c r="X481" s="465"/>
      <c r="Y481" s="465"/>
      <c r="Z481" s="465"/>
      <c r="AA481" s="465"/>
      <c r="AB481" s="465"/>
      <c r="AC481" s="465"/>
      <c r="AD481" s="408">
        <f t="shared" si="33"/>
        <v>0</v>
      </c>
    </row>
    <row r="482" spans="1:30" ht="18" customHeight="1" hidden="1">
      <c r="A482" s="426" t="s">
        <v>533</v>
      </c>
      <c r="B482" s="465"/>
      <c r="C482" s="465"/>
      <c r="D482" s="465"/>
      <c r="E482" s="465"/>
      <c r="F482" s="465"/>
      <c r="G482" s="465"/>
      <c r="H482" s="465"/>
      <c r="I482" s="465"/>
      <c r="J482" s="465"/>
      <c r="K482" s="465"/>
      <c r="L482" s="465"/>
      <c r="M482" s="465"/>
      <c r="N482" s="465"/>
      <c r="O482" s="465"/>
      <c r="P482" s="465"/>
      <c r="Q482" s="465"/>
      <c r="R482" s="465"/>
      <c r="S482" s="465"/>
      <c r="T482" s="465"/>
      <c r="U482" s="465"/>
      <c r="V482" s="465"/>
      <c r="W482" s="465"/>
      <c r="X482" s="465"/>
      <c r="Y482" s="465"/>
      <c r="Z482" s="465"/>
      <c r="AA482" s="465"/>
      <c r="AB482" s="465"/>
      <c r="AC482" s="465"/>
      <c r="AD482" s="408">
        <f t="shared" si="33"/>
        <v>0</v>
      </c>
    </row>
    <row r="483" spans="1:30" ht="18" customHeight="1" hidden="1">
      <c r="A483" s="426" t="s">
        <v>534</v>
      </c>
      <c r="B483" s="465"/>
      <c r="C483" s="465"/>
      <c r="D483" s="465"/>
      <c r="E483" s="465"/>
      <c r="F483" s="465"/>
      <c r="G483" s="465"/>
      <c r="H483" s="465"/>
      <c r="I483" s="465"/>
      <c r="J483" s="465"/>
      <c r="K483" s="465"/>
      <c r="L483" s="465"/>
      <c r="M483" s="465"/>
      <c r="N483" s="465"/>
      <c r="O483" s="465"/>
      <c r="P483" s="465"/>
      <c r="Q483" s="465"/>
      <c r="R483" s="465"/>
      <c r="S483" s="465"/>
      <c r="T483" s="465"/>
      <c r="U483" s="465"/>
      <c r="V483" s="465"/>
      <c r="W483" s="465"/>
      <c r="X483" s="465"/>
      <c r="Y483" s="465"/>
      <c r="Z483" s="465"/>
      <c r="AA483" s="465"/>
      <c r="AB483" s="465"/>
      <c r="AC483" s="465"/>
      <c r="AD483" s="408">
        <f t="shared" si="33"/>
        <v>0</v>
      </c>
    </row>
    <row r="484" spans="1:30" ht="18" customHeight="1" hidden="1">
      <c r="A484" s="424" t="s">
        <v>535</v>
      </c>
      <c r="B484" s="462"/>
      <c r="C484" s="462"/>
      <c r="D484" s="462"/>
      <c r="E484" s="462"/>
      <c r="F484" s="462"/>
      <c r="G484" s="462"/>
      <c r="H484" s="462"/>
      <c r="I484" s="462"/>
      <c r="J484" s="462"/>
      <c r="K484" s="462"/>
      <c r="L484" s="462"/>
      <c r="M484" s="462"/>
      <c r="N484" s="462"/>
      <c r="O484" s="462"/>
      <c r="P484" s="462"/>
      <c r="Q484" s="462"/>
      <c r="R484" s="462"/>
      <c r="S484" s="462"/>
      <c r="T484" s="462"/>
      <c r="U484" s="462"/>
      <c r="V484" s="462"/>
      <c r="W484" s="462"/>
      <c r="X484" s="462"/>
      <c r="Y484" s="462"/>
      <c r="Z484" s="462"/>
      <c r="AA484" s="462"/>
      <c r="AB484" s="462"/>
      <c r="AC484" s="462"/>
      <c r="AD484" s="408">
        <f t="shared" si="33"/>
        <v>0</v>
      </c>
    </row>
    <row r="485" spans="1:30" ht="18" customHeight="1" hidden="1">
      <c r="A485" s="424" t="s">
        <v>536</v>
      </c>
      <c r="B485" s="462"/>
      <c r="C485" s="462"/>
      <c r="D485" s="462"/>
      <c r="E485" s="462"/>
      <c r="F485" s="462"/>
      <c r="G485" s="462"/>
      <c r="H485" s="462"/>
      <c r="I485" s="462"/>
      <c r="J485" s="462"/>
      <c r="K485" s="462"/>
      <c r="L485" s="462"/>
      <c r="M485" s="462"/>
      <c r="N485" s="462"/>
      <c r="O485" s="462"/>
      <c r="P485" s="462"/>
      <c r="Q485" s="462"/>
      <c r="R485" s="462"/>
      <c r="S485" s="462"/>
      <c r="T485" s="462"/>
      <c r="U485" s="462"/>
      <c r="V485" s="462"/>
      <c r="W485" s="462"/>
      <c r="X485" s="462"/>
      <c r="Y485" s="462"/>
      <c r="Z485" s="462"/>
      <c r="AA485" s="462"/>
      <c r="AB485" s="462"/>
      <c r="AC485" s="462"/>
      <c r="AD485" s="408">
        <f t="shared" si="33"/>
        <v>0</v>
      </c>
    </row>
    <row r="486" spans="1:30" ht="18" customHeight="1" hidden="1">
      <c r="A486" s="426" t="s">
        <v>537</v>
      </c>
      <c r="B486" s="465"/>
      <c r="C486" s="465"/>
      <c r="D486" s="465"/>
      <c r="E486" s="465"/>
      <c r="F486" s="465"/>
      <c r="G486" s="465"/>
      <c r="H486" s="465"/>
      <c r="I486" s="465"/>
      <c r="J486" s="465"/>
      <c r="K486" s="465"/>
      <c r="L486" s="465"/>
      <c r="M486" s="465"/>
      <c r="N486" s="465"/>
      <c r="O486" s="465"/>
      <c r="P486" s="465"/>
      <c r="Q486" s="465"/>
      <c r="R486" s="465"/>
      <c r="S486" s="465"/>
      <c r="T486" s="465"/>
      <c r="U486" s="465"/>
      <c r="V486" s="465"/>
      <c r="W486" s="465"/>
      <c r="X486" s="465"/>
      <c r="Y486" s="465"/>
      <c r="Z486" s="465"/>
      <c r="AA486" s="465"/>
      <c r="AB486" s="465"/>
      <c r="AC486" s="465"/>
      <c r="AD486" s="408">
        <f t="shared" si="33"/>
        <v>0</v>
      </c>
    </row>
    <row r="487" spans="1:30" ht="18" customHeight="1" hidden="1">
      <c r="A487" s="424" t="s">
        <v>538</v>
      </c>
      <c r="B487" s="462"/>
      <c r="C487" s="462"/>
      <c r="D487" s="462"/>
      <c r="E487" s="462"/>
      <c r="F487" s="462"/>
      <c r="G487" s="462"/>
      <c r="H487" s="462"/>
      <c r="I487" s="462"/>
      <c r="J487" s="462"/>
      <c r="K487" s="462"/>
      <c r="L487" s="462"/>
      <c r="M487" s="462"/>
      <c r="N487" s="462"/>
      <c r="O487" s="462"/>
      <c r="P487" s="462"/>
      <c r="Q487" s="462"/>
      <c r="R487" s="462"/>
      <c r="S487" s="462"/>
      <c r="T487" s="462"/>
      <c r="U487" s="462"/>
      <c r="V487" s="462"/>
      <c r="W487" s="462"/>
      <c r="X487" s="462"/>
      <c r="Y487" s="462"/>
      <c r="Z487" s="462"/>
      <c r="AA487" s="462"/>
      <c r="AB487" s="462"/>
      <c r="AC487" s="462"/>
      <c r="AD487" s="408">
        <f t="shared" si="33"/>
        <v>0</v>
      </c>
    </row>
    <row r="488" spans="1:30" ht="18" customHeight="1" hidden="1">
      <c r="A488" s="426" t="s">
        <v>539</v>
      </c>
      <c r="B488" s="465"/>
      <c r="C488" s="465"/>
      <c r="D488" s="465"/>
      <c r="E488" s="465"/>
      <c r="F488" s="465"/>
      <c r="G488" s="465"/>
      <c r="H488" s="465"/>
      <c r="I488" s="465"/>
      <c r="J488" s="465"/>
      <c r="K488" s="465"/>
      <c r="L488" s="465"/>
      <c r="M488" s="465"/>
      <c r="N488" s="465"/>
      <c r="O488" s="465"/>
      <c r="P488" s="465"/>
      <c r="Q488" s="465"/>
      <c r="R488" s="465"/>
      <c r="S488" s="465"/>
      <c r="T488" s="465"/>
      <c r="U488" s="465"/>
      <c r="V488" s="465"/>
      <c r="W488" s="465"/>
      <c r="X488" s="465"/>
      <c r="Y488" s="465"/>
      <c r="Z488" s="465"/>
      <c r="AA488" s="465"/>
      <c r="AB488" s="465"/>
      <c r="AC488" s="465"/>
      <c r="AD488" s="408">
        <f t="shared" si="33"/>
        <v>0</v>
      </c>
    </row>
    <row r="489" spans="1:30" ht="18" customHeight="1" hidden="1">
      <c r="A489" s="424" t="s">
        <v>540</v>
      </c>
      <c r="B489" s="462"/>
      <c r="C489" s="462"/>
      <c r="D489" s="462"/>
      <c r="E489" s="462"/>
      <c r="F489" s="462"/>
      <c r="G489" s="462"/>
      <c r="H489" s="462"/>
      <c r="I489" s="462"/>
      <c r="J489" s="462"/>
      <c r="K489" s="462"/>
      <c r="L489" s="462"/>
      <c r="M489" s="462"/>
      <c r="N489" s="462"/>
      <c r="O489" s="462"/>
      <c r="P489" s="462"/>
      <c r="Q489" s="462"/>
      <c r="R489" s="462"/>
      <c r="S489" s="462"/>
      <c r="T489" s="462"/>
      <c r="U489" s="462"/>
      <c r="V489" s="462"/>
      <c r="W489" s="462"/>
      <c r="X489" s="462"/>
      <c r="Y489" s="462"/>
      <c r="Z489" s="462"/>
      <c r="AA489" s="462"/>
      <c r="AB489" s="462"/>
      <c r="AC489" s="462"/>
      <c r="AD489" s="408">
        <f t="shared" si="33"/>
        <v>0</v>
      </c>
    </row>
    <row r="490" spans="1:30" ht="18" customHeight="1" hidden="1">
      <c r="A490" s="426" t="s">
        <v>541</v>
      </c>
      <c r="B490" s="465"/>
      <c r="C490" s="465"/>
      <c r="D490" s="465"/>
      <c r="E490" s="465"/>
      <c r="F490" s="465"/>
      <c r="G490" s="465"/>
      <c r="H490" s="465"/>
      <c r="I490" s="465"/>
      <c r="J490" s="465"/>
      <c r="K490" s="465"/>
      <c r="L490" s="465"/>
      <c r="M490" s="465"/>
      <c r="N490" s="465"/>
      <c r="O490" s="465"/>
      <c r="P490" s="465"/>
      <c r="Q490" s="465"/>
      <c r="R490" s="465"/>
      <c r="S490" s="465"/>
      <c r="T490" s="465"/>
      <c r="U490" s="465"/>
      <c r="V490" s="465"/>
      <c r="W490" s="465"/>
      <c r="X490" s="465"/>
      <c r="Y490" s="465"/>
      <c r="Z490" s="465"/>
      <c r="AA490" s="465"/>
      <c r="AB490" s="465"/>
      <c r="AC490" s="465"/>
      <c r="AD490" s="408">
        <f t="shared" si="33"/>
        <v>0</v>
      </c>
    </row>
    <row r="491" spans="1:30" ht="18" customHeight="1" hidden="1">
      <c r="A491" s="424" t="s">
        <v>542</v>
      </c>
      <c r="B491" s="462"/>
      <c r="C491" s="462"/>
      <c r="D491" s="462"/>
      <c r="E491" s="462"/>
      <c r="F491" s="462"/>
      <c r="G491" s="462"/>
      <c r="H491" s="462"/>
      <c r="I491" s="462"/>
      <c r="J491" s="462"/>
      <c r="K491" s="462"/>
      <c r="L491" s="462"/>
      <c r="M491" s="462"/>
      <c r="N491" s="462"/>
      <c r="O491" s="462"/>
      <c r="P491" s="462"/>
      <c r="Q491" s="462"/>
      <c r="R491" s="462"/>
      <c r="S491" s="462"/>
      <c r="T491" s="462"/>
      <c r="U491" s="462"/>
      <c r="V491" s="462"/>
      <c r="W491" s="462"/>
      <c r="X491" s="462"/>
      <c r="Y491" s="462"/>
      <c r="Z491" s="462"/>
      <c r="AA491" s="462"/>
      <c r="AB491" s="462"/>
      <c r="AC491" s="462"/>
      <c r="AD491" s="408">
        <f t="shared" si="33"/>
        <v>0</v>
      </c>
    </row>
    <row r="492" spans="1:30" ht="18" customHeight="1" hidden="1">
      <c r="A492" s="426" t="s">
        <v>543</v>
      </c>
      <c r="B492" s="465"/>
      <c r="C492" s="465"/>
      <c r="D492" s="465"/>
      <c r="E492" s="465"/>
      <c r="F492" s="465"/>
      <c r="G492" s="465"/>
      <c r="H492" s="465"/>
      <c r="I492" s="465"/>
      <c r="J492" s="465"/>
      <c r="K492" s="465"/>
      <c r="L492" s="465"/>
      <c r="M492" s="465"/>
      <c r="N492" s="465"/>
      <c r="O492" s="465"/>
      <c r="P492" s="465"/>
      <c r="Q492" s="465"/>
      <c r="R492" s="465"/>
      <c r="S492" s="465"/>
      <c r="T492" s="465"/>
      <c r="U492" s="465"/>
      <c r="V492" s="465"/>
      <c r="W492" s="465"/>
      <c r="X492" s="465"/>
      <c r="Y492" s="465"/>
      <c r="Z492" s="465"/>
      <c r="AA492" s="465"/>
      <c r="AB492" s="465"/>
      <c r="AC492" s="465"/>
      <c r="AD492" s="408">
        <f t="shared" si="33"/>
        <v>0</v>
      </c>
    </row>
    <row r="493" spans="1:30" ht="18" customHeight="1" hidden="1">
      <c r="A493" s="424" t="s">
        <v>544</v>
      </c>
      <c r="B493" s="462"/>
      <c r="C493" s="462"/>
      <c r="D493" s="462"/>
      <c r="E493" s="462"/>
      <c r="F493" s="462"/>
      <c r="G493" s="462"/>
      <c r="H493" s="462"/>
      <c r="I493" s="462"/>
      <c r="J493" s="462"/>
      <c r="K493" s="462"/>
      <c r="L493" s="462"/>
      <c r="M493" s="462"/>
      <c r="N493" s="462"/>
      <c r="O493" s="462"/>
      <c r="P493" s="462"/>
      <c r="Q493" s="462"/>
      <c r="R493" s="462"/>
      <c r="S493" s="462"/>
      <c r="T493" s="462"/>
      <c r="U493" s="462"/>
      <c r="V493" s="462"/>
      <c r="W493" s="462"/>
      <c r="X493" s="462"/>
      <c r="Y493" s="462"/>
      <c r="Z493" s="462"/>
      <c r="AA493" s="462"/>
      <c r="AB493" s="462"/>
      <c r="AC493" s="462"/>
      <c r="AD493" s="408">
        <f t="shared" si="33"/>
        <v>0</v>
      </c>
    </row>
    <row r="494" spans="1:30" ht="18" customHeight="1" hidden="1">
      <c r="A494" s="426" t="s">
        <v>545</v>
      </c>
      <c r="B494" s="465"/>
      <c r="C494" s="465"/>
      <c r="D494" s="465"/>
      <c r="E494" s="465"/>
      <c r="F494" s="465"/>
      <c r="G494" s="465"/>
      <c r="H494" s="465"/>
      <c r="I494" s="465"/>
      <c r="J494" s="465"/>
      <c r="K494" s="465"/>
      <c r="L494" s="465"/>
      <c r="M494" s="465"/>
      <c r="N494" s="465"/>
      <c r="O494" s="465"/>
      <c r="P494" s="465"/>
      <c r="Q494" s="465"/>
      <c r="R494" s="465"/>
      <c r="S494" s="465"/>
      <c r="T494" s="465"/>
      <c r="U494" s="465"/>
      <c r="V494" s="465"/>
      <c r="W494" s="465"/>
      <c r="X494" s="465"/>
      <c r="Y494" s="465"/>
      <c r="Z494" s="465"/>
      <c r="AA494" s="465"/>
      <c r="AB494" s="465"/>
      <c r="AC494" s="465"/>
      <c r="AD494" s="408">
        <f t="shared" si="33"/>
        <v>0</v>
      </c>
    </row>
    <row r="495" spans="1:30" ht="18" customHeight="1" hidden="1">
      <c r="A495" s="424" t="s">
        <v>546</v>
      </c>
      <c r="B495" s="462"/>
      <c r="C495" s="462"/>
      <c r="D495" s="462"/>
      <c r="E495" s="462"/>
      <c r="F495" s="462"/>
      <c r="G495" s="462"/>
      <c r="H495" s="462"/>
      <c r="I495" s="462"/>
      <c r="J495" s="462"/>
      <c r="K495" s="462"/>
      <c r="L495" s="462"/>
      <c r="M495" s="462"/>
      <c r="N495" s="462"/>
      <c r="O495" s="462"/>
      <c r="P495" s="462"/>
      <c r="Q495" s="462"/>
      <c r="R495" s="462"/>
      <c r="S495" s="462"/>
      <c r="T495" s="462"/>
      <c r="U495" s="462"/>
      <c r="V495" s="462"/>
      <c r="W495" s="462"/>
      <c r="X495" s="462"/>
      <c r="Y495" s="462"/>
      <c r="Z495" s="462"/>
      <c r="AA495" s="462"/>
      <c r="AB495" s="462"/>
      <c r="AC495" s="462"/>
      <c r="AD495" s="408">
        <f t="shared" si="33"/>
        <v>0</v>
      </c>
    </row>
    <row r="496" spans="1:30" ht="18" customHeight="1" hidden="1">
      <c r="A496" s="426" t="s">
        <v>547</v>
      </c>
      <c r="B496" s="465"/>
      <c r="C496" s="465"/>
      <c r="D496" s="465"/>
      <c r="E496" s="465"/>
      <c r="F496" s="465"/>
      <c r="G496" s="465"/>
      <c r="H496" s="465"/>
      <c r="I496" s="465"/>
      <c r="J496" s="465"/>
      <c r="K496" s="465"/>
      <c r="L496" s="465"/>
      <c r="M496" s="465"/>
      <c r="N496" s="465"/>
      <c r="O496" s="465"/>
      <c r="P496" s="465"/>
      <c r="Q496" s="465"/>
      <c r="R496" s="465"/>
      <c r="S496" s="465"/>
      <c r="T496" s="465"/>
      <c r="U496" s="465"/>
      <c r="V496" s="465"/>
      <c r="W496" s="465"/>
      <c r="X496" s="465"/>
      <c r="Y496" s="465"/>
      <c r="Z496" s="465"/>
      <c r="AA496" s="465"/>
      <c r="AB496" s="465"/>
      <c r="AC496" s="465"/>
      <c r="AD496" s="408">
        <f t="shared" si="33"/>
        <v>0</v>
      </c>
    </row>
    <row r="497" spans="1:30" ht="18" customHeight="1" hidden="1">
      <c r="A497" s="424" t="s">
        <v>548</v>
      </c>
      <c r="B497" s="462"/>
      <c r="C497" s="462"/>
      <c r="D497" s="462"/>
      <c r="E497" s="462"/>
      <c r="F497" s="462"/>
      <c r="G497" s="462"/>
      <c r="H497" s="462"/>
      <c r="I497" s="462"/>
      <c r="J497" s="462"/>
      <c r="K497" s="462"/>
      <c r="L497" s="462"/>
      <c r="M497" s="462"/>
      <c r="N497" s="462"/>
      <c r="O497" s="462"/>
      <c r="P497" s="462"/>
      <c r="Q497" s="462"/>
      <c r="R497" s="462"/>
      <c r="S497" s="462"/>
      <c r="T497" s="462"/>
      <c r="U497" s="462"/>
      <c r="V497" s="462"/>
      <c r="W497" s="462"/>
      <c r="X497" s="462"/>
      <c r="Y497" s="462"/>
      <c r="Z497" s="462"/>
      <c r="AA497" s="462"/>
      <c r="AB497" s="462"/>
      <c r="AC497" s="462"/>
      <c r="AD497" s="408">
        <f t="shared" si="33"/>
        <v>0</v>
      </c>
    </row>
    <row r="498" spans="1:30" ht="18" customHeight="1" hidden="1">
      <c r="A498" s="426" t="s">
        <v>549</v>
      </c>
      <c r="B498" s="465"/>
      <c r="C498" s="465"/>
      <c r="D498" s="465"/>
      <c r="E498" s="465"/>
      <c r="F498" s="465"/>
      <c r="G498" s="465"/>
      <c r="H498" s="465"/>
      <c r="I498" s="465"/>
      <c r="J498" s="465"/>
      <c r="K498" s="465"/>
      <c r="L498" s="465"/>
      <c r="M498" s="465"/>
      <c r="N498" s="465"/>
      <c r="O498" s="465"/>
      <c r="P498" s="465"/>
      <c r="Q498" s="465"/>
      <c r="R498" s="465"/>
      <c r="S498" s="465"/>
      <c r="T498" s="465"/>
      <c r="U498" s="465"/>
      <c r="V498" s="465"/>
      <c r="W498" s="465"/>
      <c r="X498" s="465"/>
      <c r="Y498" s="465"/>
      <c r="Z498" s="465"/>
      <c r="AA498" s="465"/>
      <c r="AB498" s="465"/>
      <c r="AC498" s="465"/>
      <c r="AD498" s="408">
        <f t="shared" si="33"/>
        <v>0</v>
      </c>
    </row>
    <row r="499" spans="1:30" ht="18" customHeight="1" hidden="1">
      <c r="A499" s="424" t="s">
        <v>550</v>
      </c>
      <c r="B499" s="462"/>
      <c r="C499" s="462"/>
      <c r="D499" s="462"/>
      <c r="E499" s="462"/>
      <c r="F499" s="462"/>
      <c r="G499" s="462"/>
      <c r="H499" s="462"/>
      <c r="I499" s="462"/>
      <c r="J499" s="462"/>
      <c r="K499" s="462"/>
      <c r="L499" s="462"/>
      <c r="M499" s="462"/>
      <c r="N499" s="462"/>
      <c r="O499" s="462"/>
      <c r="P499" s="462"/>
      <c r="Q499" s="462"/>
      <c r="R499" s="462"/>
      <c r="S499" s="462"/>
      <c r="T499" s="462"/>
      <c r="U499" s="462"/>
      <c r="V499" s="462"/>
      <c r="W499" s="462"/>
      <c r="X499" s="462"/>
      <c r="Y499" s="462"/>
      <c r="Z499" s="462"/>
      <c r="AA499" s="462"/>
      <c r="AB499" s="462"/>
      <c r="AC499" s="462"/>
      <c r="AD499" s="408">
        <f t="shared" si="33"/>
        <v>0</v>
      </c>
    </row>
    <row r="500" spans="1:30" ht="18" customHeight="1" hidden="1">
      <c r="A500" s="426" t="s">
        <v>551</v>
      </c>
      <c r="B500" s="465"/>
      <c r="C500" s="465"/>
      <c r="D500" s="465"/>
      <c r="E500" s="465"/>
      <c r="F500" s="465"/>
      <c r="G500" s="465"/>
      <c r="H500" s="465"/>
      <c r="I500" s="465"/>
      <c r="J500" s="465"/>
      <c r="K500" s="465"/>
      <c r="L500" s="465"/>
      <c r="M500" s="465"/>
      <c r="N500" s="465"/>
      <c r="O500" s="465"/>
      <c r="P500" s="465"/>
      <c r="Q500" s="465"/>
      <c r="R500" s="465"/>
      <c r="S500" s="465"/>
      <c r="T500" s="465"/>
      <c r="U500" s="465"/>
      <c r="V500" s="465"/>
      <c r="W500" s="465"/>
      <c r="X500" s="465"/>
      <c r="Y500" s="465"/>
      <c r="Z500" s="465"/>
      <c r="AA500" s="465"/>
      <c r="AB500" s="465"/>
      <c r="AC500" s="465"/>
      <c r="AD500" s="408">
        <f t="shared" si="33"/>
        <v>0</v>
      </c>
    </row>
    <row r="501" spans="1:30" ht="18" customHeight="1" hidden="1">
      <c r="A501" s="424" t="s">
        <v>552</v>
      </c>
      <c r="B501" s="462"/>
      <c r="C501" s="462"/>
      <c r="D501" s="462"/>
      <c r="E501" s="462"/>
      <c r="F501" s="462"/>
      <c r="G501" s="462"/>
      <c r="H501" s="462"/>
      <c r="I501" s="462"/>
      <c r="J501" s="462"/>
      <c r="K501" s="462"/>
      <c r="L501" s="462"/>
      <c r="M501" s="462"/>
      <c r="N501" s="462"/>
      <c r="O501" s="462"/>
      <c r="P501" s="462"/>
      <c r="Q501" s="462"/>
      <c r="R501" s="462"/>
      <c r="S501" s="462"/>
      <c r="T501" s="462"/>
      <c r="U501" s="462"/>
      <c r="V501" s="462"/>
      <c r="W501" s="462"/>
      <c r="X501" s="462"/>
      <c r="Y501" s="462"/>
      <c r="Z501" s="462"/>
      <c r="AA501" s="462"/>
      <c r="AB501" s="462"/>
      <c r="AC501" s="462"/>
      <c r="AD501" s="408">
        <f t="shared" si="33"/>
        <v>0</v>
      </c>
    </row>
    <row r="502" spans="1:30" ht="18" customHeight="1" hidden="1">
      <c r="A502" s="426" t="s">
        <v>553</v>
      </c>
      <c r="B502" s="465"/>
      <c r="C502" s="465"/>
      <c r="D502" s="465"/>
      <c r="E502" s="465"/>
      <c r="F502" s="465"/>
      <c r="G502" s="465"/>
      <c r="H502" s="465"/>
      <c r="I502" s="465"/>
      <c r="J502" s="465"/>
      <c r="K502" s="465"/>
      <c r="L502" s="465"/>
      <c r="M502" s="465"/>
      <c r="N502" s="465"/>
      <c r="O502" s="465"/>
      <c r="P502" s="465"/>
      <c r="Q502" s="465"/>
      <c r="R502" s="465"/>
      <c r="S502" s="465"/>
      <c r="T502" s="465"/>
      <c r="U502" s="465"/>
      <c r="V502" s="465"/>
      <c r="W502" s="465"/>
      <c r="X502" s="465"/>
      <c r="Y502" s="465"/>
      <c r="Z502" s="465"/>
      <c r="AA502" s="465"/>
      <c r="AB502" s="465"/>
      <c r="AC502" s="465"/>
      <c r="AD502" s="408">
        <f t="shared" si="33"/>
        <v>0</v>
      </c>
    </row>
    <row r="503" spans="1:30" ht="18" customHeight="1" hidden="1">
      <c r="A503" s="424" t="s">
        <v>554</v>
      </c>
      <c r="B503" s="462"/>
      <c r="C503" s="462"/>
      <c r="D503" s="462"/>
      <c r="E503" s="462"/>
      <c r="F503" s="462"/>
      <c r="G503" s="462"/>
      <c r="H503" s="462"/>
      <c r="I503" s="462"/>
      <c r="J503" s="462"/>
      <c r="K503" s="462"/>
      <c r="L503" s="462"/>
      <c r="M503" s="462"/>
      <c r="N503" s="462"/>
      <c r="O503" s="462"/>
      <c r="P503" s="462"/>
      <c r="Q503" s="462"/>
      <c r="R503" s="462"/>
      <c r="S503" s="462"/>
      <c r="T503" s="462"/>
      <c r="U503" s="462"/>
      <c r="V503" s="462"/>
      <c r="W503" s="462"/>
      <c r="X503" s="462"/>
      <c r="Y503" s="462"/>
      <c r="Z503" s="462"/>
      <c r="AA503" s="462"/>
      <c r="AB503" s="462"/>
      <c r="AC503" s="462"/>
      <c r="AD503" s="408">
        <f t="shared" si="33"/>
        <v>0</v>
      </c>
    </row>
    <row r="504" spans="1:30" ht="18" customHeight="1" hidden="1">
      <c r="A504" s="426" t="s">
        <v>555</v>
      </c>
      <c r="B504" s="465"/>
      <c r="C504" s="465"/>
      <c r="D504" s="465"/>
      <c r="E504" s="465"/>
      <c r="F504" s="465"/>
      <c r="G504" s="465"/>
      <c r="H504" s="465"/>
      <c r="I504" s="465"/>
      <c r="J504" s="465"/>
      <c r="K504" s="465"/>
      <c r="L504" s="465"/>
      <c r="M504" s="465"/>
      <c r="N504" s="465"/>
      <c r="O504" s="465"/>
      <c r="P504" s="465"/>
      <c r="Q504" s="465"/>
      <c r="R504" s="465"/>
      <c r="S504" s="465"/>
      <c r="T504" s="465"/>
      <c r="U504" s="465"/>
      <c r="V504" s="465"/>
      <c r="W504" s="465"/>
      <c r="X504" s="465"/>
      <c r="Y504" s="465"/>
      <c r="Z504" s="465"/>
      <c r="AA504" s="465"/>
      <c r="AB504" s="465"/>
      <c r="AC504" s="465"/>
      <c r="AD504" s="408">
        <f t="shared" si="33"/>
        <v>0</v>
      </c>
    </row>
    <row r="505" spans="1:30" ht="18" customHeight="1" hidden="1">
      <c r="A505" s="424" t="s">
        <v>556</v>
      </c>
      <c r="B505" s="462"/>
      <c r="C505" s="462"/>
      <c r="D505" s="462"/>
      <c r="E505" s="462"/>
      <c r="F505" s="462"/>
      <c r="G505" s="462"/>
      <c r="H505" s="462"/>
      <c r="I505" s="462"/>
      <c r="J505" s="462"/>
      <c r="K505" s="462"/>
      <c r="L505" s="462"/>
      <c r="M505" s="462"/>
      <c r="N505" s="462"/>
      <c r="O505" s="462"/>
      <c r="P505" s="462"/>
      <c r="Q505" s="462"/>
      <c r="R505" s="462"/>
      <c r="S505" s="462"/>
      <c r="T505" s="462"/>
      <c r="U505" s="462"/>
      <c r="V505" s="462"/>
      <c r="W505" s="462"/>
      <c r="X505" s="462"/>
      <c r="Y505" s="462"/>
      <c r="Z505" s="462"/>
      <c r="AA505" s="462"/>
      <c r="AB505" s="462"/>
      <c r="AC505" s="462"/>
      <c r="AD505" s="408">
        <f t="shared" si="33"/>
        <v>0</v>
      </c>
    </row>
    <row r="506" spans="1:30" ht="18" customHeight="1" hidden="1">
      <c r="A506" s="426" t="s">
        <v>557</v>
      </c>
      <c r="B506" s="465"/>
      <c r="C506" s="465"/>
      <c r="D506" s="465"/>
      <c r="E506" s="465"/>
      <c r="F506" s="465"/>
      <c r="G506" s="465"/>
      <c r="H506" s="465"/>
      <c r="I506" s="465"/>
      <c r="J506" s="465"/>
      <c r="K506" s="465"/>
      <c r="L506" s="465"/>
      <c r="M506" s="465"/>
      <c r="N506" s="465"/>
      <c r="O506" s="465"/>
      <c r="P506" s="465"/>
      <c r="Q506" s="465"/>
      <c r="R506" s="465"/>
      <c r="S506" s="465"/>
      <c r="T506" s="465"/>
      <c r="U506" s="465"/>
      <c r="V506" s="465"/>
      <c r="W506" s="465"/>
      <c r="X506" s="465"/>
      <c r="Y506" s="465"/>
      <c r="Z506" s="465"/>
      <c r="AA506" s="465"/>
      <c r="AB506" s="465"/>
      <c r="AC506" s="465"/>
      <c r="AD506" s="408">
        <f t="shared" si="33"/>
        <v>0</v>
      </c>
    </row>
    <row r="507" spans="1:30" ht="18" customHeight="1" hidden="1">
      <c r="A507" s="424" t="s">
        <v>559</v>
      </c>
      <c r="B507" s="462"/>
      <c r="C507" s="462"/>
      <c r="D507" s="462"/>
      <c r="E507" s="462"/>
      <c r="F507" s="462"/>
      <c r="G507" s="462"/>
      <c r="H507" s="462"/>
      <c r="I507" s="462"/>
      <c r="J507" s="462"/>
      <c r="K507" s="462"/>
      <c r="L507" s="462"/>
      <c r="M507" s="462"/>
      <c r="N507" s="462"/>
      <c r="O507" s="462"/>
      <c r="P507" s="462"/>
      <c r="Q507" s="462"/>
      <c r="R507" s="462"/>
      <c r="S507" s="462"/>
      <c r="T507" s="462"/>
      <c r="U507" s="462"/>
      <c r="V507" s="462"/>
      <c r="W507" s="462"/>
      <c r="X507" s="462"/>
      <c r="Y507" s="462"/>
      <c r="Z507" s="462"/>
      <c r="AA507" s="462"/>
      <c r="AB507" s="462"/>
      <c r="AC507" s="462"/>
      <c r="AD507" s="408">
        <f t="shared" si="33"/>
        <v>0</v>
      </c>
    </row>
    <row r="508" spans="1:30" ht="18" customHeight="1" hidden="1">
      <c r="A508" s="426" t="s">
        <v>560</v>
      </c>
      <c r="B508" s="465"/>
      <c r="C508" s="465"/>
      <c r="D508" s="465"/>
      <c r="E508" s="465"/>
      <c r="F508" s="465"/>
      <c r="G508" s="465"/>
      <c r="H508" s="465"/>
      <c r="I508" s="465"/>
      <c r="J508" s="465"/>
      <c r="K508" s="465"/>
      <c r="L508" s="465"/>
      <c r="M508" s="465"/>
      <c r="N508" s="465"/>
      <c r="O508" s="465"/>
      <c r="P508" s="465"/>
      <c r="Q508" s="465"/>
      <c r="R508" s="465"/>
      <c r="S508" s="465"/>
      <c r="T508" s="465"/>
      <c r="U508" s="465"/>
      <c r="V508" s="465"/>
      <c r="W508" s="465"/>
      <c r="X508" s="465"/>
      <c r="Y508" s="465"/>
      <c r="Z508" s="465"/>
      <c r="AA508" s="465"/>
      <c r="AB508" s="465"/>
      <c r="AC508" s="465"/>
      <c r="AD508" s="408">
        <f t="shared" si="33"/>
        <v>0</v>
      </c>
    </row>
    <row r="509" spans="1:30" ht="18" customHeight="1" hidden="1">
      <c r="A509" s="426" t="s">
        <v>561</v>
      </c>
      <c r="B509" s="462"/>
      <c r="C509" s="462"/>
      <c r="D509" s="462"/>
      <c r="E509" s="462"/>
      <c r="F509" s="462"/>
      <c r="G509" s="462"/>
      <c r="H509" s="462"/>
      <c r="I509" s="462"/>
      <c r="J509" s="462"/>
      <c r="K509" s="462"/>
      <c r="L509" s="462"/>
      <c r="M509" s="462"/>
      <c r="N509" s="462"/>
      <c r="O509" s="462"/>
      <c r="P509" s="462"/>
      <c r="Q509" s="462"/>
      <c r="R509" s="462"/>
      <c r="S509" s="462"/>
      <c r="T509" s="462"/>
      <c r="U509" s="462"/>
      <c r="V509" s="462"/>
      <c r="W509" s="462"/>
      <c r="X509" s="462"/>
      <c r="Y509" s="462"/>
      <c r="Z509" s="462"/>
      <c r="AA509" s="462"/>
      <c r="AB509" s="462"/>
      <c r="AC509" s="462"/>
      <c r="AD509" s="408">
        <f t="shared" si="33"/>
        <v>0</v>
      </c>
    </row>
    <row r="510" spans="1:30" ht="18" customHeight="1" hidden="1">
      <c r="A510" s="424" t="s">
        <v>577</v>
      </c>
      <c r="B510" s="462"/>
      <c r="C510" s="462"/>
      <c r="D510" s="462"/>
      <c r="E510" s="462"/>
      <c r="F510" s="462"/>
      <c r="G510" s="462"/>
      <c r="H510" s="462"/>
      <c r="I510" s="462"/>
      <c r="J510" s="462"/>
      <c r="K510" s="462"/>
      <c r="L510" s="462"/>
      <c r="M510" s="462"/>
      <c r="N510" s="462"/>
      <c r="O510" s="462"/>
      <c r="P510" s="462"/>
      <c r="Q510" s="462"/>
      <c r="R510" s="462"/>
      <c r="S510" s="462"/>
      <c r="T510" s="462"/>
      <c r="U510" s="462"/>
      <c r="V510" s="462"/>
      <c r="W510" s="462"/>
      <c r="X510" s="462"/>
      <c r="Y510" s="462"/>
      <c r="Z510" s="462"/>
      <c r="AA510" s="462"/>
      <c r="AB510" s="462"/>
      <c r="AC510" s="462"/>
      <c r="AD510" s="408">
        <f t="shared" si="33"/>
        <v>0</v>
      </c>
    </row>
    <row r="511" spans="1:30" ht="18" customHeight="1" hidden="1">
      <c r="A511" s="426" t="s">
        <v>578</v>
      </c>
      <c r="B511" s="465"/>
      <c r="C511" s="465"/>
      <c r="D511" s="465"/>
      <c r="E511" s="465"/>
      <c r="F511" s="465"/>
      <c r="G511" s="465"/>
      <c r="H511" s="465"/>
      <c r="I511" s="465"/>
      <c r="J511" s="465"/>
      <c r="K511" s="465"/>
      <c r="L511" s="465"/>
      <c r="M511" s="465"/>
      <c r="N511" s="465"/>
      <c r="O511" s="465"/>
      <c r="P511" s="465"/>
      <c r="Q511" s="465"/>
      <c r="R511" s="465"/>
      <c r="S511" s="465"/>
      <c r="T511" s="465"/>
      <c r="U511" s="465"/>
      <c r="V511" s="465"/>
      <c r="W511" s="465"/>
      <c r="X511" s="465"/>
      <c r="Y511" s="465"/>
      <c r="Z511" s="465"/>
      <c r="AA511" s="465"/>
      <c r="AB511" s="465"/>
      <c r="AC511" s="465"/>
      <c r="AD511" s="408">
        <f t="shared" si="33"/>
        <v>0</v>
      </c>
    </row>
    <row r="512" spans="1:30" ht="18" customHeight="1" hidden="1">
      <c r="A512" s="424" t="s">
        <v>579</v>
      </c>
      <c r="B512" s="462"/>
      <c r="C512" s="462"/>
      <c r="D512" s="462"/>
      <c r="E512" s="462"/>
      <c r="F512" s="462"/>
      <c r="G512" s="462"/>
      <c r="H512" s="462"/>
      <c r="I512" s="462"/>
      <c r="J512" s="462"/>
      <c r="K512" s="462"/>
      <c r="L512" s="462"/>
      <c r="M512" s="462"/>
      <c r="N512" s="462"/>
      <c r="O512" s="462"/>
      <c r="P512" s="462"/>
      <c r="Q512" s="462"/>
      <c r="R512" s="462"/>
      <c r="S512" s="462"/>
      <c r="T512" s="462"/>
      <c r="U512" s="462"/>
      <c r="V512" s="462"/>
      <c r="W512" s="462"/>
      <c r="X512" s="462"/>
      <c r="Y512" s="462"/>
      <c r="Z512" s="462"/>
      <c r="AA512" s="462"/>
      <c r="AB512" s="462"/>
      <c r="AC512" s="462"/>
      <c r="AD512" s="408">
        <f t="shared" si="33"/>
        <v>0</v>
      </c>
    </row>
    <row r="513" spans="1:30" ht="18" customHeight="1" hidden="1">
      <c r="A513" s="426" t="s">
        <v>580</v>
      </c>
      <c r="B513" s="465"/>
      <c r="C513" s="465"/>
      <c r="D513" s="465"/>
      <c r="E513" s="465"/>
      <c r="F513" s="465"/>
      <c r="G513" s="465"/>
      <c r="H513" s="465"/>
      <c r="I513" s="465"/>
      <c r="J513" s="465"/>
      <c r="K513" s="465"/>
      <c r="L513" s="465"/>
      <c r="M513" s="465"/>
      <c r="N513" s="465"/>
      <c r="O513" s="465"/>
      <c r="P513" s="465"/>
      <c r="Q513" s="465"/>
      <c r="R513" s="465"/>
      <c r="S513" s="465"/>
      <c r="T513" s="465"/>
      <c r="U513" s="465"/>
      <c r="V513" s="465"/>
      <c r="W513" s="465"/>
      <c r="X513" s="465"/>
      <c r="Y513" s="465"/>
      <c r="Z513" s="465"/>
      <c r="AA513" s="465"/>
      <c r="AB513" s="465"/>
      <c r="AC513" s="465"/>
      <c r="AD513" s="408">
        <f t="shared" si="33"/>
        <v>0</v>
      </c>
    </row>
    <row r="514" spans="1:30" ht="18" customHeight="1" hidden="1">
      <c r="A514" s="426" t="s">
        <v>581</v>
      </c>
      <c r="B514" s="465"/>
      <c r="C514" s="465"/>
      <c r="D514" s="465"/>
      <c r="E514" s="465"/>
      <c r="F514" s="465"/>
      <c r="G514" s="465"/>
      <c r="H514" s="465"/>
      <c r="I514" s="465"/>
      <c r="J514" s="465"/>
      <c r="K514" s="465"/>
      <c r="L514" s="465"/>
      <c r="M514" s="465"/>
      <c r="N514" s="465"/>
      <c r="O514" s="465"/>
      <c r="P514" s="465"/>
      <c r="Q514" s="465"/>
      <c r="R514" s="465"/>
      <c r="S514" s="465"/>
      <c r="T514" s="465"/>
      <c r="U514" s="465"/>
      <c r="V514" s="465"/>
      <c r="W514" s="465"/>
      <c r="X514" s="465"/>
      <c r="Y514" s="465"/>
      <c r="Z514" s="465"/>
      <c r="AA514" s="465"/>
      <c r="AB514" s="465"/>
      <c r="AC514" s="465"/>
      <c r="AD514" s="408">
        <f t="shared" si="33"/>
        <v>0</v>
      </c>
    </row>
    <row r="515" spans="1:30" ht="18" customHeight="1" hidden="1">
      <c r="A515" s="424" t="s">
        <v>582</v>
      </c>
      <c r="B515" s="462"/>
      <c r="C515" s="462"/>
      <c r="D515" s="462"/>
      <c r="E515" s="462"/>
      <c r="F515" s="462"/>
      <c r="G515" s="462"/>
      <c r="H515" s="462"/>
      <c r="I515" s="462"/>
      <c r="J515" s="462"/>
      <c r="K515" s="462"/>
      <c r="L515" s="462"/>
      <c r="M515" s="462"/>
      <c r="N515" s="462"/>
      <c r="O515" s="462"/>
      <c r="P515" s="462"/>
      <c r="Q515" s="462"/>
      <c r="R515" s="462"/>
      <c r="S515" s="462"/>
      <c r="T515" s="462"/>
      <c r="U515" s="462"/>
      <c r="V515" s="462"/>
      <c r="W515" s="462"/>
      <c r="X515" s="462"/>
      <c r="Y515" s="462"/>
      <c r="Z515" s="462"/>
      <c r="AA515" s="462"/>
      <c r="AB515" s="462"/>
      <c r="AC515" s="462"/>
      <c r="AD515" s="408">
        <f t="shared" si="33"/>
        <v>0</v>
      </c>
    </row>
    <row r="516" spans="1:30" ht="18" customHeight="1" hidden="1">
      <c r="A516" s="426" t="s">
        <v>583</v>
      </c>
      <c r="B516" s="465"/>
      <c r="C516" s="465"/>
      <c r="D516" s="465"/>
      <c r="E516" s="465"/>
      <c r="F516" s="465"/>
      <c r="G516" s="465"/>
      <c r="H516" s="465"/>
      <c r="I516" s="465"/>
      <c r="J516" s="465"/>
      <c r="K516" s="465"/>
      <c r="L516" s="465"/>
      <c r="M516" s="465"/>
      <c r="N516" s="465"/>
      <c r="O516" s="465"/>
      <c r="P516" s="465"/>
      <c r="Q516" s="465"/>
      <c r="R516" s="465"/>
      <c r="S516" s="465"/>
      <c r="T516" s="465"/>
      <c r="U516" s="465"/>
      <c r="V516" s="465"/>
      <c r="W516" s="465"/>
      <c r="X516" s="465"/>
      <c r="Y516" s="465"/>
      <c r="Z516" s="465"/>
      <c r="AA516" s="465"/>
      <c r="AB516" s="465"/>
      <c r="AC516" s="465"/>
      <c r="AD516" s="408">
        <f t="shared" si="33"/>
        <v>0</v>
      </c>
    </row>
    <row r="517" spans="1:30" ht="18" customHeight="1" hidden="1">
      <c r="A517" s="424" t="s">
        <v>584</v>
      </c>
      <c r="B517" s="462"/>
      <c r="C517" s="462"/>
      <c r="D517" s="462"/>
      <c r="E517" s="462"/>
      <c r="F517" s="462"/>
      <c r="G517" s="462"/>
      <c r="H517" s="462"/>
      <c r="I517" s="462"/>
      <c r="J517" s="462"/>
      <c r="K517" s="462"/>
      <c r="L517" s="462"/>
      <c r="M517" s="462"/>
      <c r="N517" s="462"/>
      <c r="O517" s="462"/>
      <c r="P517" s="462"/>
      <c r="Q517" s="462"/>
      <c r="R517" s="462"/>
      <c r="S517" s="462"/>
      <c r="T517" s="462"/>
      <c r="U517" s="462"/>
      <c r="V517" s="462"/>
      <c r="W517" s="462"/>
      <c r="X517" s="462"/>
      <c r="Y517" s="462"/>
      <c r="Z517" s="462"/>
      <c r="AA517" s="462"/>
      <c r="AB517" s="462"/>
      <c r="AC517" s="462"/>
      <c r="AD517" s="408">
        <f t="shared" si="33"/>
        <v>0</v>
      </c>
    </row>
    <row r="518" spans="1:30" ht="18" customHeight="1" hidden="1" thickTop="1">
      <c r="A518" s="426" t="s">
        <v>585</v>
      </c>
      <c r="B518" s="465"/>
      <c r="C518" s="465"/>
      <c r="D518" s="465"/>
      <c r="E518" s="465"/>
      <c r="F518" s="465"/>
      <c r="G518" s="465"/>
      <c r="H518" s="465"/>
      <c r="I518" s="465"/>
      <c r="J518" s="465"/>
      <c r="K518" s="465"/>
      <c r="L518" s="465"/>
      <c r="M518" s="465"/>
      <c r="N518" s="465"/>
      <c r="O518" s="465"/>
      <c r="P518" s="465"/>
      <c r="Q518" s="465"/>
      <c r="R518" s="465"/>
      <c r="S518" s="465"/>
      <c r="T518" s="465"/>
      <c r="U518" s="465"/>
      <c r="V518" s="465"/>
      <c r="W518" s="465"/>
      <c r="X518" s="465"/>
      <c r="Y518" s="465"/>
      <c r="Z518" s="465"/>
      <c r="AA518" s="465"/>
      <c r="AB518" s="465"/>
      <c r="AC518" s="465"/>
      <c r="AD518" s="408">
        <f t="shared" si="33"/>
        <v>0</v>
      </c>
    </row>
    <row r="519" spans="1:30" ht="18" customHeight="1" hidden="1">
      <c r="A519" s="424" t="s">
        <v>586</v>
      </c>
      <c r="B519" s="462"/>
      <c r="C519" s="462"/>
      <c r="D519" s="462"/>
      <c r="E519" s="462"/>
      <c r="F519" s="462"/>
      <c r="G519" s="462"/>
      <c r="H519" s="462"/>
      <c r="I519" s="462"/>
      <c r="J519" s="462"/>
      <c r="K519" s="462"/>
      <c r="L519" s="462"/>
      <c r="M519" s="462"/>
      <c r="N519" s="462"/>
      <c r="O519" s="462"/>
      <c r="P519" s="462"/>
      <c r="Q519" s="462"/>
      <c r="R519" s="462"/>
      <c r="S519" s="462"/>
      <c r="T519" s="462"/>
      <c r="U519" s="462"/>
      <c r="V519" s="462"/>
      <c r="W519" s="462"/>
      <c r="X519" s="462"/>
      <c r="Y519" s="462"/>
      <c r="Z519" s="462"/>
      <c r="AA519" s="462"/>
      <c r="AB519" s="462"/>
      <c r="AC519" s="462"/>
      <c r="AD519" s="408">
        <f t="shared" si="33"/>
        <v>0</v>
      </c>
    </row>
    <row r="520" spans="1:30" ht="18" customHeight="1" hidden="1">
      <c r="A520" s="426" t="s">
        <v>587</v>
      </c>
      <c r="B520" s="465"/>
      <c r="C520" s="465"/>
      <c r="D520" s="465"/>
      <c r="E520" s="465"/>
      <c r="F520" s="465"/>
      <c r="G520" s="465"/>
      <c r="H520" s="465"/>
      <c r="I520" s="465"/>
      <c r="J520" s="465"/>
      <c r="K520" s="465"/>
      <c r="L520" s="465"/>
      <c r="M520" s="465"/>
      <c r="N520" s="465"/>
      <c r="O520" s="465"/>
      <c r="P520" s="465"/>
      <c r="Q520" s="465"/>
      <c r="R520" s="465"/>
      <c r="S520" s="465"/>
      <c r="T520" s="465"/>
      <c r="U520" s="465"/>
      <c r="V520" s="465"/>
      <c r="W520" s="465"/>
      <c r="X520" s="465"/>
      <c r="Y520" s="465"/>
      <c r="Z520" s="465"/>
      <c r="AA520" s="465"/>
      <c r="AB520" s="465"/>
      <c r="AC520" s="465"/>
      <c r="AD520" s="408">
        <f t="shared" si="33"/>
        <v>0</v>
      </c>
    </row>
    <row r="521" spans="1:30" ht="18" customHeight="1" hidden="1">
      <c r="A521" s="424" t="s">
        <v>588</v>
      </c>
      <c r="B521" s="462"/>
      <c r="C521" s="462"/>
      <c r="D521" s="462"/>
      <c r="E521" s="462"/>
      <c r="F521" s="462"/>
      <c r="G521" s="462"/>
      <c r="H521" s="462"/>
      <c r="I521" s="462"/>
      <c r="J521" s="462"/>
      <c r="K521" s="462"/>
      <c r="L521" s="462"/>
      <c r="M521" s="462"/>
      <c r="N521" s="462"/>
      <c r="O521" s="462"/>
      <c r="P521" s="462"/>
      <c r="Q521" s="462"/>
      <c r="R521" s="462"/>
      <c r="S521" s="462"/>
      <c r="T521" s="462"/>
      <c r="U521" s="462"/>
      <c r="V521" s="462"/>
      <c r="W521" s="462"/>
      <c r="X521" s="462"/>
      <c r="Y521" s="462"/>
      <c r="Z521" s="462"/>
      <c r="AA521" s="462"/>
      <c r="AB521" s="462"/>
      <c r="AC521" s="462"/>
      <c r="AD521" s="408">
        <f t="shared" si="33"/>
        <v>0</v>
      </c>
    </row>
    <row r="522" spans="1:30" ht="18" customHeight="1" hidden="1">
      <c r="A522" s="426" t="s">
        <v>589</v>
      </c>
      <c r="B522" s="465"/>
      <c r="C522" s="465"/>
      <c r="D522" s="465"/>
      <c r="E522" s="465"/>
      <c r="F522" s="465"/>
      <c r="G522" s="465"/>
      <c r="H522" s="465"/>
      <c r="I522" s="465"/>
      <c r="J522" s="465"/>
      <c r="K522" s="465"/>
      <c r="L522" s="465"/>
      <c r="M522" s="465"/>
      <c r="N522" s="465"/>
      <c r="O522" s="465"/>
      <c r="P522" s="465"/>
      <c r="Q522" s="465"/>
      <c r="R522" s="465"/>
      <c r="S522" s="465"/>
      <c r="T522" s="465"/>
      <c r="U522" s="465"/>
      <c r="V522" s="465"/>
      <c r="W522" s="465"/>
      <c r="X522" s="465"/>
      <c r="Y522" s="465"/>
      <c r="Z522" s="465"/>
      <c r="AA522" s="465"/>
      <c r="AB522" s="465"/>
      <c r="AC522" s="465"/>
      <c r="AD522" s="408">
        <f aca="true" t="shared" si="37" ref="AD522:AD560">SUM(B522:AC522)-N522</f>
        <v>0</v>
      </c>
    </row>
    <row r="523" spans="1:30" ht="18" customHeight="1" hidden="1">
      <c r="A523" s="424" t="s">
        <v>590</v>
      </c>
      <c r="B523" s="462"/>
      <c r="C523" s="462"/>
      <c r="D523" s="462"/>
      <c r="E523" s="462"/>
      <c r="F523" s="462"/>
      <c r="G523" s="462"/>
      <c r="H523" s="462"/>
      <c r="I523" s="462"/>
      <c r="J523" s="462"/>
      <c r="K523" s="462"/>
      <c r="L523" s="462"/>
      <c r="M523" s="462"/>
      <c r="N523" s="462"/>
      <c r="O523" s="462"/>
      <c r="P523" s="462"/>
      <c r="Q523" s="462"/>
      <c r="R523" s="462"/>
      <c r="S523" s="462"/>
      <c r="T523" s="462"/>
      <c r="U523" s="462"/>
      <c r="V523" s="462"/>
      <c r="W523" s="462"/>
      <c r="X523" s="462"/>
      <c r="Y523" s="462"/>
      <c r="Z523" s="462"/>
      <c r="AA523" s="462"/>
      <c r="AB523" s="462"/>
      <c r="AC523" s="462"/>
      <c r="AD523" s="408">
        <f t="shared" si="37"/>
        <v>0</v>
      </c>
    </row>
    <row r="524" spans="1:30" ht="18" customHeight="1" hidden="1">
      <c r="A524" s="426" t="s">
        <v>591</v>
      </c>
      <c r="B524" s="465"/>
      <c r="C524" s="465"/>
      <c r="D524" s="465"/>
      <c r="E524" s="465"/>
      <c r="F524" s="465"/>
      <c r="G524" s="465"/>
      <c r="H524" s="465"/>
      <c r="I524" s="465"/>
      <c r="J524" s="465"/>
      <c r="K524" s="465"/>
      <c r="L524" s="465"/>
      <c r="M524" s="465"/>
      <c r="N524" s="465"/>
      <c r="O524" s="465"/>
      <c r="P524" s="465"/>
      <c r="Q524" s="465"/>
      <c r="R524" s="465"/>
      <c r="S524" s="465"/>
      <c r="T524" s="465"/>
      <c r="U524" s="465"/>
      <c r="V524" s="465"/>
      <c r="W524" s="465"/>
      <c r="X524" s="465"/>
      <c r="Y524" s="465"/>
      <c r="Z524" s="465"/>
      <c r="AA524" s="465"/>
      <c r="AB524" s="465"/>
      <c r="AC524" s="465"/>
      <c r="AD524" s="408">
        <f t="shared" si="37"/>
        <v>0</v>
      </c>
    </row>
    <row r="525" spans="1:30" ht="18" customHeight="1" hidden="1">
      <c r="A525" s="424" t="s">
        <v>592</v>
      </c>
      <c r="B525" s="462"/>
      <c r="C525" s="462"/>
      <c r="D525" s="462"/>
      <c r="E525" s="462"/>
      <c r="F525" s="462"/>
      <c r="G525" s="462"/>
      <c r="H525" s="462"/>
      <c r="I525" s="462"/>
      <c r="J525" s="462"/>
      <c r="K525" s="462"/>
      <c r="L525" s="462"/>
      <c r="M525" s="462"/>
      <c r="N525" s="462"/>
      <c r="O525" s="462"/>
      <c r="P525" s="462"/>
      <c r="Q525" s="462"/>
      <c r="R525" s="462"/>
      <c r="S525" s="462"/>
      <c r="T525" s="462"/>
      <c r="U525" s="462"/>
      <c r="V525" s="462"/>
      <c r="W525" s="462"/>
      <c r="X525" s="462"/>
      <c r="Y525" s="462"/>
      <c r="Z525" s="462"/>
      <c r="AA525" s="462"/>
      <c r="AB525" s="462"/>
      <c r="AC525" s="462"/>
      <c r="AD525" s="408">
        <f t="shared" si="37"/>
        <v>0</v>
      </c>
    </row>
    <row r="526" spans="1:30" ht="18" customHeight="1" hidden="1">
      <c r="A526" s="426" t="s">
        <v>593</v>
      </c>
      <c r="B526" s="465"/>
      <c r="C526" s="465"/>
      <c r="D526" s="465"/>
      <c r="E526" s="465"/>
      <c r="F526" s="465"/>
      <c r="G526" s="465"/>
      <c r="H526" s="465"/>
      <c r="I526" s="465"/>
      <c r="J526" s="465"/>
      <c r="K526" s="465"/>
      <c r="L526" s="465"/>
      <c r="M526" s="465"/>
      <c r="N526" s="465"/>
      <c r="O526" s="465"/>
      <c r="P526" s="465"/>
      <c r="Q526" s="465"/>
      <c r="R526" s="465"/>
      <c r="S526" s="465"/>
      <c r="T526" s="465"/>
      <c r="U526" s="465"/>
      <c r="V526" s="465"/>
      <c r="W526" s="465"/>
      <c r="X526" s="465"/>
      <c r="Y526" s="465"/>
      <c r="Z526" s="465"/>
      <c r="AA526" s="465"/>
      <c r="AB526" s="465"/>
      <c r="AC526" s="465"/>
      <c r="AD526" s="408">
        <f t="shared" si="37"/>
        <v>0</v>
      </c>
    </row>
    <row r="527" spans="1:30" ht="18" customHeight="1" hidden="1">
      <c r="A527" s="424" t="s">
        <v>598</v>
      </c>
      <c r="B527" s="462"/>
      <c r="C527" s="462"/>
      <c r="D527" s="462"/>
      <c r="E527" s="462"/>
      <c r="F527" s="462"/>
      <c r="G527" s="462"/>
      <c r="H527" s="462"/>
      <c r="I527" s="462"/>
      <c r="J527" s="462"/>
      <c r="K527" s="462"/>
      <c r="L527" s="462"/>
      <c r="M527" s="462"/>
      <c r="N527" s="462"/>
      <c r="O527" s="462"/>
      <c r="P527" s="462"/>
      <c r="Q527" s="462"/>
      <c r="R527" s="462"/>
      <c r="S527" s="462"/>
      <c r="T527" s="462"/>
      <c r="U527" s="462"/>
      <c r="V527" s="462"/>
      <c r="W527" s="462"/>
      <c r="X527" s="462"/>
      <c r="Y527" s="462"/>
      <c r="Z527" s="462"/>
      <c r="AA527" s="462"/>
      <c r="AB527" s="462"/>
      <c r="AC527" s="462"/>
      <c r="AD527" s="408">
        <f t="shared" si="37"/>
        <v>0</v>
      </c>
    </row>
    <row r="528" spans="1:30" ht="18" customHeight="1" hidden="1">
      <c r="A528" s="426" t="s">
        <v>599</v>
      </c>
      <c r="B528" s="465"/>
      <c r="C528" s="465"/>
      <c r="D528" s="465"/>
      <c r="E528" s="465"/>
      <c r="F528" s="465"/>
      <c r="G528" s="465"/>
      <c r="H528" s="465"/>
      <c r="I528" s="465"/>
      <c r="J528" s="465"/>
      <c r="K528" s="465"/>
      <c r="L528" s="465"/>
      <c r="M528" s="465"/>
      <c r="N528" s="465"/>
      <c r="O528" s="465"/>
      <c r="P528" s="465"/>
      <c r="Q528" s="465"/>
      <c r="R528" s="465"/>
      <c r="S528" s="465"/>
      <c r="T528" s="465"/>
      <c r="U528" s="465"/>
      <c r="V528" s="465"/>
      <c r="W528" s="465"/>
      <c r="X528" s="465"/>
      <c r="Y528" s="465"/>
      <c r="Z528" s="465"/>
      <c r="AA528" s="465"/>
      <c r="AB528" s="465"/>
      <c r="AC528" s="465"/>
      <c r="AD528" s="408">
        <f t="shared" si="37"/>
        <v>0</v>
      </c>
    </row>
    <row r="529" spans="1:30" ht="18" customHeight="1" hidden="1">
      <c r="A529" s="424" t="s">
        <v>600</v>
      </c>
      <c r="B529" s="462"/>
      <c r="C529" s="462"/>
      <c r="D529" s="462"/>
      <c r="E529" s="462"/>
      <c r="F529" s="462"/>
      <c r="G529" s="462"/>
      <c r="H529" s="462"/>
      <c r="I529" s="462"/>
      <c r="J529" s="462"/>
      <c r="K529" s="462"/>
      <c r="L529" s="462"/>
      <c r="M529" s="462"/>
      <c r="N529" s="462"/>
      <c r="O529" s="462"/>
      <c r="P529" s="462"/>
      <c r="Q529" s="462"/>
      <c r="R529" s="462"/>
      <c r="S529" s="462"/>
      <c r="T529" s="462"/>
      <c r="U529" s="462"/>
      <c r="V529" s="462"/>
      <c r="W529" s="462"/>
      <c r="X529" s="462"/>
      <c r="Y529" s="462"/>
      <c r="Z529" s="462"/>
      <c r="AA529" s="462"/>
      <c r="AB529" s="462"/>
      <c r="AC529" s="462"/>
      <c r="AD529" s="408">
        <f t="shared" si="37"/>
        <v>0</v>
      </c>
    </row>
    <row r="530" spans="1:30" ht="18" customHeight="1" hidden="1">
      <c r="A530" s="426" t="s">
        <v>601</v>
      </c>
      <c r="B530" s="465"/>
      <c r="C530" s="465"/>
      <c r="D530" s="465"/>
      <c r="E530" s="465"/>
      <c r="F530" s="465"/>
      <c r="G530" s="465"/>
      <c r="H530" s="465"/>
      <c r="I530" s="465"/>
      <c r="J530" s="465"/>
      <c r="K530" s="465"/>
      <c r="L530" s="465"/>
      <c r="M530" s="465"/>
      <c r="N530" s="465"/>
      <c r="O530" s="465"/>
      <c r="P530" s="465"/>
      <c r="Q530" s="465"/>
      <c r="R530" s="465"/>
      <c r="S530" s="465"/>
      <c r="T530" s="465"/>
      <c r="U530" s="465"/>
      <c r="V530" s="465"/>
      <c r="W530" s="465"/>
      <c r="X530" s="465"/>
      <c r="Y530" s="465"/>
      <c r="Z530" s="465"/>
      <c r="AA530" s="465"/>
      <c r="AB530" s="465"/>
      <c r="AC530" s="465"/>
      <c r="AD530" s="408">
        <f t="shared" si="37"/>
        <v>0</v>
      </c>
    </row>
    <row r="531" spans="1:30" ht="18" customHeight="1" hidden="1">
      <c r="A531" s="424" t="s">
        <v>602</v>
      </c>
      <c r="B531" s="462"/>
      <c r="C531" s="462"/>
      <c r="D531" s="462"/>
      <c r="E531" s="462"/>
      <c r="F531" s="462"/>
      <c r="G531" s="462"/>
      <c r="H531" s="462"/>
      <c r="I531" s="462"/>
      <c r="J531" s="462"/>
      <c r="K531" s="462"/>
      <c r="L531" s="462"/>
      <c r="M531" s="462"/>
      <c r="N531" s="462"/>
      <c r="O531" s="462"/>
      <c r="P531" s="462"/>
      <c r="Q531" s="462"/>
      <c r="R531" s="462"/>
      <c r="S531" s="462"/>
      <c r="T531" s="462"/>
      <c r="U531" s="462"/>
      <c r="V531" s="462"/>
      <c r="W531" s="462"/>
      <c r="X531" s="462"/>
      <c r="Y531" s="462"/>
      <c r="Z531" s="462"/>
      <c r="AA531" s="462"/>
      <c r="AB531" s="462"/>
      <c r="AC531" s="462"/>
      <c r="AD531" s="408">
        <f t="shared" si="37"/>
        <v>0</v>
      </c>
    </row>
    <row r="532" spans="1:30" ht="18" customHeight="1" hidden="1">
      <c r="A532" s="426" t="s">
        <v>603</v>
      </c>
      <c r="B532" s="465"/>
      <c r="C532" s="465"/>
      <c r="D532" s="465"/>
      <c r="E532" s="465"/>
      <c r="F532" s="465"/>
      <c r="G532" s="465"/>
      <c r="H532" s="465"/>
      <c r="I532" s="465"/>
      <c r="J532" s="465"/>
      <c r="K532" s="465"/>
      <c r="L532" s="465"/>
      <c r="M532" s="465"/>
      <c r="N532" s="465"/>
      <c r="O532" s="465"/>
      <c r="P532" s="465"/>
      <c r="Q532" s="465"/>
      <c r="R532" s="465"/>
      <c r="S532" s="465"/>
      <c r="T532" s="465"/>
      <c r="U532" s="465"/>
      <c r="V532" s="465"/>
      <c r="W532" s="465"/>
      <c r="X532" s="465"/>
      <c r="Y532" s="465"/>
      <c r="Z532" s="465"/>
      <c r="AA532" s="465"/>
      <c r="AB532" s="465"/>
      <c r="AC532" s="465"/>
      <c r="AD532" s="408">
        <f t="shared" si="37"/>
        <v>0</v>
      </c>
    </row>
    <row r="533" spans="1:30" ht="18" customHeight="1" hidden="1">
      <c r="A533" s="424" t="s">
        <v>604</v>
      </c>
      <c r="B533" s="462"/>
      <c r="C533" s="462"/>
      <c r="D533" s="462"/>
      <c r="E533" s="462"/>
      <c r="F533" s="462"/>
      <c r="G533" s="462"/>
      <c r="H533" s="462"/>
      <c r="I533" s="462"/>
      <c r="J533" s="462"/>
      <c r="K533" s="462"/>
      <c r="L533" s="462"/>
      <c r="M533" s="462"/>
      <c r="N533" s="462"/>
      <c r="O533" s="462"/>
      <c r="P533" s="462"/>
      <c r="Q533" s="462"/>
      <c r="R533" s="462"/>
      <c r="S533" s="462"/>
      <c r="T533" s="462"/>
      <c r="U533" s="462"/>
      <c r="V533" s="462"/>
      <c r="W533" s="462"/>
      <c r="X533" s="462"/>
      <c r="Y533" s="462"/>
      <c r="Z533" s="462"/>
      <c r="AA533" s="462"/>
      <c r="AB533" s="462"/>
      <c r="AC533" s="462"/>
      <c r="AD533" s="408">
        <f t="shared" si="37"/>
        <v>0</v>
      </c>
    </row>
    <row r="534" spans="1:30" ht="18" customHeight="1" hidden="1">
      <c r="A534" s="426" t="s">
        <v>605</v>
      </c>
      <c r="B534" s="465"/>
      <c r="C534" s="465"/>
      <c r="D534" s="465"/>
      <c r="E534" s="465"/>
      <c r="F534" s="465"/>
      <c r="G534" s="465"/>
      <c r="H534" s="465"/>
      <c r="I534" s="465"/>
      <c r="J534" s="465"/>
      <c r="K534" s="465"/>
      <c r="L534" s="465"/>
      <c r="M534" s="465"/>
      <c r="N534" s="465"/>
      <c r="O534" s="465"/>
      <c r="P534" s="465"/>
      <c r="Q534" s="465"/>
      <c r="R534" s="465"/>
      <c r="S534" s="465"/>
      <c r="T534" s="465"/>
      <c r="U534" s="465"/>
      <c r="V534" s="465"/>
      <c r="W534" s="465"/>
      <c r="X534" s="465"/>
      <c r="Y534" s="465"/>
      <c r="Z534" s="465"/>
      <c r="AA534" s="465"/>
      <c r="AB534" s="465"/>
      <c r="AC534" s="465"/>
      <c r="AD534" s="408">
        <f t="shared" si="37"/>
        <v>0</v>
      </c>
    </row>
    <row r="535" spans="1:30" ht="18" customHeight="1" hidden="1">
      <c r="A535" s="424" t="s">
        <v>606</v>
      </c>
      <c r="B535" s="462"/>
      <c r="C535" s="462"/>
      <c r="D535" s="462"/>
      <c r="E535" s="462"/>
      <c r="F535" s="462"/>
      <c r="G535" s="462"/>
      <c r="H535" s="462"/>
      <c r="I535" s="462"/>
      <c r="J535" s="462"/>
      <c r="K535" s="462"/>
      <c r="L535" s="462"/>
      <c r="M535" s="462"/>
      <c r="N535" s="462"/>
      <c r="O535" s="462"/>
      <c r="P535" s="462"/>
      <c r="Q535" s="462"/>
      <c r="R535" s="462"/>
      <c r="S535" s="462"/>
      <c r="T535" s="462"/>
      <c r="U535" s="462"/>
      <c r="V535" s="462"/>
      <c r="W535" s="462"/>
      <c r="X535" s="462"/>
      <c r="Y535" s="462"/>
      <c r="Z535" s="462"/>
      <c r="AA535" s="462"/>
      <c r="AB535" s="462"/>
      <c r="AC535" s="462"/>
      <c r="AD535" s="408">
        <f t="shared" si="37"/>
        <v>0</v>
      </c>
    </row>
    <row r="536" spans="1:30" ht="18" customHeight="1" hidden="1">
      <c r="A536" s="426" t="s">
        <v>148</v>
      </c>
      <c r="B536" s="465"/>
      <c r="C536" s="465"/>
      <c r="D536" s="465"/>
      <c r="E536" s="465"/>
      <c r="F536" s="465"/>
      <c r="G536" s="465"/>
      <c r="H536" s="465"/>
      <c r="I536" s="465"/>
      <c r="J536" s="465"/>
      <c r="K536" s="465"/>
      <c r="L536" s="465"/>
      <c r="M536" s="465"/>
      <c r="N536" s="465"/>
      <c r="O536" s="465"/>
      <c r="P536" s="465"/>
      <c r="Q536" s="465"/>
      <c r="R536" s="465"/>
      <c r="S536" s="465"/>
      <c r="T536" s="465"/>
      <c r="U536" s="465"/>
      <c r="V536" s="465"/>
      <c r="W536" s="465"/>
      <c r="X536" s="465"/>
      <c r="Y536" s="465"/>
      <c r="Z536" s="465"/>
      <c r="AA536" s="465"/>
      <c r="AB536" s="465"/>
      <c r="AC536" s="465"/>
      <c r="AD536" s="408">
        <f t="shared" si="37"/>
        <v>0</v>
      </c>
    </row>
    <row r="537" spans="1:30" ht="18" customHeight="1" hidden="1">
      <c r="A537" s="424" t="s">
        <v>565</v>
      </c>
      <c r="B537" s="462"/>
      <c r="C537" s="462"/>
      <c r="D537" s="462"/>
      <c r="E537" s="462"/>
      <c r="F537" s="462"/>
      <c r="G537" s="462"/>
      <c r="H537" s="462"/>
      <c r="I537" s="462"/>
      <c r="J537" s="462"/>
      <c r="K537" s="462"/>
      <c r="L537" s="462"/>
      <c r="M537" s="462"/>
      <c r="N537" s="462"/>
      <c r="O537" s="462"/>
      <c r="P537" s="462"/>
      <c r="Q537" s="462"/>
      <c r="R537" s="462"/>
      <c r="S537" s="462"/>
      <c r="T537" s="462"/>
      <c r="U537" s="462"/>
      <c r="V537" s="462"/>
      <c r="W537" s="462"/>
      <c r="X537" s="462"/>
      <c r="Y537" s="462"/>
      <c r="Z537" s="462"/>
      <c r="AA537" s="462"/>
      <c r="AB537" s="462"/>
      <c r="AC537" s="462"/>
      <c r="AD537" s="408">
        <f t="shared" si="37"/>
        <v>0</v>
      </c>
    </row>
    <row r="538" spans="1:30" ht="18" customHeight="1" hidden="1">
      <c r="A538" s="426" t="s">
        <v>566</v>
      </c>
      <c r="B538" s="465"/>
      <c r="C538" s="465"/>
      <c r="D538" s="465"/>
      <c r="E538" s="465"/>
      <c r="F538" s="465"/>
      <c r="G538" s="465"/>
      <c r="H538" s="465"/>
      <c r="I538" s="465"/>
      <c r="J538" s="465"/>
      <c r="K538" s="465"/>
      <c r="L538" s="465"/>
      <c r="M538" s="465"/>
      <c r="N538" s="465"/>
      <c r="O538" s="465"/>
      <c r="P538" s="465"/>
      <c r="Q538" s="465"/>
      <c r="R538" s="465"/>
      <c r="S538" s="465"/>
      <c r="T538" s="465"/>
      <c r="U538" s="465"/>
      <c r="V538" s="465"/>
      <c r="W538" s="465"/>
      <c r="X538" s="465"/>
      <c r="Y538" s="465"/>
      <c r="Z538" s="465"/>
      <c r="AA538" s="465"/>
      <c r="AB538" s="465"/>
      <c r="AC538" s="465"/>
      <c r="AD538" s="408">
        <f t="shared" si="37"/>
        <v>0</v>
      </c>
    </row>
    <row r="539" spans="1:30" ht="18" customHeight="1" hidden="1">
      <c r="A539" s="424" t="s">
        <v>567</v>
      </c>
      <c r="B539" s="462"/>
      <c r="C539" s="462"/>
      <c r="D539" s="462"/>
      <c r="E539" s="462"/>
      <c r="F539" s="462"/>
      <c r="G539" s="462"/>
      <c r="H539" s="462"/>
      <c r="I539" s="462"/>
      <c r="J539" s="462"/>
      <c r="K539" s="462"/>
      <c r="L539" s="462"/>
      <c r="M539" s="462"/>
      <c r="N539" s="462"/>
      <c r="O539" s="462"/>
      <c r="P539" s="462"/>
      <c r="Q539" s="462"/>
      <c r="R539" s="462"/>
      <c r="S539" s="462"/>
      <c r="T539" s="462"/>
      <c r="U539" s="462"/>
      <c r="V539" s="462"/>
      <c r="W539" s="462"/>
      <c r="X539" s="462"/>
      <c r="Y539" s="462"/>
      <c r="Z539" s="462"/>
      <c r="AA539" s="462"/>
      <c r="AB539" s="462"/>
      <c r="AC539" s="462"/>
      <c r="AD539" s="408">
        <f t="shared" si="37"/>
        <v>0</v>
      </c>
    </row>
    <row r="540" spans="1:30" ht="18" customHeight="1" hidden="1">
      <c r="A540" s="426" t="s">
        <v>568</v>
      </c>
      <c r="B540" s="465"/>
      <c r="C540" s="465"/>
      <c r="D540" s="465"/>
      <c r="E540" s="465"/>
      <c r="F540" s="465"/>
      <c r="G540" s="465"/>
      <c r="H540" s="465"/>
      <c r="I540" s="465"/>
      <c r="J540" s="465"/>
      <c r="K540" s="465"/>
      <c r="L540" s="465"/>
      <c r="M540" s="465"/>
      <c r="N540" s="465"/>
      <c r="O540" s="465"/>
      <c r="P540" s="465"/>
      <c r="Q540" s="465"/>
      <c r="R540" s="465"/>
      <c r="S540" s="465"/>
      <c r="T540" s="465"/>
      <c r="U540" s="465"/>
      <c r="V540" s="465"/>
      <c r="W540" s="465"/>
      <c r="X540" s="465"/>
      <c r="Y540" s="465"/>
      <c r="Z540" s="465"/>
      <c r="AA540" s="465"/>
      <c r="AB540" s="465"/>
      <c r="AC540" s="465"/>
      <c r="AD540" s="408">
        <f t="shared" si="37"/>
        <v>0</v>
      </c>
    </row>
    <row r="541" spans="1:30" ht="18" customHeight="1" hidden="1">
      <c r="A541" s="424" t="s">
        <v>161</v>
      </c>
      <c r="B541" s="462"/>
      <c r="C541" s="462"/>
      <c r="D541" s="462"/>
      <c r="E541" s="462"/>
      <c r="F541" s="462"/>
      <c r="G541" s="462"/>
      <c r="H541" s="462"/>
      <c r="I541" s="462"/>
      <c r="J541" s="462"/>
      <c r="K541" s="462"/>
      <c r="L541" s="462"/>
      <c r="M541" s="462"/>
      <c r="N541" s="462"/>
      <c r="O541" s="462"/>
      <c r="P541" s="462"/>
      <c r="Q541" s="462"/>
      <c r="R541" s="462"/>
      <c r="S541" s="462"/>
      <c r="T541" s="462"/>
      <c r="U541" s="462"/>
      <c r="V541" s="462"/>
      <c r="W541" s="462"/>
      <c r="X541" s="462"/>
      <c r="Y541" s="462"/>
      <c r="Z541" s="462"/>
      <c r="AA541" s="462"/>
      <c r="AB541" s="462"/>
      <c r="AC541" s="462"/>
      <c r="AD541" s="408">
        <f t="shared" si="37"/>
        <v>0</v>
      </c>
    </row>
    <row r="542" spans="1:30" ht="18" customHeight="1" hidden="1">
      <c r="A542" s="424" t="s">
        <v>147</v>
      </c>
      <c r="B542" s="462"/>
      <c r="C542" s="462"/>
      <c r="D542" s="462"/>
      <c r="E542" s="462"/>
      <c r="F542" s="462"/>
      <c r="G542" s="462"/>
      <c r="H542" s="462"/>
      <c r="I542" s="462"/>
      <c r="J542" s="462"/>
      <c r="K542" s="462"/>
      <c r="L542" s="462"/>
      <c r="M542" s="462"/>
      <c r="N542" s="462"/>
      <c r="O542" s="462"/>
      <c r="P542" s="462"/>
      <c r="Q542" s="462"/>
      <c r="R542" s="462"/>
      <c r="S542" s="462"/>
      <c r="T542" s="462"/>
      <c r="U542" s="462"/>
      <c r="V542" s="462"/>
      <c r="W542" s="462"/>
      <c r="X542" s="462"/>
      <c r="Y542" s="462"/>
      <c r="Z542" s="462"/>
      <c r="AA542" s="462"/>
      <c r="AB542" s="462"/>
      <c r="AC542" s="462"/>
      <c r="AD542" s="408">
        <f t="shared" si="37"/>
        <v>0</v>
      </c>
    </row>
    <row r="543" spans="1:30" ht="18" customHeight="1" hidden="1">
      <c r="A543" s="426" t="s">
        <v>30</v>
      </c>
      <c r="B543" s="465"/>
      <c r="C543" s="465"/>
      <c r="D543" s="465"/>
      <c r="E543" s="465"/>
      <c r="F543" s="465"/>
      <c r="G543" s="465"/>
      <c r="H543" s="465"/>
      <c r="I543" s="465"/>
      <c r="J543" s="465"/>
      <c r="K543" s="465"/>
      <c r="L543" s="465"/>
      <c r="M543" s="465"/>
      <c r="N543" s="465"/>
      <c r="O543" s="465"/>
      <c r="P543" s="465"/>
      <c r="Q543" s="465"/>
      <c r="R543" s="465"/>
      <c r="S543" s="465"/>
      <c r="T543" s="465"/>
      <c r="U543" s="465"/>
      <c r="V543" s="465"/>
      <c r="W543" s="465"/>
      <c r="X543" s="465"/>
      <c r="Y543" s="465"/>
      <c r="Z543" s="465"/>
      <c r="AA543" s="465"/>
      <c r="AB543" s="465"/>
      <c r="AC543" s="465"/>
      <c r="AD543" s="408">
        <f t="shared" si="37"/>
        <v>0</v>
      </c>
    </row>
    <row r="544" spans="1:30" ht="18" customHeight="1" hidden="1">
      <c r="A544" s="424" t="s">
        <v>162</v>
      </c>
      <c r="B544" s="462"/>
      <c r="C544" s="462"/>
      <c r="D544" s="462"/>
      <c r="E544" s="462"/>
      <c r="F544" s="462"/>
      <c r="G544" s="462"/>
      <c r="H544" s="462"/>
      <c r="I544" s="462"/>
      <c r="J544" s="462"/>
      <c r="K544" s="462"/>
      <c r="L544" s="462"/>
      <c r="M544" s="462"/>
      <c r="N544" s="462"/>
      <c r="O544" s="462"/>
      <c r="P544" s="462"/>
      <c r="Q544" s="462"/>
      <c r="R544" s="462"/>
      <c r="S544" s="462"/>
      <c r="T544" s="462"/>
      <c r="U544" s="462"/>
      <c r="V544" s="462"/>
      <c r="W544" s="462"/>
      <c r="X544" s="462"/>
      <c r="Y544" s="462"/>
      <c r="Z544" s="462"/>
      <c r="AA544" s="462"/>
      <c r="AB544" s="462"/>
      <c r="AC544" s="462"/>
      <c r="AD544" s="408">
        <f t="shared" si="37"/>
        <v>0</v>
      </c>
    </row>
    <row r="545" spans="1:30" ht="18" customHeight="1" hidden="1">
      <c r="A545" s="424" t="s">
        <v>156</v>
      </c>
      <c r="B545" s="462"/>
      <c r="C545" s="462"/>
      <c r="D545" s="462"/>
      <c r="E545" s="462"/>
      <c r="F545" s="462"/>
      <c r="G545" s="462"/>
      <c r="H545" s="462"/>
      <c r="I545" s="462"/>
      <c r="J545" s="462"/>
      <c r="K545" s="462"/>
      <c r="L545" s="462"/>
      <c r="M545" s="462"/>
      <c r="N545" s="462"/>
      <c r="O545" s="462"/>
      <c r="P545" s="462"/>
      <c r="Q545" s="462"/>
      <c r="R545" s="462"/>
      <c r="S545" s="462"/>
      <c r="T545" s="462"/>
      <c r="U545" s="462"/>
      <c r="V545" s="462"/>
      <c r="W545" s="462"/>
      <c r="X545" s="462"/>
      <c r="Y545" s="462"/>
      <c r="Z545" s="462"/>
      <c r="AA545" s="462"/>
      <c r="AB545" s="462"/>
      <c r="AC545" s="462"/>
      <c r="AD545" s="408">
        <f t="shared" si="37"/>
        <v>0</v>
      </c>
    </row>
    <row r="546" spans="1:30" ht="18" customHeight="1" hidden="1">
      <c r="A546" s="426" t="s">
        <v>163</v>
      </c>
      <c r="B546" s="465"/>
      <c r="C546" s="465"/>
      <c r="D546" s="465"/>
      <c r="E546" s="465"/>
      <c r="F546" s="465"/>
      <c r="G546" s="465"/>
      <c r="H546" s="465"/>
      <c r="I546" s="465"/>
      <c r="J546" s="465"/>
      <c r="K546" s="465"/>
      <c r="L546" s="465"/>
      <c r="M546" s="465"/>
      <c r="N546" s="465"/>
      <c r="O546" s="465"/>
      <c r="P546" s="465"/>
      <c r="Q546" s="465"/>
      <c r="R546" s="465"/>
      <c r="S546" s="465"/>
      <c r="T546" s="465"/>
      <c r="U546" s="465"/>
      <c r="V546" s="465"/>
      <c r="W546" s="465"/>
      <c r="X546" s="465"/>
      <c r="Y546" s="465"/>
      <c r="Z546" s="465"/>
      <c r="AA546" s="465"/>
      <c r="AB546" s="465"/>
      <c r="AC546" s="465"/>
      <c r="AD546" s="408">
        <f t="shared" si="37"/>
        <v>0</v>
      </c>
    </row>
    <row r="547" spans="1:30" ht="18" customHeight="1" hidden="1">
      <c r="A547" s="424" t="s">
        <v>164</v>
      </c>
      <c r="B547" s="462"/>
      <c r="C547" s="462"/>
      <c r="D547" s="462"/>
      <c r="E547" s="462"/>
      <c r="F547" s="462"/>
      <c r="G547" s="462"/>
      <c r="H547" s="462"/>
      <c r="I547" s="462"/>
      <c r="J547" s="462"/>
      <c r="K547" s="462"/>
      <c r="L547" s="462"/>
      <c r="M547" s="462"/>
      <c r="N547" s="462"/>
      <c r="O547" s="462"/>
      <c r="P547" s="462"/>
      <c r="Q547" s="462"/>
      <c r="R547" s="462"/>
      <c r="S547" s="462"/>
      <c r="T547" s="462"/>
      <c r="U547" s="462"/>
      <c r="V547" s="462"/>
      <c r="W547" s="462"/>
      <c r="X547" s="462"/>
      <c r="Y547" s="462"/>
      <c r="Z547" s="462"/>
      <c r="AA547" s="462"/>
      <c r="AB547" s="462"/>
      <c r="AC547" s="462"/>
      <c r="AD547" s="408">
        <f t="shared" si="37"/>
        <v>0</v>
      </c>
    </row>
    <row r="548" spans="1:30" ht="18" customHeight="1" hidden="1">
      <c r="A548" s="426" t="s">
        <v>157</v>
      </c>
      <c r="B548" s="465"/>
      <c r="C548" s="465"/>
      <c r="D548" s="465"/>
      <c r="E548" s="465"/>
      <c r="F548" s="465"/>
      <c r="G548" s="465"/>
      <c r="H548" s="465"/>
      <c r="I548" s="465"/>
      <c r="J548" s="465"/>
      <c r="K548" s="465"/>
      <c r="L548" s="465"/>
      <c r="M548" s="465"/>
      <c r="N548" s="465"/>
      <c r="O548" s="465"/>
      <c r="P548" s="465"/>
      <c r="Q548" s="465"/>
      <c r="R548" s="465"/>
      <c r="S548" s="465"/>
      <c r="T548" s="465"/>
      <c r="U548" s="465"/>
      <c r="V548" s="465"/>
      <c r="W548" s="465"/>
      <c r="X548" s="465"/>
      <c r="Y548" s="465"/>
      <c r="Z548" s="465"/>
      <c r="AA548" s="465"/>
      <c r="AB548" s="465"/>
      <c r="AC548" s="465"/>
      <c r="AD548" s="408">
        <f t="shared" si="37"/>
        <v>0</v>
      </c>
    </row>
    <row r="549" spans="1:30" ht="18" customHeight="1" hidden="1">
      <c r="A549" s="426" t="s">
        <v>20</v>
      </c>
      <c r="B549" s="465"/>
      <c r="C549" s="465"/>
      <c r="D549" s="465"/>
      <c r="E549" s="465"/>
      <c r="F549" s="465"/>
      <c r="G549" s="465"/>
      <c r="H549" s="465"/>
      <c r="I549" s="465"/>
      <c r="J549" s="465"/>
      <c r="K549" s="465"/>
      <c r="L549" s="465"/>
      <c r="M549" s="465"/>
      <c r="N549" s="465"/>
      <c r="O549" s="465"/>
      <c r="P549" s="465"/>
      <c r="Q549" s="465"/>
      <c r="R549" s="465"/>
      <c r="S549" s="465"/>
      <c r="T549" s="465"/>
      <c r="U549" s="465"/>
      <c r="V549" s="465"/>
      <c r="W549" s="465"/>
      <c r="X549" s="465"/>
      <c r="Y549" s="465"/>
      <c r="Z549" s="465"/>
      <c r="AA549" s="465"/>
      <c r="AB549" s="465"/>
      <c r="AC549" s="465"/>
      <c r="AD549" s="408">
        <f t="shared" si="37"/>
        <v>0</v>
      </c>
    </row>
    <row r="550" spans="1:30" ht="18" customHeight="1" hidden="1">
      <c r="A550" s="426" t="s">
        <v>23</v>
      </c>
      <c r="B550" s="465"/>
      <c r="C550" s="465"/>
      <c r="D550" s="465"/>
      <c r="E550" s="465"/>
      <c r="F550" s="465"/>
      <c r="G550" s="465"/>
      <c r="H550" s="465"/>
      <c r="I550" s="465"/>
      <c r="J550" s="465"/>
      <c r="K550" s="465"/>
      <c r="L550" s="465"/>
      <c r="M550" s="465"/>
      <c r="N550" s="465"/>
      <c r="O550" s="465"/>
      <c r="P550" s="465"/>
      <c r="Q550" s="465"/>
      <c r="R550" s="465"/>
      <c r="S550" s="465"/>
      <c r="T550" s="465"/>
      <c r="U550" s="465"/>
      <c r="V550" s="465"/>
      <c r="W550" s="465"/>
      <c r="X550" s="465"/>
      <c r="Y550" s="465"/>
      <c r="Z550" s="465"/>
      <c r="AA550" s="465"/>
      <c r="AB550" s="465"/>
      <c r="AC550" s="465"/>
      <c r="AD550" s="408">
        <f t="shared" si="37"/>
        <v>0</v>
      </c>
    </row>
    <row r="551" spans="1:30" ht="18" customHeight="1" hidden="1">
      <c r="A551" s="426" t="s">
        <v>165</v>
      </c>
      <c r="B551" s="465"/>
      <c r="C551" s="465"/>
      <c r="D551" s="465"/>
      <c r="E551" s="465"/>
      <c r="F551" s="465"/>
      <c r="G551" s="465"/>
      <c r="H551" s="465"/>
      <c r="I551" s="465"/>
      <c r="J551" s="465"/>
      <c r="K551" s="465"/>
      <c r="L551" s="465"/>
      <c r="M551" s="465"/>
      <c r="N551" s="465"/>
      <c r="O551" s="465"/>
      <c r="P551" s="465"/>
      <c r="Q551" s="465"/>
      <c r="R551" s="465"/>
      <c r="S551" s="465"/>
      <c r="T551" s="465"/>
      <c r="U551" s="465"/>
      <c r="V551" s="465"/>
      <c r="W551" s="465"/>
      <c r="X551" s="465"/>
      <c r="Y551" s="465"/>
      <c r="Z551" s="465"/>
      <c r="AA551" s="465"/>
      <c r="AB551" s="465"/>
      <c r="AC551" s="465"/>
      <c r="AD551" s="408">
        <f t="shared" si="37"/>
        <v>0</v>
      </c>
    </row>
    <row r="552" spans="1:30" ht="18" customHeight="1" hidden="1" thickTop="1">
      <c r="A552" s="424" t="s">
        <v>25</v>
      </c>
      <c r="B552" s="462"/>
      <c r="C552" s="462"/>
      <c r="D552" s="462"/>
      <c r="E552" s="462"/>
      <c r="F552" s="462"/>
      <c r="G552" s="462"/>
      <c r="H552" s="462"/>
      <c r="I552" s="462"/>
      <c r="J552" s="462"/>
      <c r="K552" s="462"/>
      <c r="L552" s="462"/>
      <c r="M552" s="462"/>
      <c r="N552" s="462"/>
      <c r="O552" s="462"/>
      <c r="P552" s="462"/>
      <c r="Q552" s="462"/>
      <c r="R552" s="462"/>
      <c r="S552" s="462"/>
      <c r="T552" s="462"/>
      <c r="U552" s="462"/>
      <c r="V552" s="462"/>
      <c r="W552" s="462"/>
      <c r="X552" s="462"/>
      <c r="Y552" s="462"/>
      <c r="Z552" s="462"/>
      <c r="AA552" s="462"/>
      <c r="AB552" s="462"/>
      <c r="AC552" s="462"/>
      <c r="AD552" s="408">
        <f t="shared" si="37"/>
        <v>0</v>
      </c>
    </row>
    <row r="553" spans="1:30" ht="18" customHeight="1" hidden="1" thickTop="1">
      <c r="A553" s="426" t="s">
        <v>26</v>
      </c>
      <c r="B553" s="465"/>
      <c r="C553" s="465"/>
      <c r="D553" s="465"/>
      <c r="E553" s="465"/>
      <c r="F553" s="465"/>
      <c r="G553" s="465"/>
      <c r="H553" s="465"/>
      <c r="I553" s="465"/>
      <c r="J553" s="465"/>
      <c r="K553" s="465"/>
      <c r="L553" s="465"/>
      <c r="M553" s="465"/>
      <c r="N553" s="465"/>
      <c r="O553" s="465"/>
      <c r="P553" s="465"/>
      <c r="Q553" s="465"/>
      <c r="R553" s="465"/>
      <c r="S553" s="465"/>
      <c r="T553" s="465"/>
      <c r="U553" s="465"/>
      <c r="V553" s="465"/>
      <c r="W553" s="465"/>
      <c r="X553" s="465"/>
      <c r="Y553" s="465"/>
      <c r="Z553" s="465"/>
      <c r="AA553" s="465"/>
      <c r="AB553" s="465"/>
      <c r="AC553" s="465"/>
      <c r="AD553" s="408">
        <f t="shared" si="37"/>
        <v>0</v>
      </c>
    </row>
    <row r="554" spans="1:30" ht="18" customHeight="1" hidden="1" thickTop="1">
      <c r="A554" s="424" t="s">
        <v>27</v>
      </c>
      <c r="B554" s="462"/>
      <c r="C554" s="462"/>
      <c r="D554" s="462"/>
      <c r="E554" s="462"/>
      <c r="F554" s="462"/>
      <c r="G554" s="462"/>
      <c r="H554" s="462"/>
      <c r="I554" s="462"/>
      <c r="J554" s="462"/>
      <c r="K554" s="462"/>
      <c r="L554" s="462"/>
      <c r="M554" s="462"/>
      <c r="N554" s="462"/>
      <c r="O554" s="462"/>
      <c r="P554" s="462"/>
      <c r="Q554" s="462"/>
      <c r="R554" s="462"/>
      <c r="S554" s="462"/>
      <c r="T554" s="462"/>
      <c r="U554" s="462"/>
      <c r="V554" s="462"/>
      <c r="W554" s="462"/>
      <c r="X554" s="462"/>
      <c r="Y554" s="462"/>
      <c r="Z554" s="462"/>
      <c r="AA554" s="462"/>
      <c r="AB554" s="462"/>
      <c r="AC554" s="462"/>
      <c r="AD554" s="408">
        <f t="shared" si="37"/>
        <v>0</v>
      </c>
    </row>
    <row r="555" spans="1:30" ht="18" customHeight="1" hidden="1">
      <c r="A555" s="424" t="s">
        <v>146</v>
      </c>
      <c r="B555" s="462"/>
      <c r="C555" s="462"/>
      <c r="D555" s="462"/>
      <c r="E555" s="462"/>
      <c r="F555" s="462"/>
      <c r="G555" s="462"/>
      <c r="H555" s="462"/>
      <c r="I555" s="462"/>
      <c r="J555" s="462"/>
      <c r="K555" s="462"/>
      <c r="L555" s="462"/>
      <c r="M555" s="462"/>
      <c r="N555" s="462"/>
      <c r="O555" s="462"/>
      <c r="P555" s="462"/>
      <c r="Q555" s="462"/>
      <c r="R555" s="462"/>
      <c r="S555" s="462"/>
      <c r="T555" s="462"/>
      <c r="U555" s="462"/>
      <c r="V555" s="462"/>
      <c r="W555" s="462"/>
      <c r="X555" s="462"/>
      <c r="Y555" s="462"/>
      <c r="Z555" s="462"/>
      <c r="AA555" s="462"/>
      <c r="AB555" s="462"/>
      <c r="AC555" s="462"/>
      <c r="AD555" s="408">
        <f t="shared" si="37"/>
        <v>0</v>
      </c>
    </row>
    <row r="556" spans="1:30" ht="18" customHeight="1" hidden="1">
      <c r="A556" s="412" t="s">
        <v>15</v>
      </c>
      <c r="B556" s="465"/>
      <c r="C556" s="465"/>
      <c r="D556" s="465"/>
      <c r="E556" s="465"/>
      <c r="F556" s="465"/>
      <c r="G556" s="465"/>
      <c r="H556" s="465"/>
      <c r="I556" s="465"/>
      <c r="J556" s="465"/>
      <c r="K556" s="465"/>
      <c r="L556" s="465"/>
      <c r="M556" s="465"/>
      <c r="N556" s="465"/>
      <c r="O556" s="465"/>
      <c r="P556" s="465"/>
      <c r="Q556" s="465"/>
      <c r="R556" s="465"/>
      <c r="S556" s="465"/>
      <c r="T556" s="465"/>
      <c r="U556" s="465"/>
      <c r="V556" s="465"/>
      <c r="W556" s="465"/>
      <c r="X556" s="465"/>
      <c r="Y556" s="465"/>
      <c r="Z556" s="465"/>
      <c r="AA556" s="465"/>
      <c r="AB556" s="465"/>
      <c r="AC556" s="465"/>
      <c r="AD556" s="408">
        <f t="shared" si="37"/>
        <v>0</v>
      </c>
    </row>
    <row r="557" spans="1:30" ht="18" customHeight="1" hidden="1">
      <c r="A557" s="427" t="s">
        <v>117</v>
      </c>
      <c r="B557" s="465"/>
      <c r="C557" s="465"/>
      <c r="D557" s="465"/>
      <c r="E557" s="465"/>
      <c r="F557" s="465"/>
      <c r="G557" s="465"/>
      <c r="H557" s="465"/>
      <c r="I557" s="465"/>
      <c r="J557" s="465"/>
      <c r="K557" s="465"/>
      <c r="L557" s="465"/>
      <c r="M557" s="465"/>
      <c r="N557" s="465"/>
      <c r="O557" s="465"/>
      <c r="P557" s="465"/>
      <c r="Q557" s="465"/>
      <c r="R557" s="465"/>
      <c r="S557" s="465"/>
      <c r="T557" s="465"/>
      <c r="U557" s="465"/>
      <c r="V557" s="465"/>
      <c r="W557" s="465"/>
      <c r="X557" s="465"/>
      <c r="Y557" s="465"/>
      <c r="Z557" s="465"/>
      <c r="AA557" s="465"/>
      <c r="AB557" s="465"/>
      <c r="AC557" s="465"/>
      <c r="AD557" s="408">
        <f t="shared" si="37"/>
        <v>0</v>
      </c>
    </row>
    <row r="558" spans="1:30" ht="18" customHeight="1" hidden="1">
      <c r="A558" s="410" t="s">
        <v>563</v>
      </c>
      <c r="B558" s="411"/>
      <c r="C558" s="411"/>
      <c r="D558" s="411"/>
      <c r="E558" s="411"/>
      <c r="F558" s="411"/>
      <c r="G558" s="411"/>
      <c r="H558" s="411"/>
      <c r="I558" s="411"/>
      <c r="J558" s="411"/>
      <c r="K558" s="411"/>
      <c r="L558" s="411"/>
      <c r="M558" s="411"/>
      <c r="N558" s="411"/>
      <c r="O558" s="411"/>
      <c r="P558" s="411"/>
      <c r="Q558" s="411"/>
      <c r="R558" s="411"/>
      <c r="S558" s="411"/>
      <c r="T558" s="411"/>
      <c r="U558" s="411"/>
      <c r="V558" s="411"/>
      <c r="W558" s="411"/>
      <c r="X558" s="411"/>
      <c r="Y558" s="411"/>
      <c r="Z558" s="411"/>
      <c r="AA558" s="411"/>
      <c r="AB558" s="411"/>
      <c r="AC558" s="411"/>
      <c r="AD558" s="459">
        <f t="shared" si="37"/>
        <v>0</v>
      </c>
    </row>
    <row r="559" spans="1:30" ht="16.5" hidden="1" thickTop="1">
      <c r="A559" s="480" t="s">
        <v>166</v>
      </c>
      <c r="B559" s="481">
        <f aca="true" t="shared" si="38" ref="B559:AC559">B560+B569+B588+B692+B698</f>
        <v>0</v>
      </c>
      <c r="C559" s="481">
        <f t="shared" si="38"/>
        <v>0</v>
      </c>
      <c r="D559" s="481">
        <f t="shared" si="38"/>
        <v>0</v>
      </c>
      <c r="E559" s="481">
        <f t="shared" si="38"/>
        <v>0</v>
      </c>
      <c r="F559" s="481">
        <f t="shared" si="38"/>
        <v>0</v>
      </c>
      <c r="G559" s="481">
        <f t="shared" si="38"/>
        <v>0</v>
      </c>
      <c r="H559" s="481">
        <f t="shared" si="38"/>
        <v>0</v>
      </c>
      <c r="I559" s="481">
        <f t="shared" si="38"/>
        <v>0</v>
      </c>
      <c r="J559" s="481">
        <f t="shared" si="38"/>
        <v>0</v>
      </c>
      <c r="K559" s="481">
        <f t="shared" si="38"/>
        <v>0</v>
      </c>
      <c r="L559" s="481">
        <f t="shared" si="38"/>
        <v>0</v>
      </c>
      <c r="M559" s="481">
        <f t="shared" si="38"/>
        <v>0</v>
      </c>
      <c r="N559" s="481">
        <f t="shared" si="38"/>
        <v>0</v>
      </c>
      <c r="O559" s="481">
        <f t="shared" si="38"/>
        <v>0</v>
      </c>
      <c r="P559" s="481">
        <f t="shared" si="38"/>
        <v>0</v>
      </c>
      <c r="Q559" s="481">
        <f t="shared" si="38"/>
        <v>0</v>
      </c>
      <c r="R559" s="481">
        <f t="shared" si="38"/>
        <v>0</v>
      </c>
      <c r="S559" s="481">
        <f t="shared" si="38"/>
        <v>0</v>
      </c>
      <c r="T559" s="481">
        <f t="shared" si="38"/>
        <v>0</v>
      </c>
      <c r="U559" s="481">
        <f t="shared" si="38"/>
        <v>0</v>
      </c>
      <c r="V559" s="481">
        <f t="shared" si="38"/>
        <v>0</v>
      </c>
      <c r="W559" s="481">
        <f t="shared" si="38"/>
        <v>0</v>
      </c>
      <c r="X559" s="481">
        <f t="shared" si="38"/>
        <v>0</v>
      </c>
      <c r="Y559" s="481">
        <f t="shared" si="38"/>
        <v>0</v>
      </c>
      <c r="Z559" s="481">
        <f t="shared" si="38"/>
        <v>0</v>
      </c>
      <c r="AA559" s="481">
        <f t="shared" si="38"/>
        <v>0</v>
      </c>
      <c r="AB559" s="481">
        <f t="shared" si="38"/>
        <v>0</v>
      </c>
      <c r="AC559" s="481">
        <f t="shared" si="38"/>
        <v>0</v>
      </c>
      <c r="AD559" s="408">
        <f t="shared" si="37"/>
        <v>0</v>
      </c>
    </row>
    <row r="560" spans="1:30" ht="18" customHeight="1" hidden="1">
      <c r="A560" s="482" t="s">
        <v>167</v>
      </c>
      <c r="B560" s="463">
        <f aca="true" t="shared" si="39" ref="B560:AB560">SUM(B562:B568)</f>
        <v>0</v>
      </c>
      <c r="C560" s="463">
        <f t="shared" si="39"/>
        <v>0</v>
      </c>
      <c r="D560" s="463">
        <f t="shared" si="39"/>
        <v>0</v>
      </c>
      <c r="E560" s="463">
        <f t="shared" si="39"/>
        <v>0</v>
      </c>
      <c r="F560" s="463">
        <f t="shared" si="39"/>
        <v>0</v>
      </c>
      <c r="G560" s="463">
        <f t="shared" si="39"/>
        <v>0</v>
      </c>
      <c r="H560" s="463">
        <f t="shared" si="39"/>
        <v>0</v>
      </c>
      <c r="I560" s="463">
        <f t="shared" si="39"/>
        <v>0</v>
      </c>
      <c r="J560" s="463">
        <f t="shared" si="39"/>
        <v>0</v>
      </c>
      <c r="K560" s="463">
        <f t="shared" si="39"/>
        <v>0</v>
      </c>
      <c r="L560" s="463">
        <f t="shared" si="39"/>
        <v>0</v>
      </c>
      <c r="M560" s="463">
        <f t="shared" si="39"/>
        <v>0</v>
      </c>
      <c r="N560" s="463">
        <f t="shared" si="39"/>
        <v>0</v>
      </c>
      <c r="O560" s="463">
        <f t="shared" si="39"/>
        <v>0</v>
      </c>
      <c r="P560" s="463">
        <f t="shared" si="39"/>
        <v>0</v>
      </c>
      <c r="Q560" s="463">
        <f t="shared" si="39"/>
        <v>0</v>
      </c>
      <c r="R560" s="463">
        <f t="shared" si="39"/>
        <v>0</v>
      </c>
      <c r="S560" s="463">
        <f t="shared" si="39"/>
        <v>0</v>
      </c>
      <c r="T560" s="463">
        <f t="shared" si="39"/>
        <v>0</v>
      </c>
      <c r="U560" s="463">
        <f t="shared" si="39"/>
        <v>0</v>
      </c>
      <c r="V560" s="463">
        <f t="shared" si="39"/>
        <v>0</v>
      </c>
      <c r="W560" s="463">
        <f t="shared" si="39"/>
        <v>0</v>
      </c>
      <c r="X560" s="463">
        <f t="shared" si="39"/>
        <v>0</v>
      </c>
      <c r="Y560" s="463">
        <f t="shared" si="39"/>
        <v>0</v>
      </c>
      <c r="Z560" s="463">
        <f t="shared" si="39"/>
        <v>0</v>
      </c>
      <c r="AA560" s="463">
        <f t="shared" si="39"/>
        <v>0</v>
      </c>
      <c r="AB560" s="463">
        <f t="shared" si="39"/>
        <v>0</v>
      </c>
      <c r="AC560" s="463"/>
      <c r="AD560" s="408">
        <f t="shared" si="37"/>
        <v>0</v>
      </c>
    </row>
    <row r="561" spans="1:30" ht="18" customHeight="1" hidden="1">
      <c r="A561" s="483" t="s">
        <v>168</v>
      </c>
      <c r="B561" s="484"/>
      <c r="C561" s="484"/>
      <c r="D561" s="484"/>
      <c r="E561" s="484"/>
      <c r="F561" s="484"/>
      <c r="G561" s="484"/>
      <c r="H561" s="484"/>
      <c r="I561" s="484"/>
      <c r="J561" s="484"/>
      <c r="K561" s="484"/>
      <c r="L561" s="484"/>
      <c r="M561" s="484"/>
      <c r="N561" s="484"/>
      <c r="O561" s="484"/>
      <c r="P561" s="484"/>
      <c r="Q561" s="484"/>
      <c r="R561" s="484"/>
      <c r="S561" s="484"/>
      <c r="T561" s="484"/>
      <c r="U561" s="484"/>
      <c r="V561" s="484"/>
      <c r="W561" s="484"/>
      <c r="X561" s="484"/>
      <c r="Y561" s="484"/>
      <c r="Z561" s="484"/>
      <c r="AA561" s="484"/>
      <c r="AB561" s="484"/>
      <c r="AC561" s="484"/>
      <c r="AD561" s="408"/>
    </row>
    <row r="562" spans="1:30" ht="18" customHeight="1" hidden="1">
      <c r="A562" s="485" t="s">
        <v>561</v>
      </c>
      <c r="B562" s="465"/>
      <c r="C562" s="465"/>
      <c r="D562" s="465"/>
      <c r="E562" s="465"/>
      <c r="F562" s="465"/>
      <c r="G562" s="465"/>
      <c r="H562" s="465"/>
      <c r="I562" s="465"/>
      <c r="J562" s="465"/>
      <c r="K562" s="465"/>
      <c r="L562" s="465"/>
      <c r="M562" s="465"/>
      <c r="N562" s="465"/>
      <c r="O562" s="465"/>
      <c r="P562" s="465"/>
      <c r="Q562" s="465"/>
      <c r="R562" s="465"/>
      <c r="S562" s="465"/>
      <c r="T562" s="465"/>
      <c r="U562" s="465"/>
      <c r="V562" s="465"/>
      <c r="W562" s="465"/>
      <c r="X562" s="465"/>
      <c r="Y562" s="465"/>
      <c r="Z562" s="465"/>
      <c r="AA562" s="465"/>
      <c r="AB562" s="465"/>
      <c r="AC562" s="465"/>
      <c r="AD562" s="408">
        <f aca="true" t="shared" si="40" ref="AD562:AD569">SUM(B562:AC562)-N562</f>
        <v>0</v>
      </c>
    </row>
    <row r="563" spans="1:30" ht="18" customHeight="1" hidden="1">
      <c r="A563" s="485" t="s">
        <v>564</v>
      </c>
      <c r="B563" s="465"/>
      <c r="C563" s="465"/>
      <c r="D563" s="465"/>
      <c r="E563" s="465"/>
      <c r="F563" s="465"/>
      <c r="G563" s="465"/>
      <c r="H563" s="465"/>
      <c r="I563" s="465"/>
      <c r="J563" s="465"/>
      <c r="K563" s="465"/>
      <c r="L563" s="465"/>
      <c r="M563" s="465"/>
      <c r="N563" s="465"/>
      <c r="O563" s="465"/>
      <c r="P563" s="465"/>
      <c r="Q563" s="465"/>
      <c r="R563" s="465"/>
      <c r="S563" s="465"/>
      <c r="T563" s="465"/>
      <c r="U563" s="465"/>
      <c r="V563" s="465"/>
      <c r="W563" s="465"/>
      <c r="X563" s="465"/>
      <c r="Y563" s="465"/>
      <c r="Z563" s="465"/>
      <c r="AA563" s="465"/>
      <c r="AB563" s="465"/>
      <c r="AC563" s="465"/>
      <c r="AD563" s="408">
        <f t="shared" si="40"/>
        <v>0</v>
      </c>
    </row>
    <row r="564" spans="1:30" ht="18" customHeight="1" hidden="1">
      <c r="A564" s="485" t="s">
        <v>602</v>
      </c>
      <c r="B564" s="465"/>
      <c r="C564" s="465"/>
      <c r="D564" s="465"/>
      <c r="E564" s="465"/>
      <c r="F564" s="465"/>
      <c r="G564" s="465"/>
      <c r="H564" s="465"/>
      <c r="I564" s="465"/>
      <c r="J564" s="465"/>
      <c r="K564" s="465"/>
      <c r="L564" s="465"/>
      <c r="M564" s="465"/>
      <c r="N564" s="465"/>
      <c r="O564" s="465"/>
      <c r="P564" s="465"/>
      <c r="Q564" s="465"/>
      <c r="R564" s="465"/>
      <c r="S564" s="465"/>
      <c r="T564" s="465"/>
      <c r="U564" s="465"/>
      <c r="V564" s="465"/>
      <c r="W564" s="465"/>
      <c r="X564" s="465"/>
      <c r="Y564" s="465"/>
      <c r="Z564" s="465"/>
      <c r="AA564" s="465"/>
      <c r="AB564" s="465"/>
      <c r="AC564" s="465"/>
      <c r="AD564" s="408">
        <f t="shared" si="40"/>
        <v>0</v>
      </c>
    </row>
    <row r="565" spans="1:30" ht="18" customHeight="1" hidden="1">
      <c r="A565" s="485" t="s">
        <v>605</v>
      </c>
      <c r="B565" s="465"/>
      <c r="C565" s="465"/>
      <c r="D565" s="465"/>
      <c r="E565" s="465"/>
      <c r="F565" s="465"/>
      <c r="G565" s="465"/>
      <c r="H565" s="465"/>
      <c r="I565" s="465"/>
      <c r="J565" s="465"/>
      <c r="K565" s="465"/>
      <c r="L565" s="465"/>
      <c r="M565" s="465"/>
      <c r="N565" s="465"/>
      <c r="O565" s="465"/>
      <c r="P565" s="465"/>
      <c r="Q565" s="465"/>
      <c r="R565" s="465"/>
      <c r="S565" s="465"/>
      <c r="T565" s="465"/>
      <c r="U565" s="465"/>
      <c r="V565" s="465"/>
      <c r="W565" s="465"/>
      <c r="X565" s="465"/>
      <c r="Y565" s="465"/>
      <c r="Z565" s="465"/>
      <c r="AA565" s="465"/>
      <c r="AB565" s="465"/>
      <c r="AC565" s="465"/>
      <c r="AD565" s="408">
        <f t="shared" si="40"/>
        <v>0</v>
      </c>
    </row>
    <row r="566" spans="1:30" ht="18" customHeight="1" hidden="1">
      <c r="A566" s="485" t="s">
        <v>117</v>
      </c>
      <c r="B566" s="465"/>
      <c r="C566" s="465"/>
      <c r="D566" s="465"/>
      <c r="E566" s="465"/>
      <c r="F566" s="465"/>
      <c r="G566" s="465"/>
      <c r="H566" s="465"/>
      <c r="I566" s="465"/>
      <c r="J566" s="465"/>
      <c r="K566" s="465"/>
      <c r="L566" s="465"/>
      <c r="M566" s="465"/>
      <c r="N566" s="465"/>
      <c r="O566" s="465"/>
      <c r="P566" s="465"/>
      <c r="Q566" s="465"/>
      <c r="R566" s="465"/>
      <c r="S566" s="465"/>
      <c r="T566" s="465"/>
      <c r="U566" s="465"/>
      <c r="V566" s="465"/>
      <c r="W566" s="465"/>
      <c r="X566" s="465"/>
      <c r="Y566" s="465"/>
      <c r="Z566" s="465"/>
      <c r="AA566" s="465"/>
      <c r="AB566" s="465"/>
      <c r="AC566" s="465"/>
      <c r="AD566" s="408">
        <f t="shared" si="40"/>
        <v>0</v>
      </c>
    </row>
    <row r="567" spans="1:30" ht="18" customHeight="1" hidden="1">
      <c r="A567" s="485" t="s">
        <v>30</v>
      </c>
      <c r="B567" s="465"/>
      <c r="C567" s="465"/>
      <c r="D567" s="465"/>
      <c r="E567" s="465"/>
      <c r="F567" s="465"/>
      <c r="G567" s="465"/>
      <c r="H567" s="465"/>
      <c r="I567" s="465"/>
      <c r="J567" s="465"/>
      <c r="K567" s="465"/>
      <c r="L567" s="465"/>
      <c r="M567" s="465"/>
      <c r="N567" s="465"/>
      <c r="O567" s="465"/>
      <c r="P567" s="465"/>
      <c r="Q567" s="465"/>
      <c r="R567" s="465"/>
      <c r="S567" s="465"/>
      <c r="T567" s="465"/>
      <c r="U567" s="465"/>
      <c r="V567" s="465"/>
      <c r="W567" s="465"/>
      <c r="X567" s="465"/>
      <c r="Y567" s="465"/>
      <c r="Z567" s="465"/>
      <c r="AA567" s="465"/>
      <c r="AB567" s="465"/>
      <c r="AC567" s="465"/>
      <c r="AD567" s="408">
        <f t="shared" si="40"/>
        <v>0</v>
      </c>
    </row>
    <row r="568" spans="1:30" ht="18" customHeight="1" hidden="1">
      <c r="A568" s="485" t="s">
        <v>580</v>
      </c>
      <c r="B568" s="465"/>
      <c r="C568" s="465"/>
      <c r="D568" s="465"/>
      <c r="E568" s="465"/>
      <c r="F568" s="465"/>
      <c r="G568" s="465"/>
      <c r="H568" s="465"/>
      <c r="I568" s="465"/>
      <c r="J568" s="465"/>
      <c r="K568" s="465"/>
      <c r="L568" s="465"/>
      <c r="M568" s="465"/>
      <c r="N568" s="465"/>
      <c r="O568" s="465"/>
      <c r="P568" s="465"/>
      <c r="Q568" s="465"/>
      <c r="R568" s="465"/>
      <c r="S568" s="465"/>
      <c r="T568" s="465"/>
      <c r="U568" s="465"/>
      <c r="V568" s="465"/>
      <c r="W568" s="465"/>
      <c r="X568" s="465"/>
      <c r="Y568" s="465"/>
      <c r="Z568" s="465"/>
      <c r="AA568" s="465"/>
      <c r="AB568" s="465"/>
      <c r="AC568" s="465"/>
      <c r="AD568" s="408">
        <f t="shared" si="40"/>
        <v>0</v>
      </c>
    </row>
    <row r="569" spans="1:30" ht="18" customHeight="1" hidden="1">
      <c r="A569" s="486" t="s">
        <v>169</v>
      </c>
      <c r="B569" s="487">
        <f aca="true" t="shared" si="41" ref="B569:AC569">B571+B575+B586</f>
        <v>0</v>
      </c>
      <c r="C569" s="487">
        <f t="shared" si="41"/>
        <v>0</v>
      </c>
      <c r="D569" s="487">
        <f t="shared" si="41"/>
        <v>0</v>
      </c>
      <c r="E569" s="487">
        <f t="shared" si="41"/>
        <v>0</v>
      </c>
      <c r="F569" s="487">
        <f t="shared" si="41"/>
        <v>0</v>
      </c>
      <c r="G569" s="487">
        <f t="shared" si="41"/>
        <v>0</v>
      </c>
      <c r="H569" s="487">
        <f t="shared" si="41"/>
        <v>0</v>
      </c>
      <c r="I569" s="487">
        <f t="shared" si="41"/>
        <v>0</v>
      </c>
      <c r="J569" s="487">
        <f t="shared" si="41"/>
        <v>0</v>
      </c>
      <c r="K569" s="487">
        <f t="shared" si="41"/>
        <v>0</v>
      </c>
      <c r="L569" s="487">
        <f t="shared" si="41"/>
        <v>0</v>
      </c>
      <c r="M569" s="487">
        <f t="shared" si="41"/>
        <v>0</v>
      </c>
      <c r="N569" s="487">
        <f t="shared" si="41"/>
        <v>0</v>
      </c>
      <c r="O569" s="487">
        <f t="shared" si="41"/>
        <v>0</v>
      </c>
      <c r="P569" s="487">
        <f t="shared" si="41"/>
        <v>0</v>
      </c>
      <c r="Q569" s="487">
        <f t="shared" si="41"/>
        <v>0</v>
      </c>
      <c r="R569" s="487">
        <f t="shared" si="41"/>
        <v>0</v>
      </c>
      <c r="S569" s="487">
        <f t="shared" si="41"/>
        <v>0</v>
      </c>
      <c r="T569" s="487">
        <f t="shared" si="41"/>
        <v>0</v>
      </c>
      <c r="U569" s="487">
        <f t="shared" si="41"/>
        <v>0</v>
      </c>
      <c r="V569" s="487">
        <f t="shared" si="41"/>
        <v>0</v>
      </c>
      <c r="W569" s="487">
        <f t="shared" si="41"/>
        <v>0</v>
      </c>
      <c r="X569" s="487">
        <f t="shared" si="41"/>
        <v>0</v>
      </c>
      <c r="Y569" s="487">
        <f t="shared" si="41"/>
        <v>0</v>
      </c>
      <c r="Z569" s="487">
        <f t="shared" si="41"/>
        <v>0</v>
      </c>
      <c r="AA569" s="487">
        <f t="shared" si="41"/>
        <v>0</v>
      </c>
      <c r="AB569" s="487">
        <f t="shared" si="41"/>
        <v>0</v>
      </c>
      <c r="AC569" s="487">
        <f t="shared" si="41"/>
        <v>0</v>
      </c>
      <c r="AD569" s="393">
        <f t="shared" si="40"/>
        <v>0</v>
      </c>
    </row>
    <row r="570" spans="1:30" ht="22.5" hidden="1">
      <c r="A570" s="488" t="s">
        <v>170</v>
      </c>
      <c r="B570" s="489"/>
      <c r="C570" s="489"/>
      <c r="D570" s="489"/>
      <c r="E570" s="489"/>
      <c r="F570" s="489"/>
      <c r="G570" s="489"/>
      <c r="H570" s="489"/>
      <c r="I570" s="489"/>
      <c r="J570" s="489"/>
      <c r="K570" s="489"/>
      <c r="L570" s="489"/>
      <c r="M570" s="489"/>
      <c r="N570" s="489"/>
      <c r="O570" s="489"/>
      <c r="P570" s="489"/>
      <c r="Q570" s="489"/>
      <c r="R570" s="489"/>
      <c r="S570" s="489"/>
      <c r="T570" s="489"/>
      <c r="U570" s="489"/>
      <c r="V570" s="489"/>
      <c r="W570" s="489"/>
      <c r="X570" s="489"/>
      <c r="Y570" s="489"/>
      <c r="Z570" s="489"/>
      <c r="AA570" s="489"/>
      <c r="AB570" s="489"/>
      <c r="AC570" s="489"/>
      <c r="AD570" s="393"/>
    </row>
    <row r="571" spans="1:30" ht="18" customHeight="1" hidden="1">
      <c r="A571" s="490" t="s">
        <v>171</v>
      </c>
      <c r="B571" s="458">
        <f aca="true" t="shared" si="42" ref="B571:AC571">SUM(B572:B574)</f>
        <v>0</v>
      </c>
      <c r="C571" s="458">
        <f t="shared" si="42"/>
        <v>0</v>
      </c>
      <c r="D571" s="458">
        <f t="shared" si="42"/>
        <v>0</v>
      </c>
      <c r="E571" s="458">
        <f t="shared" si="42"/>
        <v>0</v>
      </c>
      <c r="F571" s="458">
        <f t="shared" si="42"/>
        <v>0</v>
      </c>
      <c r="G571" s="458">
        <f t="shared" si="42"/>
        <v>0</v>
      </c>
      <c r="H571" s="458">
        <f t="shared" si="42"/>
        <v>0</v>
      </c>
      <c r="I571" s="458">
        <f t="shared" si="42"/>
        <v>0</v>
      </c>
      <c r="J571" s="458">
        <f t="shared" si="42"/>
        <v>0</v>
      </c>
      <c r="K571" s="458">
        <f t="shared" si="42"/>
        <v>0</v>
      </c>
      <c r="L571" s="458">
        <f t="shared" si="42"/>
        <v>0</v>
      </c>
      <c r="M571" s="458">
        <f t="shared" si="42"/>
        <v>0</v>
      </c>
      <c r="N571" s="458">
        <f t="shared" si="42"/>
        <v>0</v>
      </c>
      <c r="O571" s="458">
        <f t="shared" si="42"/>
        <v>0</v>
      </c>
      <c r="P571" s="458">
        <f t="shared" si="42"/>
        <v>0</v>
      </c>
      <c r="Q571" s="458">
        <f t="shared" si="42"/>
        <v>0</v>
      </c>
      <c r="R571" s="458">
        <f t="shared" si="42"/>
        <v>0</v>
      </c>
      <c r="S571" s="458">
        <f t="shared" si="42"/>
        <v>0</v>
      </c>
      <c r="T571" s="458">
        <f t="shared" si="42"/>
        <v>0</v>
      </c>
      <c r="U571" s="458">
        <f t="shared" si="42"/>
        <v>0</v>
      </c>
      <c r="V571" s="458">
        <f t="shared" si="42"/>
        <v>0</v>
      </c>
      <c r="W571" s="458">
        <f t="shared" si="42"/>
        <v>0</v>
      </c>
      <c r="X571" s="458">
        <f t="shared" si="42"/>
        <v>0</v>
      </c>
      <c r="Y571" s="458">
        <f t="shared" si="42"/>
        <v>0</v>
      </c>
      <c r="Z571" s="458">
        <f t="shared" si="42"/>
        <v>0</v>
      </c>
      <c r="AA571" s="458">
        <f t="shared" si="42"/>
        <v>0</v>
      </c>
      <c r="AB571" s="458">
        <f t="shared" si="42"/>
        <v>0</v>
      </c>
      <c r="AC571" s="458">
        <f t="shared" si="42"/>
        <v>0</v>
      </c>
      <c r="AD571" s="393">
        <f aca="true" t="shared" si="43" ref="AD571:AD588">SUM(B571:AC571)-N571</f>
        <v>0</v>
      </c>
    </row>
    <row r="572" spans="1:30" ht="18" customHeight="1" hidden="1">
      <c r="A572" s="491" t="s">
        <v>172</v>
      </c>
      <c r="B572" s="465"/>
      <c r="C572" s="465"/>
      <c r="D572" s="465"/>
      <c r="E572" s="465"/>
      <c r="F572" s="465"/>
      <c r="G572" s="465"/>
      <c r="H572" s="465"/>
      <c r="I572" s="465"/>
      <c r="J572" s="465"/>
      <c r="K572" s="465"/>
      <c r="L572" s="465"/>
      <c r="M572" s="465"/>
      <c r="N572" s="465"/>
      <c r="O572" s="465"/>
      <c r="P572" s="465"/>
      <c r="Q572" s="465"/>
      <c r="R572" s="465"/>
      <c r="S572" s="465"/>
      <c r="T572" s="465"/>
      <c r="U572" s="465"/>
      <c r="V572" s="465"/>
      <c r="W572" s="465"/>
      <c r="X572" s="465"/>
      <c r="Y572" s="465"/>
      <c r="Z572" s="465"/>
      <c r="AA572" s="465"/>
      <c r="AB572" s="465"/>
      <c r="AC572" s="465"/>
      <c r="AD572" s="393">
        <f t="shared" si="43"/>
        <v>0</v>
      </c>
    </row>
    <row r="573" spans="1:30" ht="18" customHeight="1" hidden="1">
      <c r="A573" s="491" t="s">
        <v>579</v>
      </c>
      <c r="B573" s="465"/>
      <c r="C573" s="465"/>
      <c r="D573" s="465"/>
      <c r="E573" s="465"/>
      <c r="F573" s="465"/>
      <c r="G573" s="465"/>
      <c r="H573" s="465"/>
      <c r="I573" s="465"/>
      <c r="J573" s="465"/>
      <c r="K573" s="465"/>
      <c r="L573" s="465"/>
      <c r="M573" s="465"/>
      <c r="N573" s="465"/>
      <c r="O573" s="465"/>
      <c r="P573" s="465"/>
      <c r="Q573" s="465"/>
      <c r="R573" s="465"/>
      <c r="S573" s="465"/>
      <c r="T573" s="465"/>
      <c r="U573" s="465"/>
      <c r="V573" s="465"/>
      <c r="W573" s="465"/>
      <c r="X573" s="465"/>
      <c r="Y573" s="465"/>
      <c r="Z573" s="465"/>
      <c r="AA573" s="465"/>
      <c r="AB573" s="465"/>
      <c r="AC573" s="465"/>
      <c r="AD573" s="393">
        <f t="shared" si="43"/>
        <v>0</v>
      </c>
    </row>
    <row r="574" spans="1:30" ht="18" customHeight="1" hidden="1">
      <c r="A574" s="492" t="s">
        <v>117</v>
      </c>
      <c r="B574" s="465"/>
      <c r="C574" s="465"/>
      <c r="D574" s="465"/>
      <c r="E574" s="465"/>
      <c r="F574" s="465"/>
      <c r="G574" s="465"/>
      <c r="H574" s="465"/>
      <c r="I574" s="465"/>
      <c r="J574" s="465"/>
      <c r="K574" s="465"/>
      <c r="L574" s="465"/>
      <c r="M574" s="465"/>
      <c r="N574" s="465"/>
      <c r="O574" s="465"/>
      <c r="P574" s="465"/>
      <c r="Q574" s="465"/>
      <c r="R574" s="465"/>
      <c r="S574" s="465"/>
      <c r="T574" s="465"/>
      <c r="U574" s="465"/>
      <c r="V574" s="465"/>
      <c r="W574" s="465"/>
      <c r="X574" s="465"/>
      <c r="Y574" s="465"/>
      <c r="Z574" s="465"/>
      <c r="AA574" s="465"/>
      <c r="AB574" s="465"/>
      <c r="AC574" s="465"/>
      <c r="AD574" s="393">
        <f t="shared" si="43"/>
        <v>0</v>
      </c>
    </row>
    <row r="575" spans="1:30" ht="18" customHeight="1" hidden="1">
      <c r="A575" s="490" t="s">
        <v>173</v>
      </c>
      <c r="B575" s="458">
        <f aca="true" t="shared" si="44" ref="B575:AC575">SUM(B576:B585)</f>
        <v>0</v>
      </c>
      <c r="C575" s="458">
        <f t="shared" si="44"/>
        <v>0</v>
      </c>
      <c r="D575" s="458">
        <f t="shared" si="44"/>
        <v>0</v>
      </c>
      <c r="E575" s="458">
        <f t="shared" si="44"/>
        <v>0</v>
      </c>
      <c r="F575" s="458">
        <f t="shared" si="44"/>
        <v>0</v>
      </c>
      <c r="G575" s="458">
        <f t="shared" si="44"/>
        <v>0</v>
      </c>
      <c r="H575" s="458">
        <f t="shared" si="44"/>
        <v>0</v>
      </c>
      <c r="I575" s="458">
        <f t="shared" si="44"/>
        <v>0</v>
      </c>
      <c r="J575" s="458">
        <f t="shared" si="44"/>
        <v>0</v>
      </c>
      <c r="K575" s="458">
        <f t="shared" si="44"/>
        <v>0</v>
      </c>
      <c r="L575" s="458">
        <f t="shared" si="44"/>
        <v>0</v>
      </c>
      <c r="M575" s="458">
        <f t="shared" si="44"/>
        <v>0</v>
      </c>
      <c r="N575" s="458">
        <f t="shared" si="44"/>
        <v>0</v>
      </c>
      <c r="O575" s="458">
        <f t="shared" si="44"/>
        <v>0</v>
      </c>
      <c r="P575" s="458">
        <f t="shared" si="44"/>
        <v>0</v>
      </c>
      <c r="Q575" s="458">
        <f t="shared" si="44"/>
        <v>0</v>
      </c>
      <c r="R575" s="458">
        <f t="shared" si="44"/>
        <v>0</v>
      </c>
      <c r="S575" s="458">
        <f t="shared" si="44"/>
        <v>0</v>
      </c>
      <c r="T575" s="458">
        <f t="shared" si="44"/>
        <v>0</v>
      </c>
      <c r="U575" s="458">
        <f t="shared" si="44"/>
        <v>0</v>
      </c>
      <c r="V575" s="458">
        <f t="shared" si="44"/>
        <v>0</v>
      </c>
      <c r="W575" s="458">
        <f t="shared" si="44"/>
        <v>0</v>
      </c>
      <c r="X575" s="458">
        <f t="shared" si="44"/>
        <v>0</v>
      </c>
      <c r="Y575" s="458">
        <f t="shared" si="44"/>
        <v>0</v>
      </c>
      <c r="Z575" s="458">
        <f t="shared" si="44"/>
        <v>0</v>
      </c>
      <c r="AA575" s="458">
        <f t="shared" si="44"/>
        <v>0</v>
      </c>
      <c r="AB575" s="458">
        <f t="shared" si="44"/>
        <v>0</v>
      </c>
      <c r="AC575" s="458">
        <f t="shared" si="44"/>
        <v>0</v>
      </c>
      <c r="AD575" s="393">
        <f t="shared" si="43"/>
        <v>0</v>
      </c>
    </row>
    <row r="576" spans="1:30" ht="18" customHeight="1" hidden="1">
      <c r="A576" s="485" t="s">
        <v>542</v>
      </c>
      <c r="B576" s="465"/>
      <c r="C576" s="465"/>
      <c r="D576" s="465"/>
      <c r="E576" s="465"/>
      <c r="F576" s="465"/>
      <c r="G576" s="465"/>
      <c r="H576" s="465"/>
      <c r="I576" s="465"/>
      <c r="J576" s="465"/>
      <c r="K576" s="465"/>
      <c r="L576" s="465"/>
      <c r="M576" s="465"/>
      <c r="N576" s="465"/>
      <c r="O576" s="465"/>
      <c r="P576" s="465"/>
      <c r="Q576" s="465"/>
      <c r="R576" s="465"/>
      <c r="S576" s="465"/>
      <c r="T576" s="465"/>
      <c r="U576" s="465"/>
      <c r="V576" s="465"/>
      <c r="W576" s="465"/>
      <c r="X576" s="465"/>
      <c r="Y576" s="465"/>
      <c r="Z576" s="465"/>
      <c r="AA576" s="465"/>
      <c r="AB576" s="465"/>
      <c r="AC576" s="465"/>
      <c r="AD576" s="393">
        <f t="shared" si="43"/>
        <v>0</v>
      </c>
    </row>
    <row r="577" spans="1:30" ht="18" customHeight="1" hidden="1">
      <c r="A577" s="485" t="s">
        <v>555</v>
      </c>
      <c r="B577" s="465"/>
      <c r="C577" s="465"/>
      <c r="D577" s="465"/>
      <c r="E577" s="465"/>
      <c r="F577" s="465"/>
      <c r="G577" s="465"/>
      <c r="H577" s="465"/>
      <c r="I577" s="465"/>
      <c r="J577" s="465"/>
      <c r="K577" s="465"/>
      <c r="L577" s="465"/>
      <c r="M577" s="465"/>
      <c r="N577" s="465"/>
      <c r="O577" s="465"/>
      <c r="P577" s="465"/>
      <c r="Q577" s="465"/>
      <c r="R577" s="465"/>
      <c r="S577" s="465"/>
      <c r="T577" s="465"/>
      <c r="U577" s="465"/>
      <c r="V577" s="465"/>
      <c r="W577" s="465"/>
      <c r="X577" s="465"/>
      <c r="Y577" s="465"/>
      <c r="Z577" s="465"/>
      <c r="AA577" s="465"/>
      <c r="AB577" s="465"/>
      <c r="AC577" s="465"/>
      <c r="AD577" s="393">
        <f t="shared" si="43"/>
        <v>0</v>
      </c>
    </row>
    <row r="578" spans="1:30" ht="18" customHeight="1" hidden="1">
      <c r="A578" s="485" t="s">
        <v>579</v>
      </c>
      <c r="B578" s="465"/>
      <c r="C578" s="465"/>
      <c r="D578" s="465"/>
      <c r="E578" s="465"/>
      <c r="F578" s="465"/>
      <c r="G578" s="465"/>
      <c r="H578" s="465"/>
      <c r="I578" s="465"/>
      <c r="J578" s="465"/>
      <c r="K578" s="465"/>
      <c r="L578" s="465"/>
      <c r="M578" s="465"/>
      <c r="N578" s="465"/>
      <c r="O578" s="465"/>
      <c r="P578" s="465"/>
      <c r="Q578" s="465"/>
      <c r="R578" s="465"/>
      <c r="S578" s="465"/>
      <c r="T578" s="465"/>
      <c r="U578" s="465"/>
      <c r="V578" s="465"/>
      <c r="W578" s="465"/>
      <c r="X578" s="465"/>
      <c r="Y578" s="465"/>
      <c r="Z578" s="465"/>
      <c r="AA578" s="465"/>
      <c r="AB578" s="465"/>
      <c r="AC578" s="465"/>
      <c r="AD578" s="393">
        <f t="shared" si="43"/>
        <v>0</v>
      </c>
    </row>
    <row r="579" spans="1:30" ht="18" customHeight="1" hidden="1">
      <c r="A579" s="485" t="s">
        <v>588</v>
      </c>
      <c r="B579" s="465"/>
      <c r="C579" s="465"/>
      <c r="D579" s="465"/>
      <c r="E579" s="465"/>
      <c r="F579" s="465"/>
      <c r="G579" s="465"/>
      <c r="H579" s="465"/>
      <c r="I579" s="465"/>
      <c r="J579" s="465"/>
      <c r="K579" s="465"/>
      <c r="L579" s="465"/>
      <c r="M579" s="465"/>
      <c r="N579" s="465"/>
      <c r="O579" s="465"/>
      <c r="P579" s="465"/>
      <c r="Q579" s="465"/>
      <c r="R579" s="465"/>
      <c r="S579" s="465"/>
      <c r="T579" s="465"/>
      <c r="U579" s="465"/>
      <c r="V579" s="465"/>
      <c r="W579" s="465"/>
      <c r="X579" s="465"/>
      <c r="Y579" s="465"/>
      <c r="Z579" s="465"/>
      <c r="AA579" s="465"/>
      <c r="AB579" s="465"/>
      <c r="AC579" s="465"/>
      <c r="AD579" s="393">
        <f t="shared" si="43"/>
        <v>0</v>
      </c>
    </row>
    <row r="580" spans="1:30" ht="18" customHeight="1" hidden="1">
      <c r="A580" s="485" t="s">
        <v>589</v>
      </c>
      <c r="B580" s="465"/>
      <c r="C580" s="465"/>
      <c r="D580" s="465"/>
      <c r="E580" s="465"/>
      <c r="F580" s="465"/>
      <c r="G580" s="465"/>
      <c r="H580" s="465"/>
      <c r="I580" s="465"/>
      <c r="J580" s="465"/>
      <c r="K580" s="465"/>
      <c r="L580" s="465"/>
      <c r="M580" s="465"/>
      <c r="N580" s="465"/>
      <c r="O580" s="465"/>
      <c r="P580" s="465"/>
      <c r="Q580" s="465"/>
      <c r="R580" s="465"/>
      <c r="S580" s="465"/>
      <c r="T580" s="465"/>
      <c r="U580" s="465"/>
      <c r="V580" s="465"/>
      <c r="W580" s="465"/>
      <c r="X580" s="465"/>
      <c r="Y580" s="465"/>
      <c r="Z580" s="465"/>
      <c r="AA580" s="465"/>
      <c r="AB580" s="465"/>
      <c r="AC580" s="465"/>
      <c r="AD580" s="393">
        <f t="shared" si="43"/>
        <v>0</v>
      </c>
    </row>
    <row r="581" spans="1:30" ht="18" customHeight="1" hidden="1">
      <c r="A581" s="493" t="s">
        <v>598</v>
      </c>
      <c r="B581" s="465"/>
      <c r="C581" s="465"/>
      <c r="D581" s="465"/>
      <c r="E581" s="465"/>
      <c r="F581" s="465"/>
      <c r="G581" s="465"/>
      <c r="H581" s="465"/>
      <c r="I581" s="465"/>
      <c r="J581" s="465"/>
      <c r="K581" s="465"/>
      <c r="L581" s="465"/>
      <c r="M581" s="465"/>
      <c r="N581" s="465"/>
      <c r="O581" s="465"/>
      <c r="P581" s="465"/>
      <c r="Q581" s="465"/>
      <c r="R581" s="465"/>
      <c r="S581" s="465"/>
      <c r="T581" s="465"/>
      <c r="U581" s="465"/>
      <c r="V581" s="465"/>
      <c r="W581" s="465"/>
      <c r="X581" s="465"/>
      <c r="Y581" s="465"/>
      <c r="Z581" s="465"/>
      <c r="AA581" s="465"/>
      <c r="AB581" s="465"/>
      <c r="AC581" s="465"/>
      <c r="AD581" s="393">
        <f t="shared" si="43"/>
        <v>0</v>
      </c>
    </row>
    <row r="582" spans="1:30" ht="18" customHeight="1" hidden="1">
      <c r="A582" s="493" t="s">
        <v>599</v>
      </c>
      <c r="B582" s="465"/>
      <c r="C582" s="465"/>
      <c r="D582" s="465"/>
      <c r="E582" s="465"/>
      <c r="F582" s="465"/>
      <c r="G582" s="465"/>
      <c r="H582" s="465"/>
      <c r="I582" s="465"/>
      <c r="J582" s="465"/>
      <c r="K582" s="465"/>
      <c r="L582" s="465"/>
      <c r="M582" s="465"/>
      <c r="N582" s="465"/>
      <c r="O582" s="465"/>
      <c r="P582" s="465"/>
      <c r="Q582" s="465"/>
      <c r="R582" s="465"/>
      <c r="S582" s="465"/>
      <c r="T582" s="465"/>
      <c r="U582" s="465"/>
      <c r="V582" s="465"/>
      <c r="W582" s="465"/>
      <c r="X582" s="465"/>
      <c r="Y582" s="465"/>
      <c r="Z582" s="465"/>
      <c r="AA582" s="465"/>
      <c r="AB582" s="465"/>
      <c r="AC582" s="465"/>
      <c r="AD582" s="393">
        <f t="shared" si="43"/>
        <v>0</v>
      </c>
    </row>
    <row r="583" spans="1:30" ht="18" customHeight="1" hidden="1">
      <c r="A583" s="493" t="s">
        <v>148</v>
      </c>
      <c r="B583" s="465"/>
      <c r="C583" s="465"/>
      <c r="D583" s="465"/>
      <c r="E583" s="465"/>
      <c r="F583" s="465"/>
      <c r="G583" s="465"/>
      <c r="H583" s="465"/>
      <c r="I583" s="465"/>
      <c r="J583" s="465"/>
      <c r="K583" s="465"/>
      <c r="L583" s="465"/>
      <c r="M583" s="465"/>
      <c r="N583" s="465"/>
      <c r="O583" s="465"/>
      <c r="P583" s="465"/>
      <c r="Q583" s="465"/>
      <c r="R583" s="465"/>
      <c r="S583" s="465"/>
      <c r="T583" s="465"/>
      <c r="U583" s="465"/>
      <c r="V583" s="465"/>
      <c r="W583" s="465"/>
      <c r="X583" s="465"/>
      <c r="Y583" s="465"/>
      <c r="Z583" s="465"/>
      <c r="AA583" s="465"/>
      <c r="AB583" s="465"/>
      <c r="AC583" s="465"/>
      <c r="AD583" s="393">
        <f t="shared" si="43"/>
        <v>0</v>
      </c>
    </row>
    <row r="584" spans="1:30" ht="18" customHeight="1" hidden="1">
      <c r="A584" s="493" t="s">
        <v>146</v>
      </c>
      <c r="B584" s="465"/>
      <c r="C584" s="465"/>
      <c r="D584" s="465"/>
      <c r="E584" s="465"/>
      <c r="F584" s="465"/>
      <c r="G584" s="465"/>
      <c r="H584" s="465"/>
      <c r="I584" s="465"/>
      <c r="J584" s="465"/>
      <c r="K584" s="465"/>
      <c r="L584" s="465"/>
      <c r="M584" s="465"/>
      <c r="N584" s="465"/>
      <c r="O584" s="465"/>
      <c r="P584" s="465"/>
      <c r="Q584" s="465"/>
      <c r="R584" s="465"/>
      <c r="S584" s="465"/>
      <c r="T584" s="465"/>
      <c r="U584" s="465"/>
      <c r="V584" s="465"/>
      <c r="W584" s="465"/>
      <c r="X584" s="465"/>
      <c r="Y584" s="465"/>
      <c r="Z584" s="465"/>
      <c r="AA584" s="465"/>
      <c r="AB584" s="465"/>
      <c r="AC584" s="465"/>
      <c r="AD584" s="393">
        <f t="shared" si="43"/>
        <v>0</v>
      </c>
    </row>
    <row r="585" spans="1:30" ht="18" customHeight="1" hidden="1">
      <c r="A585" s="492" t="s">
        <v>117</v>
      </c>
      <c r="B585" s="465"/>
      <c r="C585" s="465"/>
      <c r="D585" s="465"/>
      <c r="E585" s="465"/>
      <c r="F585" s="465"/>
      <c r="G585" s="465"/>
      <c r="H585" s="465"/>
      <c r="I585" s="465"/>
      <c r="J585" s="465"/>
      <c r="K585" s="465"/>
      <c r="L585" s="465"/>
      <c r="M585" s="465"/>
      <c r="N585" s="465"/>
      <c r="O585" s="465"/>
      <c r="P585" s="465"/>
      <c r="Q585" s="465"/>
      <c r="R585" s="465"/>
      <c r="S585" s="465"/>
      <c r="T585" s="465"/>
      <c r="U585" s="465"/>
      <c r="V585" s="465"/>
      <c r="W585" s="465"/>
      <c r="X585" s="465"/>
      <c r="Y585" s="465"/>
      <c r="Z585" s="465"/>
      <c r="AA585" s="465"/>
      <c r="AB585" s="465"/>
      <c r="AC585" s="465"/>
      <c r="AD585" s="393">
        <f t="shared" si="43"/>
        <v>0</v>
      </c>
    </row>
    <row r="586" spans="1:30" ht="38.25" hidden="1">
      <c r="A586" s="494" t="s">
        <v>174</v>
      </c>
      <c r="B586" s="458">
        <f aca="true" t="shared" si="45" ref="B586:AC586">SUM(B587)</f>
        <v>0</v>
      </c>
      <c r="C586" s="458">
        <f t="shared" si="45"/>
        <v>0</v>
      </c>
      <c r="D586" s="458">
        <f t="shared" si="45"/>
        <v>0</v>
      </c>
      <c r="E586" s="458">
        <f t="shared" si="45"/>
        <v>0</v>
      </c>
      <c r="F586" s="458">
        <f t="shared" si="45"/>
        <v>0</v>
      </c>
      <c r="G586" s="458">
        <f t="shared" si="45"/>
        <v>0</v>
      </c>
      <c r="H586" s="458">
        <f t="shared" si="45"/>
        <v>0</v>
      </c>
      <c r="I586" s="458">
        <f t="shared" si="45"/>
        <v>0</v>
      </c>
      <c r="J586" s="458">
        <f t="shared" si="45"/>
        <v>0</v>
      </c>
      <c r="K586" s="458">
        <f t="shared" si="45"/>
        <v>0</v>
      </c>
      <c r="L586" s="458">
        <f t="shared" si="45"/>
        <v>0</v>
      </c>
      <c r="M586" s="458">
        <f t="shared" si="45"/>
        <v>0</v>
      </c>
      <c r="N586" s="458">
        <f t="shared" si="45"/>
        <v>0</v>
      </c>
      <c r="O586" s="458">
        <f t="shared" si="45"/>
        <v>0</v>
      </c>
      <c r="P586" s="458">
        <f t="shared" si="45"/>
        <v>0</v>
      </c>
      <c r="Q586" s="458">
        <f t="shared" si="45"/>
        <v>0</v>
      </c>
      <c r="R586" s="458">
        <f t="shared" si="45"/>
        <v>0</v>
      </c>
      <c r="S586" s="458">
        <f t="shared" si="45"/>
        <v>0</v>
      </c>
      <c r="T586" s="458">
        <f t="shared" si="45"/>
        <v>0</v>
      </c>
      <c r="U586" s="458">
        <f t="shared" si="45"/>
        <v>0</v>
      </c>
      <c r="V586" s="458">
        <f t="shared" si="45"/>
        <v>0</v>
      </c>
      <c r="W586" s="458">
        <f t="shared" si="45"/>
        <v>0</v>
      </c>
      <c r="X586" s="458">
        <f t="shared" si="45"/>
        <v>0</v>
      </c>
      <c r="Y586" s="458">
        <f t="shared" si="45"/>
        <v>0</v>
      </c>
      <c r="Z586" s="458">
        <f t="shared" si="45"/>
        <v>0</v>
      </c>
      <c r="AA586" s="458">
        <f t="shared" si="45"/>
        <v>0</v>
      </c>
      <c r="AB586" s="458">
        <f t="shared" si="45"/>
        <v>0</v>
      </c>
      <c r="AC586" s="458">
        <f t="shared" si="45"/>
        <v>0</v>
      </c>
      <c r="AD586" s="393">
        <f t="shared" si="43"/>
        <v>0</v>
      </c>
    </row>
    <row r="587" spans="1:30" ht="18" customHeight="1" hidden="1">
      <c r="A587" s="493" t="s">
        <v>146</v>
      </c>
      <c r="B587" s="495"/>
      <c r="C587" s="495"/>
      <c r="D587" s="495"/>
      <c r="E587" s="495"/>
      <c r="F587" s="495"/>
      <c r="G587" s="495"/>
      <c r="H587" s="495"/>
      <c r="I587" s="495"/>
      <c r="J587" s="495"/>
      <c r="K587" s="495"/>
      <c r="L587" s="495"/>
      <c r="M587" s="495"/>
      <c r="N587" s="495"/>
      <c r="O587" s="495"/>
      <c r="P587" s="495"/>
      <c r="Q587" s="495"/>
      <c r="R587" s="495"/>
      <c r="S587" s="495"/>
      <c r="T587" s="495"/>
      <c r="U587" s="495"/>
      <c r="V587" s="495"/>
      <c r="W587" s="495"/>
      <c r="X587" s="495"/>
      <c r="Y587" s="495"/>
      <c r="Z587" s="495"/>
      <c r="AA587" s="495"/>
      <c r="AB587" s="495"/>
      <c r="AC587" s="495"/>
      <c r="AD587" s="393">
        <f t="shared" si="43"/>
        <v>0</v>
      </c>
    </row>
    <row r="588" spans="1:30" ht="18" customHeight="1" hidden="1">
      <c r="A588" s="486" t="s">
        <v>175</v>
      </c>
      <c r="B588" s="487">
        <f aca="true" t="shared" si="46" ref="B588:AC588">B590+B599+B682+B685</f>
        <v>0</v>
      </c>
      <c r="C588" s="487">
        <f t="shared" si="46"/>
        <v>0</v>
      </c>
      <c r="D588" s="487">
        <f t="shared" si="46"/>
        <v>0</v>
      </c>
      <c r="E588" s="487">
        <f t="shared" si="46"/>
        <v>0</v>
      </c>
      <c r="F588" s="487">
        <f t="shared" si="46"/>
        <v>0</v>
      </c>
      <c r="G588" s="487">
        <f t="shared" si="46"/>
        <v>0</v>
      </c>
      <c r="H588" s="487">
        <f t="shared" si="46"/>
        <v>0</v>
      </c>
      <c r="I588" s="487">
        <f t="shared" si="46"/>
        <v>0</v>
      </c>
      <c r="J588" s="487">
        <f t="shared" si="46"/>
        <v>0</v>
      </c>
      <c r="K588" s="487">
        <f t="shared" si="46"/>
        <v>0</v>
      </c>
      <c r="L588" s="487">
        <f t="shared" si="46"/>
        <v>0</v>
      </c>
      <c r="M588" s="487">
        <f t="shared" si="46"/>
        <v>0</v>
      </c>
      <c r="N588" s="487">
        <f t="shared" si="46"/>
        <v>0</v>
      </c>
      <c r="O588" s="487">
        <f t="shared" si="46"/>
        <v>0</v>
      </c>
      <c r="P588" s="487">
        <f t="shared" si="46"/>
        <v>0</v>
      </c>
      <c r="Q588" s="487">
        <f t="shared" si="46"/>
        <v>0</v>
      </c>
      <c r="R588" s="487">
        <f t="shared" si="46"/>
        <v>0</v>
      </c>
      <c r="S588" s="487">
        <f t="shared" si="46"/>
        <v>0</v>
      </c>
      <c r="T588" s="487">
        <f t="shared" si="46"/>
        <v>0</v>
      </c>
      <c r="U588" s="487">
        <f t="shared" si="46"/>
        <v>0</v>
      </c>
      <c r="V588" s="487">
        <f t="shared" si="46"/>
        <v>0</v>
      </c>
      <c r="W588" s="487">
        <f t="shared" si="46"/>
        <v>0</v>
      </c>
      <c r="X588" s="487">
        <f t="shared" si="46"/>
        <v>0</v>
      </c>
      <c r="Y588" s="487">
        <f t="shared" si="46"/>
        <v>0</v>
      </c>
      <c r="Z588" s="487">
        <f t="shared" si="46"/>
        <v>0</v>
      </c>
      <c r="AA588" s="487">
        <f t="shared" si="46"/>
        <v>0</v>
      </c>
      <c r="AB588" s="487">
        <f t="shared" si="46"/>
        <v>0</v>
      </c>
      <c r="AC588" s="487">
        <f t="shared" si="46"/>
        <v>0</v>
      </c>
      <c r="AD588" s="393">
        <f t="shared" si="43"/>
        <v>0</v>
      </c>
    </row>
    <row r="589" spans="1:30" ht="22.5" hidden="1">
      <c r="A589" s="488" t="s">
        <v>176</v>
      </c>
      <c r="B589" s="489"/>
      <c r="C589" s="489"/>
      <c r="D589" s="489"/>
      <c r="E589" s="489"/>
      <c r="F589" s="489"/>
      <c r="G589" s="489"/>
      <c r="H589" s="489"/>
      <c r="I589" s="489"/>
      <c r="J589" s="489"/>
      <c r="K589" s="489"/>
      <c r="L589" s="489"/>
      <c r="M589" s="489"/>
      <c r="N589" s="489"/>
      <c r="O589" s="489"/>
      <c r="P589" s="489"/>
      <c r="Q589" s="489"/>
      <c r="R589" s="489"/>
      <c r="S589" s="489"/>
      <c r="T589" s="489"/>
      <c r="U589" s="489"/>
      <c r="V589" s="489"/>
      <c r="W589" s="489"/>
      <c r="X589" s="489"/>
      <c r="Y589" s="489"/>
      <c r="Z589" s="489"/>
      <c r="AA589" s="489"/>
      <c r="AB589" s="489"/>
      <c r="AC589" s="489"/>
      <c r="AD589" s="393"/>
    </row>
    <row r="590" spans="1:30" ht="38.25" hidden="1">
      <c r="A590" s="490" t="s">
        <v>177</v>
      </c>
      <c r="B590" s="458">
        <f aca="true" t="shared" si="47" ref="B590:AC590">SUM(B591:B598)</f>
        <v>0</v>
      </c>
      <c r="C590" s="458">
        <f t="shared" si="47"/>
        <v>0</v>
      </c>
      <c r="D590" s="458">
        <f t="shared" si="47"/>
        <v>0</v>
      </c>
      <c r="E590" s="458">
        <f t="shared" si="47"/>
        <v>0</v>
      </c>
      <c r="F590" s="458">
        <f t="shared" si="47"/>
        <v>0</v>
      </c>
      <c r="G590" s="458">
        <f t="shared" si="47"/>
        <v>0</v>
      </c>
      <c r="H590" s="458">
        <f t="shared" si="47"/>
        <v>0</v>
      </c>
      <c r="I590" s="458">
        <f t="shared" si="47"/>
        <v>0</v>
      </c>
      <c r="J590" s="458">
        <f t="shared" si="47"/>
        <v>0</v>
      </c>
      <c r="K590" s="458">
        <f t="shared" si="47"/>
        <v>0</v>
      </c>
      <c r="L590" s="458">
        <f t="shared" si="47"/>
        <v>0</v>
      </c>
      <c r="M590" s="458">
        <f t="shared" si="47"/>
        <v>0</v>
      </c>
      <c r="N590" s="458">
        <f t="shared" si="47"/>
        <v>0</v>
      </c>
      <c r="O590" s="458">
        <f t="shared" si="47"/>
        <v>0</v>
      </c>
      <c r="P590" s="458">
        <f t="shared" si="47"/>
        <v>0</v>
      </c>
      <c r="Q590" s="458">
        <f t="shared" si="47"/>
        <v>0</v>
      </c>
      <c r="R590" s="458">
        <f t="shared" si="47"/>
        <v>0</v>
      </c>
      <c r="S590" s="458">
        <f t="shared" si="47"/>
        <v>0</v>
      </c>
      <c r="T590" s="458">
        <f t="shared" si="47"/>
        <v>0</v>
      </c>
      <c r="U590" s="458">
        <f t="shared" si="47"/>
        <v>0</v>
      </c>
      <c r="V590" s="458">
        <f t="shared" si="47"/>
        <v>0</v>
      </c>
      <c r="W590" s="458">
        <f t="shared" si="47"/>
        <v>0</v>
      </c>
      <c r="X590" s="458">
        <f t="shared" si="47"/>
        <v>0</v>
      </c>
      <c r="Y590" s="458">
        <f t="shared" si="47"/>
        <v>0</v>
      </c>
      <c r="Z590" s="458">
        <f t="shared" si="47"/>
        <v>0</v>
      </c>
      <c r="AA590" s="458">
        <f t="shared" si="47"/>
        <v>0</v>
      </c>
      <c r="AB590" s="458">
        <f t="shared" si="47"/>
        <v>0</v>
      </c>
      <c r="AC590" s="458">
        <f t="shared" si="47"/>
        <v>0</v>
      </c>
      <c r="AD590" s="393">
        <f aca="true" t="shared" si="48" ref="AD590:AD621">SUM(B590:AC590)-N590</f>
        <v>0</v>
      </c>
    </row>
    <row r="591" spans="1:30" ht="18" customHeight="1" hidden="1">
      <c r="A591" s="491" t="s">
        <v>551</v>
      </c>
      <c r="B591" s="465"/>
      <c r="C591" s="465"/>
      <c r="D591" s="465"/>
      <c r="E591" s="465"/>
      <c r="F591" s="465"/>
      <c r="G591" s="465"/>
      <c r="H591" s="465"/>
      <c r="I591" s="465"/>
      <c r="J591" s="465"/>
      <c r="K591" s="465"/>
      <c r="L591" s="465"/>
      <c r="M591" s="465"/>
      <c r="N591" s="465"/>
      <c r="O591" s="465"/>
      <c r="P591" s="465"/>
      <c r="Q591" s="465"/>
      <c r="R591" s="465"/>
      <c r="S591" s="465"/>
      <c r="T591" s="465"/>
      <c r="U591" s="465"/>
      <c r="V591" s="465"/>
      <c r="W591" s="465"/>
      <c r="X591" s="465"/>
      <c r="Y591" s="465"/>
      <c r="Z591" s="465"/>
      <c r="AA591" s="465"/>
      <c r="AB591" s="465"/>
      <c r="AC591" s="465"/>
      <c r="AD591" s="393">
        <f t="shared" si="48"/>
        <v>0</v>
      </c>
    </row>
    <row r="592" spans="1:30" ht="18" customHeight="1" hidden="1">
      <c r="A592" s="491" t="s">
        <v>554</v>
      </c>
      <c r="B592" s="465"/>
      <c r="C592" s="465"/>
      <c r="D592" s="465"/>
      <c r="E592" s="465"/>
      <c r="F592" s="465"/>
      <c r="G592" s="465"/>
      <c r="H592" s="465"/>
      <c r="I592" s="465"/>
      <c r="J592" s="465"/>
      <c r="K592" s="465"/>
      <c r="L592" s="465"/>
      <c r="M592" s="465"/>
      <c r="N592" s="465"/>
      <c r="O592" s="465"/>
      <c r="P592" s="465"/>
      <c r="Q592" s="465"/>
      <c r="R592" s="465"/>
      <c r="S592" s="465"/>
      <c r="T592" s="465"/>
      <c r="U592" s="465"/>
      <c r="V592" s="465"/>
      <c r="W592" s="465"/>
      <c r="X592" s="465"/>
      <c r="Y592" s="465"/>
      <c r="Z592" s="465"/>
      <c r="AA592" s="465"/>
      <c r="AB592" s="465"/>
      <c r="AC592" s="465"/>
      <c r="AD592" s="393">
        <f t="shared" si="48"/>
        <v>0</v>
      </c>
    </row>
    <row r="593" spans="1:30" ht="18" customHeight="1" hidden="1" thickBot="1">
      <c r="A593" s="491" t="s">
        <v>560</v>
      </c>
      <c r="B593" s="465"/>
      <c r="C593" s="465"/>
      <c r="D593" s="465"/>
      <c r="E593" s="465"/>
      <c r="F593" s="465"/>
      <c r="G593" s="465"/>
      <c r="H593" s="465"/>
      <c r="I593" s="465"/>
      <c r="J593" s="465"/>
      <c r="K593" s="465"/>
      <c r="L593" s="465"/>
      <c r="M593" s="465"/>
      <c r="N593" s="465"/>
      <c r="O593" s="465"/>
      <c r="P593" s="465"/>
      <c r="Q593" s="465"/>
      <c r="R593" s="465"/>
      <c r="S593" s="465"/>
      <c r="T593" s="465"/>
      <c r="U593" s="465"/>
      <c r="V593" s="465"/>
      <c r="W593" s="465"/>
      <c r="X593" s="465"/>
      <c r="Y593" s="465"/>
      <c r="Z593" s="465"/>
      <c r="AA593" s="465"/>
      <c r="AB593" s="465"/>
      <c r="AC593" s="465"/>
      <c r="AD593" s="393">
        <f t="shared" si="48"/>
        <v>0</v>
      </c>
    </row>
    <row r="594" spans="1:30" ht="18" customHeight="1" hidden="1">
      <c r="A594" s="491" t="s">
        <v>589</v>
      </c>
      <c r="B594" s="465"/>
      <c r="C594" s="465"/>
      <c r="D594" s="465"/>
      <c r="E594" s="465"/>
      <c r="F594" s="465"/>
      <c r="G594" s="465"/>
      <c r="H594" s="465"/>
      <c r="I594" s="465"/>
      <c r="J594" s="465"/>
      <c r="K594" s="465"/>
      <c r="L594" s="465"/>
      <c r="M594" s="465"/>
      <c r="N594" s="465"/>
      <c r="O594" s="465"/>
      <c r="P594" s="465"/>
      <c r="Q594" s="465"/>
      <c r="R594" s="465"/>
      <c r="S594" s="465"/>
      <c r="T594" s="465"/>
      <c r="U594" s="465"/>
      <c r="V594" s="465"/>
      <c r="W594" s="465"/>
      <c r="X594" s="465"/>
      <c r="Y594" s="465"/>
      <c r="Z594" s="465"/>
      <c r="AA594" s="465"/>
      <c r="AB594" s="465"/>
      <c r="AC594" s="465"/>
      <c r="AD594" s="393">
        <f t="shared" si="48"/>
        <v>0</v>
      </c>
    </row>
    <row r="595" spans="1:30" ht="18" customHeight="1" hidden="1">
      <c r="A595" s="491" t="s">
        <v>605</v>
      </c>
      <c r="B595" s="465"/>
      <c r="C595" s="465"/>
      <c r="D595" s="465"/>
      <c r="E595" s="465"/>
      <c r="F595" s="465"/>
      <c r="G595" s="465"/>
      <c r="H595" s="465"/>
      <c r="I595" s="465"/>
      <c r="J595" s="465"/>
      <c r="K595" s="465"/>
      <c r="L595" s="465"/>
      <c r="M595" s="465"/>
      <c r="N595" s="465"/>
      <c r="O595" s="465"/>
      <c r="P595" s="465"/>
      <c r="Q595" s="465"/>
      <c r="R595" s="465"/>
      <c r="S595" s="465"/>
      <c r="T595" s="465"/>
      <c r="U595" s="465"/>
      <c r="V595" s="465"/>
      <c r="W595" s="465"/>
      <c r="X595" s="465"/>
      <c r="Y595" s="465"/>
      <c r="Z595" s="465"/>
      <c r="AA595" s="465"/>
      <c r="AB595" s="465"/>
      <c r="AC595" s="465"/>
      <c r="AD595" s="393">
        <f t="shared" si="48"/>
        <v>0</v>
      </c>
    </row>
    <row r="596" spans="1:30" ht="18" customHeight="1" hidden="1">
      <c r="A596" s="493" t="s">
        <v>565</v>
      </c>
      <c r="B596" s="465"/>
      <c r="C596" s="465"/>
      <c r="D596" s="465"/>
      <c r="E596" s="465"/>
      <c r="F596" s="465"/>
      <c r="G596" s="465"/>
      <c r="H596" s="465"/>
      <c r="I596" s="465"/>
      <c r="J596" s="465"/>
      <c r="K596" s="465"/>
      <c r="L596" s="465"/>
      <c r="M596" s="465"/>
      <c r="N596" s="465"/>
      <c r="O596" s="465"/>
      <c r="P596" s="465"/>
      <c r="Q596" s="465"/>
      <c r="R596" s="465"/>
      <c r="S596" s="465"/>
      <c r="T596" s="465"/>
      <c r="U596" s="465"/>
      <c r="V596" s="465"/>
      <c r="W596" s="465"/>
      <c r="X596" s="465"/>
      <c r="Y596" s="465"/>
      <c r="Z596" s="465"/>
      <c r="AA596" s="465"/>
      <c r="AB596" s="465"/>
      <c r="AC596" s="465"/>
      <c r="AD596" s="393">
        <f t="shared" si="48"/>
        <v>0</v>
      </c>
    </row>
    <row r="597" spans="1:30" ht="18" customHeight="1" hidden="1">
      <c r="A597" s="491" t="s">
        <v>23</v>
      </c>
      <c r="B597" s="465"/>
      <c r="C597" s="465"/>
      <c r="D597" s="465"/>
      <c r="E597" s="465"/>
      <c r="F597" s="465"/>
      <c r="G597" s="465"/>
      <c r="H597" s="465"/>
      <c r="I597" s="465"/>
      <c r="J597" s="465"/>
      <c r="K597" s="465"/>
      <c r="L597" s="465"/>
      <c r="M597" s="465"/>
      <c r="N597" s="465"/>
      <c r="O597" s="465"/>
      <c r="P597" s="465"/>
      <c r="Q597" s="465"/>
      <c r="R597" s="465"/>
      <c r="S597" s="465"/>
      <c r="T597" s="465"/>
      <c r="U597" s="465"/>
      <c r="V597" s="465"/>
      <c r="W597" s="465"/>
      <c r="X597" s="465"/>
      <c r="Y597" s="465"/>
      <c r="Z597" s="465"/>
      <c r="AA597" s="465"/>
      <c r="AB597" s="465"/>
      <c r="AC597" s="465"/>
      <c r="AD597" s="393">
        <f t="shared" si="48"/>
        <v>0</v>
      </c>
    </row>
    <row r="598" spans="1:30" ht="18" customHeight="1" hidden="1">
      <c r="A598" s="491" t="s">
        <v>122</v>
      </c>
      <c r="B598" s="465"/>
      <c r="C598" s="465"/>
      <c r="D598" s="465"/>
      <c r="E598" s="465"/>
      <c r="F598" s="465"/>
      <c r="G598" s="465"/>
      <c r="H598" s="465"/>
      <c r="I598" s="465"/>
      <c r="J598" s="465"/>
      <c r="K598" s="465"/>
      <c r="L598" s="465"/>
      <c r="M598" s="465"/>
      <c r="N598" s="465"/>
      <c r="O598" s="465"/>
      <c r="P598" s="465"/>
      <c r="Q598" s="465"/>
      <c r="R598" s="465"/>
      <c r="S598" s="465"/>
      <c r="T598" s="465"/>
      <c r="U598" s="465"/>
      <c r="V598" s="465"/>
      <c r="W598" s="465"/>
      <c r="X598" s="465"/>
      <c r="Y598" s="465"/>
      <c r="Z598" s="465"/>
      <c r="AA598" s="465"/>
      <c r="AB598" s="465"/>
      <c r="AC598" s="465"/>
      <c r="AD598" s="393">
        <f t="shared" si="48"/>
        <v>0</v>
      </c>
    </row>
    <row r="599" spans="1:30" ht="25.5" hidden="1">
      <c r="A599" s="490" t="s">
        <v>178</v>
      </c>
      <c r="B599" s="458">
        <f aca="true" t="shared" si="49" ref="B599:AC599">SUM(B600:B681)</f>
        <v>0</v>
      </c>
      <c r="C599" s="458">
        <f t="shared" si="49"/>
        <v>0</v>
      </c>
      <c r="D599" s="458">
        <f t="shared" si="49"/>
        <v>0</v>
      </c>
      <c r="E599" s="458">
        <f t="shared" si="49"/>
        <v>0</v>
      </c>
      <c r="F599" s="458">
        <f t="shared" si="49"/>
        <v>0</v>
      </c>
      <c r="G599" s="458">
        <f t="shared" si="49"/>
        <v>0</v>
      </c>
      <c r="H599" s="458">
        <f t="shared" si="49"/>
        <v>0</v>
      </c>
      <c r="I599" s="458">
        <f t="shared" si="49"/>
        <v>0</v>
      </c>
      <c r="J599" s="458">
        <f t="shared" si="49"/>
        <v>0</v>
      </c>
      <c r="K599" s="458">
        <f t="shared" si="49"/>
        <v>0</v>
      </c>
      <c r="L599" s="458">
        <f t="shared" si="49"/>
        <v>0</v>
      </c>
      <c r="M599" s="458">
        <f t="shared" si="49"/>
        <v>0</v>
      </c>
      <c r="N599" s="458">
        <f t="shared" si="49"/>
        <v>0</v>
      </c>
      <c r="O599" s="458">
        <f t="shared" si="49"/>
        <v>0</v>
      </c>
      <c r="P599" s="458">
        <f t="shared" si="49"/>
        <v>0</v>
      </c>
      <c r="Q599" s="458">
        <f t="shared" si="49"/>
        <v>0</v>
      </c>
      <c r="R599" s="458">
        <f t="shared" si="49"/>
        <v>0</v>
      </c>
      <c r="S599" s="458">
        <f t="shared" si="49"/>
        <v>0</v>
      </c>
      <c r="T599" s="458">
        <f t="shared" si="49"/>
        <v>0</v>
      </c>
      <c r="U599" s="458">
        <f t="shared" si="49"/>
        <v>0</v>
      </c>
      <c r="V599" s="458">
        <f t="shared" si="49"/>
        <v>0</v>
      </c>
      <c r="W599" s="458">
        <f t="shared" si="49"/>
        <v>0</v>
      </c>
      <c r="X599" s="458">
        <f t="shared" si="49"/>
        <v>0</v>
      </c>
      <c r="Y599" s="458">
        <f t="shared" si="49"/>
        <v>0</v>
      </c>
      <c r="Z599" s="458">
        <f t="shared" si="49"/>
        <v>0</v>
      </c>
      <c r="AA599" s="458">
        <f t="shared" si="49"/>
        <v>0</v>
      </c>
      <c r="AB599" s="458">
        <f t="shared" si="49"/>
        <v>0</v>
      </c>
      <c r="AC599" s="458">
        <f t="shared" si="49"/>
        <v>0</v>
      </c>
      <c r="AD599" s="393">
        <f t="shared" si="48"/>
        <v>0</v>
      </c>
    </row>
    <row r="600" spans="1:30" ht="18" customHeight="1" hidden="1">
      <c r="A600" s="491" t="s">
        <v>519</v>
      </c>
      <c r="B600" s="465"/>
      <c r="C600" s="465"/>
      <c r="D600" s="465"/>
      <c r="E600" s="465"/>
      <c r="F600" s="465"/>
      <c r="G600" s="465"/>
      <c r="H600" s="465"/>
      <c r="I600" s="465"/>
      <c r="J600" s="465"/>
      <c r="K600" s="465"/>
      <c r="L600" s="465"/>
      <c r="M600" s="465"/>
      <c r="N600" s="465"/>
      <c r="O600" s="465"/>
      <c r="P600" s="465"/>
      <c r="Q600" s="465"/>
      <c r="R600" s="465"/>
      <c r="S600" s="465"/>
      <c r="T600" s="465"/>
      <c r="U600" s="465"/>
      <c r="V600" s="465"/>
      <c r="W600" s="465"/>
      <c r="X600" s="465"/>
      <c r="Y600" s="465"/>
      <c r="Z600" s="465"/>
      <c r="AA600" s="465"/>
      <c r="AB600" s="465"/>
      <c r="AC600" s="465"/>
      <c r="AD600" s="393">
        <f t="shared" si="48"/>
        <v>0</v>
      </c>
    </row>
    <row r="601" spans="1:30" ht="18" customHeight="1" hidden="1">
      <c r="A601" s="491" t="s">
        <v>520</v>
      </c>
      <c r="B601" s="465"/>
      <c r="C601" s="465"/>
      <c r="D601" s="465"/>
      <c r="E601" s="465"/>
      <c r="F601" s="465"/>
      <c r="G601" s="465"/>
      <c r="H601" s="465"/>
      <c r="I601" s="465"/>
      <c r="J601" s="465"/>
      <c r="K601" s="465"/>
      <c r="L601" s="465"/>
      <c r="M601" s="465"/>
      <c r="N601" s="465"/>
      <c r="O601" s="465"/>
      <c r="P601" s="465"/>
      <c r="Q601" s="465"/>
      <c r="R601" s="465"/>
      <c r="S601" s="465"/>
      <c r="T601" s="465"/>
      <c r="U601" s="465"/>
      <c r="V601" s="465"/>
      <c r="W601" s="465"/>
      <c r="X601" s="465"/>
      <c r="Y601" s="465"/>
      <c r="Z601" s="465"/>
      <c r="AA601" s="465"/>
      <c r="AB601" s="465"/>
      <c r="AC601" s="465"/>
      <c r="AD601" s="393">
        <f t="shared" si="48"/>
        <v>0</v>
      </c>
    </row>
    <row r="602" spans="1:30" ht="18" customHeight="1" hidden="1">
      <c r="A602" s="491" t="s">
        <v>521</v>
      </c>
      <c r="B602" s="465"/>
      <c r="C602" s="465"/>
      <c r="D602" s="465"/>
      <c r="E602" s="465"/>
      <c r="F602" s="465"/>
      <c r="G602" s="465"/>
      <c r="H602" s="465"/>
      <c r="I602" s="465"/>
      <c r="J602" s="465"/>
      <c r="K602" s="465"/>
      <c r="L602" s="465"/>
      <c r="M602" s="465"/>
      <c r="N602" s="465"/>
      <c r="O602" s="465"/>
      <c r="P602" s="465"/>
      <c r="Q602" s="465"/>
      <c r="R602" s="465"/>
      <c r="S602" s="465"/>
      <c r="T602" s="465"/>
      <c r="U602" s="465"/>
      <c r="V602" s="465"/>
      <c r="W602" s="465"/>
      <c r="X602" s="465"/>
      <c r="Y602" s="465"/>
      <c r="Z602" s="465"/>
      <c r="AA602" s="465"/>
      <c r="AB602" s="465"/>
      <c r="AC602" s="465"/>
      <c r="AD602" s="393">
        <f t="shared" si="48"/>
        <v>0</v>
      </c>
    </row>
    <row r="603" spans="1:30" ht="18" customHeight="1" hidden="1">
      <c r="A603" s="491" t="s">
        <v>523</v>
      </c>
      <c r="B603" s="465"/>
      <c r="C603" s="465"/>
      <c r="D603" s="465"/>
      <c r="E603" s="465"/>
      <c r="F603" s="465"/>
      <c r="G603" s="465"/>
      <c r="H603" s="465"/>
      <c r="I603" s="465"/>
      <c r="J603" s="465"/>
      <c r="K603" s="465"/>
      <c r="L603" s="465"/>
      <c r="M603" s="465"/>
      <c r="N603" s="465"/>
      <c r="O603" s="465"/>
      <c r="P603" s="465"/>
      <c r="Q603" s="465"/>
      <c r="R603" s="465"/>
      <c r="S603" s="465"/>
      <c r="T603" s="465"/>
      <c r="U603" s="465"/>
      <c r="V603" s="465"/>
      <c r="W603" s="465"/>
      <c r="X603" s="465"/>
      <c r="Y603" s="465"/>
      <c r="Z603" s="465"/>
      <c r="AA603" s="465"/>
      <c r="AB603" s="465"/>
      <c r="AC603" s="465"/>
      <c r="AD603" s="393">
        <f t="shared" si="48"/>
        <v>0</v>
      </c>
    </row>
    <row r="604" spans="1:30" ht="18" customHeight="1" hidden="1">
      <c r="A604" s="491" t="s">
        <v>524</v>
      </c>
      <c r="B604" s="465"/>
      <c r="C604" s="465"/>
      <c r="D604" s="465"/>
      <c r="E604" s="465"/>
      <c r="F604" s="465"/>
      <c r="G604" s="465"/>
      <c r="H604" s="465"/>
      <c r="I604" s="465"/>
      <c r="J604" s="465"/>
      <c r="K604" s="465"/>
      <c r="L604" s="465"/>
      <c r="M604" s="465"/>
      <c r="N604" s="465"/>
      <c r="O604" s="465"/>
      <c r="P604" s="465"/>
      <c r="Q604" s="465"/>
      <c r="R604" s="465"/>
      <c r="S604" s="465"/>
      <c r="T604" s="465"/>
      <c r="U604" s="465"/>
      <c r="V604" s="465"/>
      <c r="W604" s="465"/>
      <c r="X604" s="465"/>
      <c r="Y604" s="465"/>
      <c r="Z604" s="465"/>
      <c r="AA604" s="465"/>
      <c r="AB604" s="465"/>
      <c r="AC604" s="465"/>
      <c r="AD604" s="393">
        <f t="shared" si="48"/>
        <v>0</v>
      </c>
    </row>
    <row r="605" spans="1:30" ht="18" customHeight="1" hidden="1">
      <c r="A605" s="491" t="s">
        <v>526</v>
      </c>
      <c r="B605" s="465"/>
      <c r="C605" s="465"/>
      <c r="D605" s="465"/>
      <c r="E605" s="465"/>
      <c r="F605" s="465"/>
      <c r="G605" s="465"/>
      <c r="H605" s="465"/>
      <c r="I605" s="465"/>
      <c r="J605" s="465"/>
      <c r="K605" s="465"/>
      <c r="L605" s="465"/>
      <c r="M605" s="465"/>
      <c r="N605" s="465"/>
      <c r="O605" s="465"/>
      <c r="P605" s="465"/>
      <c r="Q605" s="465"/>
      <c r="R605" s="465"/>
      <c r="S605" s="465"/>
      <c r="T605" s="465"/>
      <c r="U605" s="465"/>
      <c r="V605" s="465"/>
      <c r="W605" s="465"/>
      <c r="X605" s="465"/>
      <c r="Y605" s="465"/>
      <c r="Z605" s="465"/>
      <c r="AA605" s="465"/>
      <c r="AB605" s="465"/>
      <c r="AC605" s="465"/>
      <c r="AD605" s="393">
        <f t="shared" si="48"/>
        <v>0</v>
      </c>
    </row>
    <row r="606" spans="1:30" ht="18" customHeight="1" hidden="1">
      <c r="A606" s="491" t="s">
        <v>529</v>
      </c>
      <c r="B606" s="465"/>
      <c r="C606" s="465"/>
      <c r="D606" s="465"/>
      <c r="E606" s="465"/>
      <c r="F606" s="465"/>
      <c r="G606" s="465"/>
      <c r="H606" s="465"/>
      <c r="I606" s="465"/>
      <c r="J606" s="465"/>
      <c r="K606" s="465"/>
      <c r="L606" s="465"/>
      <c r="M606" s="465"/>
      <c r="N606" s="465"/>
      <c r="O606" s="465"/>
      <c r="P606" s="465"/>
      <c r="Q606" s="465"/>
      <c r="R606" s="465"/>
      <c r="S606" s="465"/>
      <c r="T606" s="465"/>
      <c r="U606" s="465"/>
      <c r="V606" s="465"/>
      <c r="W606" s="465"/>
      <c r="X606" s="465"/>
      <c r="Y606" s="465"/>
      <c r="Z606" s="465"/>
      <c r="AA606" s="465"/>
      <c r="AB606" s="465"/>
      <c r="AC606" s="465"/>
      <c r="AD606" s="393">
        <f t="shared" si="48"/>
        <v>0</v>
      </c>
    </row>
    <row r="607" spans="1:30" ht="18" customHeight="1" hidden="1">
      <c r="A607" s="491" t="s">
        <v>530</v>
      </c>
      <c r="B607" s="465"/>
      <c r="C607" s="465"/>
      <c r="D607" s="465"/>
      <c r="E607" s="465"/>
      <c r="F607" s="465"/>
      <c r="G607" s="465"/>
      <c r="H607" s="465"/>
      <c r="I607" s="465"/>
      <c r="J607" s="465"/>
      <c r="K607" s="465"/>
      <c r="L607" s="465"/>
      <c r="M607" s="465"/>
      <c r="N607" s="465"/>
      <c r="O607" s="465"/>
      <c r="P607" s="465"/>
      <c r="Q607" s="465"/>
      <c r="R607" s="465"/>
      <c r="S607" s="465"/>
      <c r="T607" s="465"/>
      <c r="U607" s="465"/>
      <c r="V607" s="465"/>
      <c r="W607" s="465"/>
      <c r="X607" s="465"/>
      <c r="Y607" s="465"/>
      <c r="Z607" s="465"/>
      <c r="AA607" s="465"/>
      <c r="AB607" s="465"/>
      <c r="AC607" s="465"/>
      <c r="AD607" s="393">
        <f t="shared" si="48"/>
        <v>0</v>
      </c>
    </row>
    <row r="608" spans="1:30" ht="18" customHeight="1" hidden="1" thickTop="1">
      <c r="A608" s="491" t="s">
        <v>534</v>
      </c>
      <c r="B608" s="465"/>
      <c r="C608" s="465"/>
      <c r="D608" s="465"/>
      <c r="E608" s="465"/>
      <c r="F608" s="465"/>
      <c r="G608" s="465"/>
      <c r="H608" s="465"/>
      <c r="I608" s="465"/>
      <c r="J608" s="465"/>
      <c r="K608" s="465"/>
      <c r="L608" s="465"/>
      <c r="M608" s="465"/>
      <c r="N608" s="465"/>
      <c r="O608" s="465"/>
      <c r="P608" s="465"/>
      <c r="Q608" s="465"/>
      <c r="R608" s="465"/>
      <c r="S608" s="465"/>
      <c r="T608" s="465"/>
      <c r="U608" s="465"/>
      <c r="V608" s="465"/>
      <c r="W608" s="465"/>
      <c r="X608" s="465"/>
      <c r="Y608" s="465"/>
      <c r="Z608" s="465"/>
      <c r="AA608" s="465"/>
      <c r="AB608" s="465"/>
      <c r="AC608" s="465"/>
      <c r="AD608" s="393">
        <f t="shared" si="48"/>
        <v>0</v>
      </c>
    </row>
    <row r="609" spans="1:30" ht="18" customHeight="1" hidden="1">
      <c r="A609" s="491" t="s">
        <v>535</v>
      </c>
      <c r="B609" s="465"/>
      <c r="C609" s="465"/>
      <c r="D609" s="465"/>
      <c r="E609" s="465"/>
      <c r="F609" s="465"/>
      <c r="G609" s="465"/>
      <c r="H609" s="465"/>
      <c r="I609" s="465"/>
      <c r="J609" s="465"/>
      <c r="K609" s="465"/>
      <c r="L609" s="465"/>
      <c r="M609" s="465"/>
      <c r="N609" s="465"/>
      <c r="O609" s="465"/>
      <c r="P609" s="465"/>
      <c r="Q609" s="465"/>
      <c r="R609" s="465"/>
      <c r="S609" s="465"/>
      <c r="T609" s="465"/>
      <c r="U609" s="465"/>
      <c r="V609" s="465"/>
      <c r="W609" s="465"/>
      <c r="X609" s="465"/>
      <c r="Y609" s="465"/>
      <c r="Z609" s="465"/>
      <c r="AA609" s="465"/>
      <c r="AB609" s="465"/>
      <c r="AC609" s="465"/>
      <c r="AD609" s="393">
        <f t="shared" si="48"/>
        <v>0</v>
      </c>
    </row>
    <row r="610" spans="1:30" ht="18" customHeight="1" hidden="1">
      <c r="A610" s="491" t="s">
        <v>536</v>
      </c>
      <c r="B610" s="465"/>
      <c r="C610" s="465"/>
      <c r="D610" s="465"/>
      <c r="E610" s="465"/>
      <c r="F610" s="465"/>
      <c r="G610" s="465"/>
      <c r="H610" s="465"/>
      <c r="I610" s="465"/>
      <c r="J610" s="465"/>
      <c r="K610" s="465"/>
      <c r="L610" s="465"/>
      <c r="M610" s="465"/>
      <c r="N610" s="465"/>
      <c r="O610" s="465"/>
      <c r="P610" s="465"/>
      <c r="Q610" s="465"/>
      <c r="R610" s="465"/>
      <c r="S610" s="465"/>
      <c r="T610" s="465"/>
      <c r="U610" s="465"/>
      <c r="V610" s="465"/>
      <c r="W610" s="465"/>
      <c r="X610" s="465"/>
      <c r="Y610" s="465"/>
      <c r="Z610" s="465"/>
      <c r="AA610" s="465"/>
      <c r="AB610" s="465"/>
      <c r="AC610" s="465"/>
      <c r="AD610" s="393">
        <f t="shared" si="48"/>
        <v>0</v>
      </c>
    </row>
    <row r="611" spans="1:30" ht="18" customHeight="1" hidden="1">
      <c r="A611" s="491" t="s">
        <v>537</v>
      </c>
      <c r="B611" s="465"/>
      <c r="C611" s="465"/>
      <c r="D611" s="465"/>
      <c r="E611" s="465"/>
      <c r="F611" s="465"/>
      <c r="G611" s="465"/>
      <c r="H611" s="465"/>
      <c r="I611" s="465"/>
      <c r="J611" s="465"/>
      <c r="K611" s="465"/>
      <c r="L611" s="465"/>
      <c r="M611" s="465"/>
      <c r="N611" s="465"/>
      <c r="O611" s="465"/>
      <c r="P611" s="465"/>
      <c r="Q611" s="465"/>
      <c r="R611" s="465"/>
      <c r="S611" s="465"/>
      <c r="T611" s="465"/>
      <c r="U611" s="465"/>
      <c r="V611" s="465"/>
      <c r="W611" s="465"/>
      <c r="X611" s="465"/>
      <c r="Y611" s="465"/>
      <c r="Z611" s="465"/>
      <c r="AA611" s="465"/>
      <c r="AB611" s="465"/>
      <c r="AC611" s="465"/>
      <c r="AD611" s="393">
        <f t="shared" si="48"/>
        <v>0</v>
      </c>
    </row>
    <row r="612" spans="1:30" ht="18" customHeight="1" hidden="1">
      <c r="A612" s="491" t="s">
        <v>538</v>
      </c>
      <c r="B612" s="465"/>
      <c r="C612" s="465"/>
      <c r="D612" s="465"/>
      <c r="E612" s="465"/>
      <c r="F612" s="465"/>
      <c r="G612" s="465"/>
      <c r="H612" s="465"/>
      <c r="I612" s="465"/>
      <c r="J612" s="465"/>
      <c r="K612" s="465"/>
      <c r="L612" s="465"/>
      <c r="M612" s="465"/>
      <c r="N612" s="465"/>
      <c r="O612" s="465"/>
      <c r="P612" s="465"/>
      <c r="Q612" s="465"/>
      <c r="R612" s="465"/>
      <c r="S612" s="465"/>
      <c r="T612" s="465"/>
      <c r="U612" s="465"/>
      <c r="V612" s="465"/>
      <c r="W612" s="465"/>
      <c r="X612" s="465"/>
      <c r="Y612" s="465"/>
      <c r="Z612" s="465"/>
      <c r="AA612" s="465"/>
      <c r="AB612" s="465"/>
      <c r="AC612" s="465"/>
      <c r="AD612" s="393">
        <f t="shared" si="48"/>
        <v>0</v>
      </c>
    </row>
    <row r="613" spans="1:30" ht="18" customHeight="1" hidden="1">
      <c r="A613" s="491" t="s">
        <v>539</v>
      </c>
      <c r="B613" s="465"/>
      <c r="C613" s="465"/>
      <c r="D613" s="465"/>
      <c r="E613" s="465"/>
      <c r="F613" s="465"/>
      <c r="G613" s="465"/>
      <c r="H613" s="465"/>
      <c r="I613" s="465"/>
      <c r="J613" s="465"/>
      <c r="K613" s="465"/>
      <c r="L613" s="465"/>
      <c r="M613" s="465"/>
      <c r="N613" s="465"/>
      <c r="O613" s="465"/>
      <c r="P613" s="465"/>
      <c r="Q613" s="465"/>
      <c r="R613" s="465"/>
      <c r="S613" s="465"/>
      <c r="T613" s="465"/>
      <c r="U613" s="465"/>
      <c r="V613" s="465"/>
      <c r="W613" s="465"/>
      <c r="X613" s="465"/>
      <c r="Y613" s="465"/>
      <c r="Z613" s="465"/>
      <c r="AA613" s="465"/>
      <c r="AB613" s="465"/>
      <c r="AC613" s="465"/>
      <c r="AD613" s="393">
        <f t="shared" si="48"/>
        <v>0</v>
      </c>
    </row>
    <row r="614" spans="1:30" ht="18" customHeight="1" hidden="1">
      <c r="A614" s="491" t="s">
        <v>540</v>
      </c>
      <c r="B614" s="465"/>
      <c r="C614" s="465"/>
      <c r="D614" s="465"/>
      <c r="E614" s="465"/>
      <c r="F614" s="465"/>
      <c r="G614" s="465"/>
      <c r="H614" s="465"/>
      <c r="I614" s="465"/>
      <c r="J614" s="465"/>
      <c r="K614" s="465"/>
      <c r="L614" s="465"/>
      <c r="M614" s="465"/>
      <c r="N614" s="465"/>
      <c r="O614" s="465"/>
      <c r="P614" s="465"/>
      <c r="Q614" s="465"/>
      <c r="R614" s="465"/>
      <c r="S614" s="465"/>
      <c r="T614" s="465"/>
      <c r="U614" s="465"/>
      <c r="V614" s="465"/>
      <c r="W614" s="465"/>
      <c r="X614" s="465"/>
      <c r="Y614" s="465"/>
      <c r="Z614" s="465"/>
      <c r="AA614" s="465"/>
      <c r="AB614" s="465"/>
      <c r="AC614" s="465"/>
      <c r="AD614" s="393">
        <f t="shared" si="48"/>
        <v>0</v>
      </c>
    </row>
    <row r="615" spans="1:30" ht="18" customHeight="1" hidden="1">
      <c r="A615" s="491" t="s">
        <v>541</v>
      </c>
      <c r="B615" s="465"/>
      <c r="C615" s="465"/>
      <c r="D615" s="465"/>
      <c r="E615" s="465"/>
      <c r="F615" s="465"/>
      <c r="G615" s="465"/>
      <c r="H615" s="465"/>
      <c r="I615" s="465"/>
      <c r="J615" s="465"/>
      <c r="K615" s="465"/>
      <c r="L615" s="465"/>
      <c r="M615" s="465"/>
      <c r="N615" s="465"/>
      <c r="O615" s="465"/>
      <c r="P615" s="465"/>
      <c r="Q615" s="465"/>
      <c r="R615" s="465"/>
      <c r="S615" s="465"/>
      <c r="T615" s="465"/>
      <c r="U615" s="465"/>
      <c r="V615" s="465"/>
      <c r="W615" s="465"/>
      <c r="X615" s="465"/>
      <c r="Y615" s="465"/>
      <c r="Z615" s="465"/>
      <c r="AA615" s="465"/>
      <c r="AB615" s="465"/>
      <c r="AC615" s="465"/>
      <c r="AD615" s="393">
        <f t="shared" si="48"/>
        <v>0</v>
      </c>
    </row>
    <row r="616" spans="1:30" ht="18" customHeight="1" hidden="1">
      <c r="A616" s="491" t="s">
        <v>542</v>
      </c>
      <c r="B616" s="465"/>
      <c r="C616" s="465"/>
      <c r="D616" s="465"/>
      <c r="E616" s="465"/>
      <c r="F616" s="465"/>
      <c r="G616" s="465"/>
      <c r="H616" s="465"/>
      <c r="I616" s="465"/>
      <c r="J616" s="465"/>
      <c r="K616" s="465"/>
      <c r="L616" s="465"/>
      <c r="M616" s="465"/>
      <c r="N616" s="465"/>
      <c r="O616" s="465"/>
      <c r="P616" s="465"/>
      <c r="Q616" s="465"/>
      <c r="R616" s="465"/>
      <c r="S616" s="465"/>
      <c r="T616" s="465"/>
      <c r="U616" s="465"/>
      <c r="V616" s="465"/>
      <c r="W616" s="465"/>
      <c r="X616" s="465"/>
      <c r="Y616" s="465"/>
      <c r="Z616" s="465"/>
      <c r="AA616" s="465"/>
      <c r="AB616" s="465"/>
      <c r="AC616" s="465"/>
      <c r="AD616" s="393">
        <f t="shared" si="48"/>
        <v>0</v>
      </c>
    </row>
    <row r="617" spans="1:30" ht="18" customHeight="1" hidden="1">
      <c r="A617" s="491" t="s">
        <v>543</v>
      </c>
      <c r="B617" s="465"/>
      <c r="C617" s="465"/>
      <c r="D617" s="465"/>
      <c r="E617" s="465"/>
      <c r="F617" s="465"/>
      <c r="G617" s="465"/>
      <c r="H617" s="465"/>
      <c r="I617" s="465"/>
      <c r="J617" s="465"/>
      <c r="K617" s="465"/>
      <c r="L617" s="465"/>
      <c r="M617" s="465"/>
      <c r="N617" s="465"/>
      <c r="O617" s="465"/>
      <c r="P617" s="465"/>
      <c r="Q617" s="465"/>
      <c r="R617" s="465"/>
      <c r="S617" s="465"/>
      <c r="T617" s="465"/>
      <c r="U617" s="465"/>
      <c r="V617" s="465"/>
      <c r="W617" s="465"/>
      <c r="X617" s="465"/>
      <c r="Y617" s="465"/>
      <c r="Z617" s="465"/>
      <c r="AA617" s="465"/>
      <c r="AB617" s="465"/>
      <c r="AC617" s="465"/>
      <c r="AD617" s="393">
        <f t="shared" si="48"/>
        <v>0</v>
      </c>
    </row>
    <row r="618" spans="1:30" ht="18" customHeight="1" hidden="1">
      <c r="A618" s="491" t="s">
        <v>544</v>
      </c>
      <c r="B618" s="465"/>
      <c r="C618" s="465"/>
      <c r="D618" s="465"/>
      <c r="E618" s="465"/>
      <c r="F618" s="465"/>
      <c r="G618" s="465"/>
      <c r="H618" s="465"/>
      <c r="I618" s="465"/>
      <c r="J618" s="465"/>
      <c r="K618" s="465"/>
      <c r="L618" s="465"/>
      <c r="M618" s="465"/>
      <c r="N618" s="465"/>
      <c r="O618" s="465"/>
      <c r="P618" s="465"/>
      <c r="Q618" s="465"/>
      <c r="R618" s="465"/>
      <c r="S618" s="465"/>
      <c r="T618" s="465"/>
      <c r="U618" s="465"/>
      <c r="V618" s="465"/>
      <c r="W618" s="465"/>
      <c r="X618" s="465"/>
      <c r="Y618" s="465"/>
      <c r="Z618" s="465"/>
      <c r="AA618" s="465"/>
      <c r="AB618" s="465"/>
      <c r="AC618" s="465"/>
      <c r="AD618" s="393">
        <f t="shared" si="48"/>
        <v>0</v>
      </c>
    </row>
    <row r="619" spans="1:30" ht="18" customHeight="1" hidden="1">
      <c r="A619" s="491" t="s">
        <v>546</v>
      </c>
      <c r="B619" s="465"/>
      <c r="C619" s="465"/>
      <c r="D619" s="465"/>
      <c r="E619" s="465"/>
      <c r="F619" s="465"/>
      <c r="G619" s="465"/>
      <c r="H619" s="465"/>
      <c r="I619" s="465"/>
      <c r="J619" s="465"/>
      <c r="K619" s="465"/>
      <c r="L619" s="465"/>
      <c r="M619" s="465"/>
      <c r="N619" s="465"/>
      <c r="O619" s="465"/>
      <c r="P619" s="465"/>
      <c r="Q619" s="465"/>
      <c r="R619" s="465"/>
      <c r="S619" s="465"/>
      <c r="T619" s="465"/>
      <c r="U619" s="465"/>
      <c r="V619" s="465"/>
      <c r="W619" s="465"/>
      <c r="X619" s="465"/>
      <c r="Y619" s="465"/>
      <c r="Z619" s="465"/>
      <c r="AA619" s="465"/>
      <c r="AB619" s="465"/>
      <c r="AC619" s="465"/>
      <c r="AD619" s="393">
        <f t="shared" si="48"/>
        <v>0</v>
      </c>
    </row>
    <row r="620" spans="1:30" ht="18" customHeight="1" hidden="1">
      <c r="A620" s="491" t="s">
        <v>550</v>
      </c>
      <c r="B620" s="465"/>
      <c r="C620" s="465"/>
      <c r="D620" s="465"/>
      <c r="E620" s="465"/>
      <c r="F620" s="465"/>
      <c r="G620" s="465"/>
      <c r="H620" s="465"/>
      <c r="I620" s="465"/>
      <c r="J620" s="465"/>
      <c r="K620" s="465"/>
      <c r="L620" s="465"/>
      <c r="M620" s="465"/>
      <c r="N620" s="465"/>
      <c r="O620" s="465"/>
      <c r="P620" s="465"/>
      <c r="Q620" s="465"/>
      <c r="R620" s="465"/>
      <c r="S620" s="465"/>
      <c r="T620" s="465"/>
      <c r="U620" s="465"/>
      <c r="V620" s="465"/>
      <c r="W620" s="465"/>
      <c r="X620" s="465"/>
      <c r="Y620" s="465"/>
      <c r="Z620" s="465"/>
      <c r="AA620" s="465"/>
      <c r="AB620" s="465"/>
      <c r="AC620" s="465"/>
      <c r="AD620" s="393">
        <f t="shared" si="48"/>
        <v>0</v>
      </c>
    </row>
    <row r="621" spans="1:30" ht="18" customHeight="1" hidden="1">
      <c r="A621" s="491" t="s">
        <v>551</v>
      </c>
      <c r="B621" s="465"/>
      <c r="C621" s="465"/>
      <c r="D621" s="465"/>
      <c r="E621" s="465"/>
      <c r="F621" s="465"/>
      <c r="G621" s="465"/>
      <c r="H621" s="465"/>
      <c r="I621" s="465"/>
      <c r="J621" s="465"/>
      <c r="K621" s="465"/>
      <c r="L621" s="465"/>
      <c r="M621" s="465"/>
      <c r="N621" s="465"/>
      <c r="O621" s="465"/>
      <c r="P621" s="465"/>
      <c r="Q621" s="465"/>
      <c r="R621" s="465"/>
      <c r="S621" s="465"/>
      <c r="T621" s="465"/>
      <c r="U621" s="465"/>
      <c r="V621" s="465"/>
      <c r="W621" s="465"/>
      <c r="X621" s="465"/>
      <c r="Y621" s="465"/>
      <c r="Z621" s="465"/>
      <c r="AA621" s="465"/>
      <c r="AB621" s="465"/>
      <c r="AC621" s="465"/>
      <c r="AD621" s="393">
        <f t="shared" si="48"/>
        <v>0</v>
      </c>
    </row>
    <row r="622" spans="1:30" ht="18" customHeight="1" hidden="1">
      <c r="A622" s="491" t="s">
        <v>552</v>
      </c>
      <c r="B622" s="465"/>
      <c r="C622" s="465"/>
      <c r="D622" s="465"/>
      <c r="E622" s="465"/>
      <c r="F622" s="465"/>
      <c r="G622" s="465"/>
      <c r="H622" s="465"/>
      <c r="I622" s="465"/>
      <c r="J622" s="465"/>
      <c r="K622" s="465"/>
      <c r="L622" s="465"/>
      <c r="M622" s="465"/>
      <c r="N622" s="465"/>
      <c r="O622" s="465"/>
      <c r="P622" s="465"/>
      <c r="Q622" s="465"/>
      <c r="R622" s="465"/>
      <c r="S622" s="465"/>
      <c r="T622" s="465"/>
      <c r="U622" s="465"/>
      <c r="V622" s="465"/>
      <c r="W622" s="465"/>
      <c r="X622" s="465"/>
      <c r="Y622" s="465"/>
      <c r="Z622" s="465"/>
      <c r="AA622" s="465"/>
      <c r="AB622" s="465"/>
      <c r="AC622" s="465"/>
      <c r="AD622" s="393">
        <f aca="true" t="shared" si="50" ref="AD622:AD653">SUM(B622:AC622)-N622</f>
        <v>0</v>
      </c>
    </row>
    <row r="623" spans="1:30" ht="18" customHeight="1" hidden="1">
      <c r="A623" s="491" t="s">
        <v>553</v>
      </c>
      <c r="B623" s="465"/>
      <c r="C623" s="465"/>
      <c r="D623" s="465"/>
      <c r="E623" s="465"/>
      <c r="F623" s="465"/>
      <c r="G623" s="465"/>
      <c r="H623" s="465"/>
      <c r="I623" s="465"/>
      <c r="J623" s="465"/>
      <c r="K623" s="465"/>
      <c r="L623" s="465"/>
      <c r="M623" s="465"/>
      <c r="N623" s="465"/>
      <c r="O623" s="465"/>
      <c r="P623" s="465"/>
      <c r="Q623" s="465"/>
      <c r="R623" s="465"/>
      <c r="S623" s="465"/>
      <c r="T623" s="465"/>
      <c r="U623" s="465"/>
      <c r="V623" s="465"/>
      <c r="W623" s="465"/>
      <c r="X623" s="465"/>
      <c r="Y623" s="465"/>
      <c r="Z623" s="465"/>
      <c r="AA623" s="465"/>
      <c r="AB623" s="465"/>
      <c r="AC623" s="465"/>
      <c r="AD623" s="393">
        <f t="shared" si="50"/>
        <v>0</v>
      </c>
    </row>
    <row r="624" spans="1:30" ht="18" customHeight="1" hidden="1">
      <c r="A624" s="491" t="s">
        <v>554</v>
      </c>
      <c r="B624" s="465"/>
      <c r="C624" s="465"/>
      <c r="D624" s="465"/>
      <c r="E624" s="465"/>
      <c r="F624" s="465"/>
      <c r="G624" s="465"/>
      <c r="H624" s="465"/>
      <c r="I624" s="465"/>
      <c r="J624" s="465"/>
      <c r="K624" s="465"/>
      <c r="L624" s="465"/>
      <c r="M624" s="465"/>
      <c r="N624" s="465"/>
      <c r="O624" s="465"/>
      <c r="P624" s="465"/>
      <c r="Q624" s="465"/>
      <c r="R624" s="465"/>
      <c r="S624" s="465"/>
      <c r="T624" s="465"/>
      <c r="U624" s="465"/>
      <c r="V624" s="465"/>
      <c r="W624" s="465"/>
      <c r="X624" s="465"/>
      <c r="Y624" s="465"/>
      <c r="Z624" s="465"/>
      <c r="AA624" s="465"/>
      <c r="AB624" s="465"/>
      <c r="AC624" s="465"/>
      <c r="AD624" s="393">
        <f t="shared" si="50"/>
        <v>0</v>
      </c>
    </row>
    <row r="625" spans="1:30" ht="18" customHeight="1" hidden="1">
      <c r="A625" s="491" t="s">
        <v>555</v>
      </c>
      <c r="B625" s="465"/>
      <c r="C625" s="465"/>
      <c r="D625" s="465"/>
      <c r="E625" s="465"/>
      <c r="F625" s="465"/>
      <c r="G625" s="465"/>
      <c r="H625" s="465"/>
      <c r="I625" s="465"/>
      <c r="J625" s="465"/>
      <c r="K625" s="465"/>
      <c r="L625" s="465"/>
      <c r="M625" s="465"/>
      <c r="N625" s="465"/>
      <c r="O625" s="465"/>
      <c r="P625" s="465"/>
      <c r="Q625" s="465"/>
      <c r="R625" s="465"/>
      <c r="S625" s="465"/>
      <c r="T625" s="465"/>
      <c r="U625" s="465"/>
      <c r="V625" s="465"/>
      <c r="W625" s="465"/>
      <c r="X625" s="465"/>
      <c r="Y625" s="465"/>
      <c r="Z625" s="465"/>
      <c r="AA625" s="465"/>
      <c r="AB625" s="465"/>
      <c r="AC625" s="465"/>
      <c r="AD625" s="393">
        <f t="shared" si="50"/>
        <v>0</v>
      </c>
    </row>
    <row r="626" spans="1:30" ht="18" customHeight="1" hidden="1">
      <c r="A626" s="491" t="s">
        <v>557</v>
      </c>
      <c r="B626" s="465"/>
      <c r="C626" s="465"/>
      <c r="D626" s="465"/>
      <c r="E626" s="465"/>
      <c r="F626" s="465"/>
      <c r="G626" s="465"/>
      <c r="H626" s="465"/>
      <c r="I626" s="465"/>
      <c r="J626" s="465"/>
      <c r="K626" s="465"/>
      <c r="L626" s="465"/>
      <c r="M626" s="465"/>
      <c r="N626" s="465"/>
      <c r="O626" s="465"/>
      <c r="P626" s="465"/>
      <c r="Q626" s="465"/>
      <c r="R626" s="465"/>
      <c r="S626" s="465"/>
      <c r="T626" s="465"/>
      <c r="U626" s="465"/>
      <c r="V626" s="465"/>
      <c r="W626" s="465"/>
      <c r="X626" s="465"/>
      <c r="Y626" s="465"/>
      <c r="Z626" s="465"/>
      <c r="AA626" s="465"/>
      <c r="AB626" s="465"/>
      <c r="AC626" s="465"/>
      <c r="AD626" s="393">
        <f t="shared" si="50"/>
        <v>0</v>
      </c>
    </row>
    <row r="627" spans="1:30" ht="18" customHeight="1" hidden="1">
      <c r="A627" s="491" t="s">
        <v>559</v>
      </c>
      <c r="B627" s="465"/>
      <c r="C627" s="465"/>
      <c r="D627" s="465"/>
      <c r="E627" s="465"/>
      <c r="F627" s="465"/>
      <c r="G627" s="465"/>
      <c r="H627" s="465"/>
      <c r="I627" s="465"/>
      <c r="J627" s="465"/>
      <c r="K627" s="465"/>
      <c r="L627" s="465"/>
      <c r="M627" s="465"/>
      <c r="N627" s="465"/>
      <c r="O627" s="465"/>
      <c r="P627" s="465"/>
      <c r="Q627" s="465"/>
      <c r="R627" s="465"/>
      <c r="S627" s="465"/>
      <c r="T627" s="465"/>
      <c r="U627" s="465"/>
      <c r="V627" s="465"/>
      <c r="W627" s="465"/>
      <c r="X627" s="465"/>
      <c r="Y627" s="465"/>
      <c r="Z627" s="465"/>
      <c r="AA627" s="465"/>
      <c r="AB627" s="465"/>
      <c r="AC627" s="465"/>
      <c r="AD627" s="393">
        <f t="shared" si="50"/>
        <v>0</v>
      </c>
    </row>
    <row r="628" spans="1:30" ht="18" customHeight="1" hidden="1">
      <c r="A628" s="491" t="s">
        <v>560</v>
      </c>
      <c r="B628" s="465"/>
      <c r="C628" s="465"/>
      <c r="D628" s="465"/>
      <c r="E628" s="465"/>
      <c r="F628" s="465"/>
      <c r="G628" s="465"/>
      <c r="H628" s="465"/>
      <c r="I628" s="465"/>
      <c r="J628" s="465"/>
      <c r="K628" s="465"/>
      <c r="L628" s="465"/>
      <c r="M628" s="465"/>
      <c r="N628" s="465"/>
      <c r="O628" s="465"/>
      <c r="P628" s="465"/>
      <c r="Q628" s="465"/>
      <c r="R628" s="465"/>
      <c r="S628" s="465"/>
      <c r="T628" s="465"/>
      <c r="U628" s="465"/>
      <c r="V628" s="465"/>
      <c r="W628" s="465"/>
      <c r="X628" s="465"/>
      <c r="Y628" s="465"/>
      <c r="Z628" s="465"/>
      <c r="AA628" s="465"/>
      <c r="AB628" s="465"/>
      <c r="AC628" s="465"/>
      <c r="AD628" s="393">
        <f t="shared" si="50"/>
        <v>0</v>
      </c>
    </row>
    <row r="629" spans="1:30" ht="18" customHeight="1" hidden="1">
      <c r="A629" s="491" t="s">
        <v>561</v>
      </c>
      <c r="B629" s="465"/>
      <c r="C629" s="465"/>
      <c r="D629" s="465"/>
      <c r="E629" s="465"/>
      <c r="F629" s="465"/>
      <c r="G629" s="465"/>
      <c r="H629" s="465"/>
      <c r="I629" s="465"/>
      <c r="J629" s="465"/>
      <c r="K629" s="465"/>
      <c r="L629" s="465"/>
      <c r="M629" s="465"/>
      <c r="N629" s="465"/>
      <c r="O629" s="465"/>
      <c r="P629" s="465"/>
      <c r="Q629" s="465"/>
      <c r="R629" s="465"/>
      <c r="S629" s="465"/>
      <c r="T629" s="465"/>
      <c r="U629" s="465"/>
      <c r="V629" s="465"/>
      <c r="W629" s="465"/>
      <c r="X629" s="465"/>
      <c r="Y629" s="465"/>
      <c r="Z629" s="465"/>
      <c r="AA629" s="465"/>
      <c r="AB629" s="465"/>
      <c r="AC629" s="465"/>
      <c r="AD629" s="393">
        <f t="shared" si="50"/>
        <v>0</v>
      </c>
    </row>
    <row r="630" spans="1:30" ht="18" customHeight="1" hidden="1">
      <c r="A630" s="491" t="s">
        <v>179</v>
      </c>
      <c r="B630" s="465"/>
      <c r="C630" s="465"/>
      <c r="D630" s="465"/>
      <c r="E630" s="465"/>
      <c r="F630" s="465"/>
      <c r="G630" s="465"/>
      <c r="H630" s="465"/>
      <c r="I630" s="465"/>
      <c r="J630" s="465"/>
      <c r="K630" s="465"/>
      <c r="L630" s="465"/>
      <c r="M630" s="465"/>
      <c r="N630" s="465"/>
      <c r="O630" s="465"/>
      <c r="P630" s="465"/>
      <c r="Q630" s="465"/>
      <c r="R630" s="465"/>
      <c r="S630" s="465"/>
      <c r="T630" s="465"/>
      <c r="U630" s="465"/>
      <c r="V630" s="465"/>
      <c r="W630" s="465"/>
      <c r="X630" s="465"/>
      <c r="Y630" s="465"/>
      <c r="Z630" s="465"/>
      <c r="AA630" s="465"/>
      <c r="AB630" s="465"/>
      <c r="AC630" s="465"/>
      <c r="AD630" s="393">
        <f t="shared" si="50"/>
        <v>0</v>
      </c>
    </row>
    <row r="631" spans="1:30" ht="18" customHeight="1" hidden="1">
      <c r="A631" s="491" t="s">
        <v>578</v>
      </c>
      <c r="B631" s="465"/>
      <c r="C631" s="465"/>
      <c r="D631" s="465"/>
      <c r="E631" s="465"/>
      <c r="F631" s="465"/>
      <c r="G631" s="465"/>
      <c r="H631" s="465"/>
      <c r="I631" s="465"/>
      <c r="J631" s="465"/>
      <c r="K631" s="465"/>
      <c r="L631" s="465"/>
      <c r="M631" s="465"/>
      <c r="N631" s="465"/>
      <c r="O631" s="465"/>
      <c r="P631" s="465"/>
      <c r="Q631" s="465"/>
      <c r="R631" s="465"/>
      <c r="S631" s="465"/>
      <c r="T631" s="465"/>
      <c r="U631" s="465"/>
      <c r="V631" s="465"/>
      <c r="W631" s="465"/>
      <c r="X631" s="465"/>
      <c r="Y631" s="465"/>
      <c r="Z631" s="465"/>
      <c r="AA631" s="465"/>
      <c r="AB631" s="465"/>
      <c r="AC631" s="465"/>
      <c r="AD631" s="393">
        <f t="shared" si="50"/>
        <v>0</v>
      </c>
    </row>
    <row r="632" spans="1:30" ht="18" customHeight="1" hidden="1">
      <c r="A632" s="491" t="s">
        <v>579</v>
      </c>
      <c r="B632" s="465"/>
      <c r="C632" s="465"/>
      <c r="D632" s="465"/>
      <c r="E632" s="465"/>
      <c r="F632" s="465"/>
      <c r="G632" s="465"/>
      <c r="H632" s="465"/>
      <c r="I632" s="465"/>
      <c r="J632" s="465"/>
      <c r="K632" s="465"/>
      <c r="L632" s="465"/>
      <c r="M632" s="465"/>
      <c r="N632" s="465"/>
      <c r="O632" s="465"/>
      <c r="P632" s="465"/>
      <c r="Q632" s="465"/>
      <c r="R632" s="465"/>
      <c r="S632" s="465"/>
      <c r="T632" s="465"/>
      <c r="U632" s="465"/>
      <c r="V632" s="465"/>
      <c r="W632" s="465"/>
      <c r="X632" s="465"/>
      <c r="Y632" s="465"/>
      <c r="Z632" s="465"/>
      <c r="AA632" s="465"/>
      <c r="AB632" s="465"/>
      <c r="AC632" s="465"/>
      <c r="AD632" s="393">
        <f t="shared" si="50"/>
        <v>0</v>
      </c>
    </row>
    <row r="633" spans="1:30" ht="18" customHeight="1" hidden="1">
      <c r="A633" s="491" t="s">
        <v>580</v>
      </c>
      <c r="B633" s="465"/>
      <c r="C633" s="465"/>
      <c r="D633" s="465"/>
      <c r="E633" s="465"/>
      <c r="F633" s="465"/>
      <c r="G633" s="465"/>
      <c r="H633" s="465"/>
      <c r="I633" s="465"/>
      <c r="J633" s="465"/>
      <c r="K633" s="465"/>
      <c r="L633" s="465"/>
      <c r="M633" s="465"/>
      <c r="N633" s="465"/>
      <c r="O633" s="465"/>
      <c r="P633" s="465"/>
      <c r="Q633" s="465"/>
      <c r="R633" s="465"/>
      <c r="S633" s="465"/>
      <c r="T633" s="465"/>
      <c r="U633" s="465"/>
      <c r="V633" s="465"/>
      <c r="W633" s="465"/>
      <c r="X633" s="465"/>
      <c r="Y633" s="465"/>
      <c r="Z633" s="465"/>
      <c r="AA633" s="465"/>
      <c r="AB633" s="465"/>
      <c r="AC633" s="465"/>
      <c r="AD633" s="393">
        <f t="shared" si="50"/>
        <v>0</v>
      </c>
    </row>
    <row r="634" spans="1:30" ht="18" customHeight="1" hidden="1">
      <c r="A634" s="491" t="s">
        <v>581</v>
      </c>
      <c r="B634" s="465"/>
      <c r="C634" s="465"/>
      <c r="D634" s="465"/>
      <c r="E634" s="465"/>
      <c r="F634" s="465"/>
      <c r="G634" s="465"/>
      <c r="H634" s="465"/>
      <c r="I634" s="465"/>
      <c r="J634" s="465"/>
      <c r="K634" s="465"/>
      <c r="L634" s="465"/>
      <c r="M634" s="465"/>
      <c r="N634" s="465"/>
      <c r="O634" s="465"/>
      <c r="P634" s="465"/>
      <c r="Q634" s="465"/>
      <c r="R634" s="465"/>
      <c r="S634" s="465"/>
      <c r="T634" s="465"/>
      <c r="U634" s="465"/>
      <c r="V634" s="465"/>
      <c r="W634" s="465"/>
      <c r="X634" s="465"/>
      <c r="Y634" s="465"/>
      <c r="Z634" s="465"/>
      <c r="AA634" s="465"/>
      <c r="AB634" s="465"/>
      <c r="AC634" s="465"/>
      <c r="AD634" s="393">
        <f t="shared" si="50"/>
        <v>0</v>
      </c>
    </row>
    <row r="635" spans="1:30" ht="18" customHeight="1" hidden="1">
      <c r="A635" s="491" t="s">
        <v>583</v>
      </c>
      <c r="B635" s="465"/>
      <c r="C635" s="465"/>
      <c r="D635" s="465"/>
      <c r="E635" s="465"/>
      <c r="F635" s="465"/>
      <c r="G635" s="465"/>
      <c r="H635" s="465"/>
      <c r="I635" s="465"/>
      <c r="J635" s="465"/>
      <c r="K635" s="465"/>
      <c r="L635" s="465"/>
      <c r="M635" s="465"/>
      <c r="N635" s="465"/>
      <c r="O635" s="465"/>
      <c r="P635" s="465"/>
      <c r="Q635" s="465"/>
      <c r="R635" s="465"/>
      <c r="S635" s="465"/>
      <c r="T635" s="465"/>
      <c r="U635" s="465"/>
      <c r="V635" s="465"/>
      <c r="W635" s="465"/>
      <c r="X635" s="465"/>
      <c r="Y635" s="465"/>
      <c r="Z635" s="465"/>
      <c r="AA635" s="465"/>
      <c r="AB635" s="465"/>
      <c r="AC635" s="465"/>
      <c r="AD635" s="393">
        <f t="shared" si="50"/>
        <v>0</v>
      </c>
    </row>
    <row r="636" spans="1:30" ht="18" customHeight="1" hidden="1">
      <c r="A636" s="491" t="s">
        <v>584</v>
      </c>
      <c r="B636" s="465"/>
      <c r="C636" s="465"/>
      <c r="D636" s="465"/>
      <c r="E636" s="465"/>
      <c r="F636" s="465"/>
      <c r="G636" s="465"/>
      <c r="H636" s="465"/>
      <c r="I636" s="465"/>
      <c r="J636" s="465"/>
      <c r="K636" s="465"/>
      <c r="L636" s="465"/>
      <c r="M636" s="465"/>
      <c r="N636" s="465"/>
      <c r="O636" s="465"/>
      <c r="P636" s="465"/>
      <c r="Q636" s="465"/>
      <c r="R636" s="465"/>
      <c r="S636" s="465"/>
      <c r="T636" s="465"/>
      <c r="U636" s="465"/>
      <c r="V636" s="465"/>
      <c r="W636" s="465"/>
      <c r="X636" s="465"/>
      <c r="Y636" s="465"/>
      <c r="Z636" s="465"/>
      <c r="AA636" s="465"/>
      <c r="AB636" s="465"/>
      <c r="AC636" s="465"/>
      <c r="AD636" s="393">
        <f t="shared" si="50"/>
        <v>0</v>
      </c>
    </row>
    <row r="637" spans="1:30" ht="18" customHeight="1" hidden="1">
      <c r="A637" s="491" t="s">
        <v>586</v>
      </c>
      <c r="B637" s="465"/>
      <c r="C637" s="465"/>
      <c r="D637" s="465"/>
      <c r="E637" s="465"/>
      <c r="F637" s="465"/>
      <c r="G637" s="465"/>
      <c r="H637" s="465"/>
      <c r="I637" s="465"/>
      <c r="J637" s="465"/>
      <c r="K637" s="465"/>
      <c r="L637" s="465"/>
      <c r="M637" s="465"/>
      <c r="N637" s="465"/>
      <c r="O637" s="465"/>
      <c r="P637" s="465"/>
      <c r="Q637" s="465"/>
      <c r="R637" s="465"/>
      <c r="S637" s="465"/>
      <c r="T637" s="465"/>
      <c r="U637" s="465"/>
      <c r="V637" s="465"/>
      <c r="W637" s="465"/>
      <c r="X637" s="465"/>
      <c r="Y637" s="465"/>
      <c r="Z637" s="465"/>
      <c r="AA637" s="465"/>
      <c r="AB637" s="465"/>
      <c r="AC637" s="465"/>
      <c r="AD637" s="393">
        <f t="shared" si="50"/>
        <v>0</v>
      </c>
    </row>
    <row r="638" spans="1:30" ht="18" customHeight="1" hidden="1">
      <c r="A638" s="491" t="s">
        <v>587</v>
      </c>
      <c r="B638" s="465"/>
      <c r="C638" s="465"/>
      <c r="D638" s="465"/>
      <c r="E638" s="465"/>
      <c r="F638" s="465"/>
      <c r="G638" s="465"/>
      <c r="H638" s="465"/>
      <c r="I638" s="465"/>
      <c r="J638" s="465"/>
      <c r="K638" s="465"/>
      <c r="L638" s="465"/>
      <c r="M638" s="465"/>
      <c r="N638" s="465"/>
      <c r="O638" s="465"/>
      <c r="P638" s="465"/>
      <c r="Q638" s="465"/>
      <c r="R638" s="465"/>
      <c r="S638" s="465"/>
      <c r="T638" s="465"/>
      <c r="U638" s="465"/>
      <c r="V638" s="465"/>
      <c r="W638" s="465"/>
      <c r="X638" s="465"/>
      <c r="Y638" s="465"/>
      <c r="Z638" s="465"/>
      <c r="AA638" s="465"/>
      <c r="AB638" s="465"/>
      <c r="AC638" s="465"/>
      <c r="AD638" s="393">
        <f t="shared" si="50"/>
        <v>0</v>
      </c>
    </row>
    <row r="639" spans="1:30" ht="18" customHeight="1" hidden="1">
      <c r="A639" s="491" t="s">
        <v>588</v>
      </c>
      <c r="B639" s="465"/>
      <c r="C639" s="465"/>
      <c r="D639" s="465"/>
      <c r="E639" s="465"/>
      <c r="F639" s="465"/>
      <c r="G639" s="465"/>
      <c r="H639" s="465"/>
      <c r="I639" s="465"/>
      <c r="J639" s="465"/>
      <c r="K639" s="465"/>
      <c r="L639" s="465"/>
      <c r="M639" s="465"/>
      <c r="N639" s="465"/>
      <c r="O639" s="465"/>
      <c r="P639" s="465"/>
      <c r="Q639" s="465"/>
      <c r="R639" s="465"/>
      <c r="S639" s="465"/>
      <c r="T639" s="465"/>
      <c r="U639" s="465"/>
      <c r="V639" s="465"/>
      <c r="W639" s="465"/>
      <c r="X639" s="465"/>
      <c r="Y639" s="465"/>
      <c r="Z639" s="465"/>
      <c r="AA639" s="465"/>
      <c r="AB639" s="465"/>
      <c r="AC639" s="465"/>
      <c r="AD639" s="393">
        <f t="shared" si="50"/>
        <v>0</v>
      </c>
    </row>
    <row r="640" spans="1:30" ht="18" customHeight="1" hidden="1" thickBot="1">
      <c r="A640" s="491" t="s">
        <v>589</v>
      </c>
      <c r="B640" s="465"/>
      <c r="C640" s="465"/>
      <c r="D640" s="465"/>
      <c r="E640" s="465"/>
      <c r="F640" s="465"/>
      <c r="G640" s="465"/>
      <c r="H640" s="465"/>
      <c r="I640" s="465"/>
      <c r="J640" s="465"/>
      <c r="K640" s="465"/>
      <c r="L640" s="465"/>
      <c r="M640" s="465"/>
      <c r="N640" s="465"/>
      <c r="O640" s="465"/>
      <c r="P640" s="465"/>
      <c r="Q640" s="465"/>
      <c r="R640" s="465"/>
      <c r="S640" s="465"/>
      <c r="T640" s="465"/>
      <c r="U640" s="465"/>
      <c r="V640" s="465"/>
      <c r="W640" s="465"/>
      <c r="X640" s="465"/>
      <c r="Y640" s="465"/>
      <c r="Z640" s="465"/>
      <c r="AA640" s="465"/>
      <c r="AB640" s="465"/>
      <c r="AC640" s="465"/>
      <c r="AD640" s="393">
        <f t="shared" si="50"/>
        <v>0</v>
      </c>
    </row>
    <row r="641" spans="1:30" ht="18" customHeight="1" hidden="1">
      <c r="A641" s="491" t="s">
        <v>590</v>
      </c>
      <c r="B641" s="465"/>
      <c r="C641" s="465"/>
      <c r="D641" s="465"/>
      <c r="E641" s="465"/>
      <c r="F641" s="465"/>
      <c r="G641" s="465"/>
      <c r="H641" s="465"/>
      <c r="I641" s="465"/>
      <c r="J641" s="465"/>
      <c r="K641" s="465"/>
      <c r="L641" s="465"/>
      <c r="M641" s="465"/>
      <c r="N641" s="465"/>
      <c r="O641" s="465"/>
      <c r="P641" s="465"/>
      <c r="Q641" s="465"/>
      <c r="R641" s="465"/>
      <c r="S641" s="465"/>
      <c r="T641" s="465"/>
      <c r="U641" s="465"/>
      <c r="V641" s="465"/>
      <c r="W641" s="465"/>
      <c r="X641" s="465"/>
      <c r="Y641" s="465"/>
      <c r="Z641" s="465"/>
      <c r="AA641" s="465"/>
      <c r="AB641" s="465"/>
      <c r="AC641" s="465"/>
      <c r="AD641" s="393">
        <f t="shared" si="50"/>
        <v>0</v>
      </c>
    </row>
    <row r="642" spans="1:30" ht="18" customHeight="1" hidden="1" thickBot="1">
      <c r="A642" s="491" t="s">
        <v>591</v>
      </c>
      <c r="B642" s="465"/>
      <c r="C642" s="465"/>
      <c r="D642" s="465"/>
      <c r="E642" s="465"/>
      <c r="F642" s="465"/>
      <c r="G642" s="465"/>
      <c r="H642" s="465"/>
      <c r="I642" s="465"/>
      <c r="J642" s="465"/>
      <c r="K642" s="465"/>
      <c r="L642" s="465"/>
      <c r="M642" s="465"/>
      <c r="N642" s="465"/>
      <c r="O642" s="465"/>
      <c r="P642" s="465"/>
      <c r="Q642" s="465"/>
      <c r="R642" s="465"/>
      <c r="S642" s="465"/>
      <c r="T642" s="465"/>
      <c r="U642" s="465"/>
      <c r="V642" s="465"/>
      <c r="W642" s="465"/>
      <c r="X642" s="465"/>
      <c r="Y642" s="465"/>
      <c r="Z642" s="465"/>
      <c r="AA642" s="465"/>
      <c r="AB642" s="465"/>
      <c r="AC642" s="465"/>
      <c r="AD642" s="393">
        <f t="shared" si="50"/>
        <v>0</v>
      </c>
    </row>
    <row r="643" spans="1:30" ht="18" customHeight="1" hidden="1">
      <c r="A643" s="491" t="s">
        <v>592</v>
      </c>
      <c r="B643" s="465"/>
      <c r="C643" s="465"/>
      <c r="D643" s="465"/>
      <c r="E643" s="465"/>
      <c r="F643" s="465"/>
      <c r="G643" s="465"/>
      <c r="H643" s="465"/>
      <c r="I643" s="465"/>
      <c r="J643" s="465"/>
      <c r="K643" s="465"/>
      <c r="L643" s="465"/>
      <c r="M643" s="465"/>
      <c r="N643" s="465"/>
      <c r="O643" s="465"/>
      <c r="P643" s="465"/>
      <c r="Q643" s="465"/>
      <c r="R643" s="465"/>
      <c r="S643" s="465"/>
      <c r="T643" s="465"/>
      <c r="U643" s="465"/>
      <c r="V643" s="465"/>
      <c r="W643" s="465"/>
      <c r="X643" s="465"/>
      <c r="Y643" s="465"/>
      <c r="Z643" s="465"/>
      <c r="AA643" s="465"/>
      <c r="AB643" s="465"/>
      <c r="AC643" s="465"/>
      <c r="AD643" s="393">
        <f t="shared" si="50"/>
        <v>0</v>
      </c>
    </row>
    <row r="644" spans="1:30" ht="18" customHeight="1" hidden="1">
      <c r="A644" s="491" t="s">
        <v>598</v>
      </c>
      <c r="B644" s="465"/>
      <c r="C644" s="465"/>
      <c r="D644" s="465"/>
      <c r="E644" s="465"/>
      <c r="F644" s="465"/>
      <c r="G644" s="465"/>
      <c r="H644" s="465"/>
      <c r="I644" s="465"/>
      <c r="J644" s="465"/>
      <c r="K644" s="465"/>
      <c r="L644" s="465"/>
      <c r="M644" s="465"/>
      <c r="N644" s="465"/>
      <c r="O644" s="465"/>
      <c r="P644" s="465"/>
      <c r="Q644" s="465"/>
      <c r="R644" s="465"/>
      <c r="S644" s="465"/>
      <c r="T644" s="465"/>
      <c r="U644" s="465"/>
      <c r="V644" s="465"/>
      <c r="W644" s="465"/>
      <c r="X644" s="465"/>
      <c r="Y644" s="465"/>
      <c r="Z644" s="465"/>
      <c r="AA644" s="465"/>
      <c r="AB644" s="465"/>
      <c r="AC644" s="465"/>
      <c r="AD644" s="393">
        <f t="shared" si="50"/>
        <v>0</v>
      </c>
    </row>
    <row r="645" spans="1:30" ht="18" customHeight="1" hidden="1">
      <c r="A645" s="491" t="s">
        <v>599</v>
      </c>
      <c r="B645" s="465"/>
      <c r="C645" s="465"/>
      <c r="D645" s="465"/>
      <c r="E645" s="465"/>
      <c r="F645" s="465"/>
      <c r="G645" s="465"/>
      <c r="H645" s="465"/>
      <c r="I645" s="465"/>
      <c r="J645" s="465"/>
      <c r="K645" s="465"/>
      <c r="L645" s="465"/>
      <c r="M645" s="465"/>
      <c r="N645" s="465"/>
      <c r="O645" s="465"/>
      <c r="P645" s="465"/>
      <c r="Q645" s="465"/>
      <c r="R645" s="465"/>
      <c r="S645" s="465"/>
      <c r="T645" s="465"/>
      <c r="U645" s="465"/>
      <c r="V645" s="465"/>
      <c r="W645" s="465"/>
      <c r="X645" s="465"/>
      <c r="Y645" s="465"/>
      <c r="Z645" s="465"/>
      <c r="AA645" s="465"/>
      <c r="AB645" s="465"/>
      <c r="AC645" s="465"/>
      <c r="AD645" s="393">
        <f t="shared" si="50"/>
        <v>0</v>
      </c>
    </row>
    <row r="646" spans="1:30" ht="18" customHeight="1" hidden="1">
      <c r="A646" s="491" t="s">
        <v>600</v>
      </c>
      <c r="B646" s="465"/>
      <c r="C646" s="465"/>
      <c r="D646" s="465"/>
      <c r="E646" s="465"/>
      <c r="F646" s="465"/>
      <c r="G646" s="465"/>
      <c r="H646" s="465"/>
      <c r="I646" s="465"/>
      <c r="J646" s="465"/>
      <c r="K646" s="465"/>
      <c r="L646" s="465"/>
      <c r="M646" s="465"/>
      <c r="N646" s="465"/>
      <c r="O646" s="465"/>
      <c r="P646" s="465"/>
      <c r="Q646" s="465"/>
      <c r="R646" s="465"/>
      <c r="S646" s="465"/>
      <c r="T646" s="465"/>
      <c r="U646" s="465"/>
      <c r="V646" s="465"/>
      <c r="W646" s="465"/>
      <c r="X646" s="465"/>
      <c r="Y646" s="465"/>
      <c r="Z646" s="465"/>
      <c r="AA646" s="465"/>
      <c r="AB646" s="465"/>
      <c r="AC646" s="465"/>
      <c r="AD646" s="393">
        <f t="shared" si="50"/>
        <v>0</v>
      </c>
    </row>
    <row r="647" spans="1:30" ht="18" customHeight="1" hidden="1">
      <c r="A647" s="491" t="s">
        <v>601</v>
      </c>
      <c r="B647" s="465"/>
      <c r="C647" s="465"/>
      <c r="D647" s="465"/>
      <c r="E647" s="465"/>
      <c r="F647" s="465"/>
      <c r="G647" s="465"/>
      <c r="H647" s="465"/>
      <c r="I647" s="465"/>
      <c r="J647" s="465"/>
      <c r="K647" s="465"/>
      <c r="L647" s="465"/>
      <c r="M647" s="465"/>
      <c r="N647" s="465"/>
      <c r="O647" s="465"/>
      <c r="P647" s="465"/>
      <c r="Q647" s="465"/>
      <c r="R647" s="465"/>
      <c r="S647" s="465"/>
      <c r="T647" s="465"/>
      <c r="U647" s="465"/>
      <c r="V647" s="465"/>
      <c r="W647" s="465"/>
      <c r="X647" s="465"/>
      <c r="Y647" s="465"/>
      <c r="Z647" s="465"/>
      <c r="AA647" s="465"/>
      <c r="AB647" s="465"/>
      <c r="AC647" s="465"/>
      <c r="AD647" s="393">
        <f t="shared" si="50"/>
        <v>0</v>
      </c>
    </row>
    <row r="648" spans="1:30" ht="18" customHeight="1" hidden="1" thickBot="1">
      <c r="A648" s="491" t="s">
        <v>602</v>
      </c>
      <c r="B648" s="465"/>
      <c r="C648" s="465"/>
      <c r="D648" s="465"/>
      <c r="E648" s="465"/>
      <c r="F648" s="465"/>
      <c r="G648" s="465"/>
      <c r="H648" s="465"/>
      <c r="I648" s="465"/>
      <c r="J648" s="465"/>
      <c r="K648" s="465"/>
      <c r="L648" s="465"/>
      <c r="M648" s="465"/>
      <c r="N648" s="465"/>
      <c r="O648" s="465"/>
      <c r="P648" s="465"/>
      <c r="Q648" s="465"/>
      <c r="R648" s="465"/>
      <c r="S648" s="465"/>
      <c r="T648" s="465"/>
      <c r="U648" s="465"/>
      <c r="V648" s="465"/>
      <c r="W648" s="465"/>
      <c r="X648" s="465"/>
      <c r="Y648" s="465"/>
      <c r="Z648" s="465"/>
      <c r="AA648" s="465"/>
      <c r="AB648" s="465"/>
      <c r="AC648" s="465"/>
      <c r="AD648" s="393">
        <f t="shared" si="50"/>
        <v>0</v>
      </c>
    </row>
    <row r="649" spans="1:30" ht="18" customHeight="1" hidden="1">
      <c r="A649" s="491" t="s">
        <v>603</v>
      </c>
      <c r="B649" s="465"/>
      <c r="C649" s="465"/>
      <c r="D649" s="465"/>
      <c r="E649" s="465"/>
      <c r="F649" s="465"/>
      <c r="G649" s="465"/>
      <c r="H649" s="465"/>
      <c r="I649" s="465"/>
      <c r="J649" s="465"/>
      <c r="K649" s="465"/>
      <c r="L649" s="465"/>
      <c r="M649" s="465"/>
      <c r="N649" s="465"/>
      <c r="O649" s="465"/>
      <c r="P649" s="465"/>
      <c r="Q649" s="465"/>
      <c r="R649" s="465"/>
      <c r="S649" s="465"/>
      <c r="T649" s="465"/>
      <c r="U649" s="465"/>
      <c r="V649" s="465"/>
      <c r="W649" s="465"/>
      <c r="X649" s="465"/>
      <c r="Y649" s="465"/>
      <c r="Z649" s="465"/>
      <c r="AA649" s="465"/>
      <c r="AB649" s="465"/>
      <c r="AC649" s="465"/>
      <c r="AD649" s="393">
        <f t="shared" si="50"/>
        <v>0</v>
      </c>
    </row>
    <row r="650" spans="1:30" ht="18" customHeight="1" hidden="1">
      <c r="A650" s="491" t="s">
        <v>604</v>
      </c>
      <c r="B650" s="465"/>
      <c r="C650" s="465"/>
      <c r="D650" s="465"/>
      <c r="E650" s="465"/>
      <c r="F650" s="465"/>
      <c r="G650" s="465"/>
      <c r="H650" s="465"/>
      <c r="I650" s="465"/>
      <c r="J650" s="465"/>
      <c r="K650" s="465"/>
      <c r="L650" s="465"/>
      <c r="M650" s="465"/>
      <c r="N650" s="465"/>
      <c r="O650" s="465"/>
      <c r="P650" s="465"/>
      <c r="Q650" s="465"/>
      <c r="R650" s="465"/>
      <c r="S650" s="465"/>
      <c r="T650" s="465"/>
      <c r="U650" s="465"/>
      <c r="V650" s="465"/>
      <c r="W650" s="465"/>
      <c r="X650" s="465"/>
      <c r="Y650" s="465"/>
      <c r="Z650" s="465"/>
      <c r="AA650" s="465"/>
      <c r="AB650" s="465"/>
      <c r="AC650" s="465"/>
      <c r="AD650" s="393">
        <f t="shared" si="50"/>
        <v>0</v>
      </c>
    </row>
    <row r="651" spans="1:30" ht="18" customHeight="1" hidden="1">
      <c r="A651" s="491" t="s">
        <v>605</v>
      </c>
      <c r="B651" s="465"/>
      <c r="C651" s="465"/>
      <c r="D651" s="465"/>
      <c r="E651" s="465"/>
      <c r="F651" s="465"/>
      <c r="G651" s="465"/>
      <c r="H651" s="465"/>
      <c r="I651" s="465"/>
      <c r="J651" s="465"/>
      <c r="K651" s="465"/>
      <c r="L651" s="465"/>
      <c r="M651" s="465"/>
      <c r="N651" s="465"/>
      <c r="O651" s="465"/>
      <c r="P651" s="465"/>
      <c r="Q651" s="465"/>
      <c r="R651" s="465"/>
      <c r="S651" s="465"/>
      <c r="T651" s="465"/>
      <c r="U651" s="465"/>
      <c r="V651" s="465"/>
      <c r="W651" s="465"/>
      <c r="X651" s="465"/>
      <c r="Y651" s="465"/>
      <c r="Z651" s="465"/>
      <c r="AA651" s="465"/>
      <c r="AB651" s="465"/>
      <c r="AC651" s="465"/>
      <c r="AD651" s="393">
        <f t="shared" si="50"/>
        <v>0</v>
      </c>
    </row>
    <row r="652" spans="1:30" ht="18" customHeight="1" hidden="1">
      <c r="A652" s="491" t="s">
        <v>606</v>
      </c>
      <c r="B652" s="465"/>
      <c r="C652" s="465"/>
      <c r="D652" s="465"/>
      <c r="E652" s="465"/>
      <c r="F652" s="465"/>
      <c r="G652" s="465"/>
      <c r="H652" s="465"/>
      <c r="I652" s="465"/>
      <c r="J652" s="465"/>
      <c r="K652" s="465"/>
      <c r="L652" s="465"/>
      <c r="M652" s="465"/>
      <c r="N652" s="465"/>
      <c r="O652" s="465"/>
      <c r="P652" s="465"/>
      <c r="Q652" s="465"/>
      <c r="R652" s="465"/>
      <c r="S652" s="465"/>
      <c r="T652" s="465"/>
      <c r="U652" s="465"/>
      <c r="V652" s="465"/>
      <c r="W652" s="465"/>
      <c r="X652" s="465"/>
      <c r="Y652" s="465"/>
      <c r="Z652" s="465"/>
      <c r="AA652" s="465"/>
      <c r="AB652" s="465"/>
      <c r="AC652" s="465"/>
      <c r="AD652" s="393">
        <f t="shared" si="50"/>
        <v>0</v>
      </c>
    </row>
    <row r="653" spans="1:30" ht="18" customHeight="1" hidden="1">
      <c r="A653" s="491" t="s">
        <v>565</v>
      </c>
      <c r="B653" s="465"/>
      <c r="C653" s="465"/>
      <c r="D653" s="465"/>
      <c r="E653" s="465"/>
      <c r="F653" s="465"/>
      <c r="G653" s="465"/>
      <c r="H653" s="465"/>
      <c r="I653" s="465"/>
      <c r="J653" s="465"/>
      <c r="K653" s="465"/>
      <c r="L653" s="465"/>
      <c r="M653" s="465"/>
      <c r="N653" s="465"/>
      <c r="O653" s="465"/>
      <c r="P653" s="465"/>
      <c r="Q653" s="465"/>
      <c r="R653" s="465"/>
      <c r="S653" s="465"/>
      <c r="T653" s="465"/>
      <c r="U653" s="465"/>
      <c r="V653" s="465"/>
      <c r="W653" s="465"/>
      <c r="X653" s="465"/>
      <c r="Y653" s="465"/>
      <c r="Z653" s="465"/>
      <c r="AA653" s="465"/>
      <c r="AB653" s="465"/>
      <c r="AC653" s="465"/>
      <c r="AD653" s="393">
        <f t="shared" si="50"/>
        <v>0</v>
      </c>
    </row>
    <row r="654" spans="1:30" ht="18" customHeight="1" hidden="1">
      <c r="A654" s="491" t="s">
        <v>566</v>
      </c>
      <c r="B654" s="465"/>
      <c r="C654" s="465"/>
      <c r="D654" s="465"/>
      <c r="E654" s="465"/>
      <c r="F654" s="465"/>
      <c r="G654" s="465"/>
      <c r="H654" s="465"/>
      <c r="I654" s="465"/>
      <c r="J654" s="465"/>
      <c r="K654" s="465"/>
      <c r="L654" s="465"/>
      <c r="M654" s="465"/>
      <c r="N654" s="465"/>
      <c r="O654" s="465"/>
      <c r="P654" s="465"/>
      <c r="Q654" s="465"/>
      <c r="R654" s="465"/>
      <c r="S654" s="465"/>
      <c r="T654" s="465"/>
      <c r="U654" s="465"/>
      <c r="V654" s="465"/>
      <c r="W654" s="465"/>
      <c r="X654" s="465"/>
      <c r="Y654" s="465"/>
      <c r="Z654" s="465"/>
      <c r="AA654" s="465"/>
      <c r="AB654" s="465"/>
      <c r="AC654" s="465"/>
      <c r="AD654" s="393">
        <f aca="true" t="shared" si="51" ref="AD654:AD685">SUM(B654:AC654)-N654</f>
        <v>0</v>
      </c>
    </row>
    <row r="655" spans="1:30" ht="18" customHeight="1" hidden="1">
      <c r="A655" s="491" t="s">
        <v>567</v>
      </c>
      <c r="B655" s="465"/>
      <c r="C655" s="465"/>
      <c r="D655" s="465"/>
      <c r="E655" s="465"/>
      <c r="F655" s="465"/>
      <c r="G655" s="465"/>
      <c r="H655" s="465"/>
      <c r="I655" s="465"/>
      <c r="J655" s="465"/>
      <c r="K655" s="465"/>
      <c r="L655" s="465"/>
      <c r="M655" s="465"/>
      <c r="N655" s="465"/>
      <c r="O655" s="465"/>
      <c r="P655" s="465"/>
      <c r="Q655" s="465"/>
      <c r="R655" s="465"/>
      <c r="S655" s="465"/>
      <c r="T655" s="465"/>
      <c r="U655" s="465"/>
      <c r="V655" s="465"/>
      <c r="W655" s="465"/>
      <c r="X655" s="465"/>
      <c r="Y655" s="465"/>
      <c r="Z655" s="465"/>
      <c r="AA655" s="465"/>
      <c r="AB655" s="465"/>
      <c r="AC655" s="465"/>
      <c r="AD655" s="393">
        <f t="shared" si="51"/>
        <v>0</v>
      </c>
    </row>
    <row r="656" spans="1:30" ht="18" customHeight="1" hidden="1">
      <c r="A656" s="491" t="s">
        <v>568</v>
      </c>
      <c r="B656" s="465"/>
      <c r="C656" s="465"/>
      <c r="D656" s="465"/>
      <c r="E656" s="465"/>
      <c r="F656" s="465"/>
      <c r="G656" s="465"/>
      <c r="H656" s="465"/>
      <c r="I656" s="465"/>
      <c r="J656" s="465"/>
      <c r="K656" s="465"/>
      <c r="L656" s="465"/>
      <c r="M656" s="465"/>
      <c r="N656" s="465"/>
      <c r="O656" s="465"/>
      <c r="P656" s="465"/>
      <c r="Q656" s="465"/>
      <c r="R656" s="465"/>
      <c r="S656" s="465"/>
      <c r="T656" s="465"/>
      <c r="U656" s="465"/>
      <c r="V656" s="465"/>
      <c r="W656" s="465"/>
      <c r="X656" s="465"/>
      <c r="Y656" s="465"/>
      <c r="Z656" s="465"/>
      <c r="AA656" s="465"/>
      <c r="AB656" s="465"/>
      <c r="AC656" s="465"/>
      <c r="AD656" s="393">
        <f t="shared" si="51"/>
        <v>0</v>
      </c>
    </row>
    <row r="657" spans="1:30" ht="18" customHeight="1" hidden="1">
      <c r="A657" s="491" t="s">
        <v>161</v>
      </c>
      <c r="B657" s="465"/>
      <c r="C657" s="465"/>
      <c r="D657" s="465"/>
      <c r="E657" s="465"/>
      <c r="F657" s="465"/>
      <c r="G657" s="465"/>
      <c r="H657" s="465"/>
      <c r="I657" s="465"/>
      <c r="J657" s="465"/>
      <c r="K657" s="465"/>
      <c r="L657" s="465"/>
      <c r="M657" s="465"/>
      <c r="N657" s="465"/>
      <c r="O657" s="465"/>
      <c r="P657" s="465"/>
      <c r="Q657" s="465"/>
      <c r="R657" s="465"/>
      <c r="S657" s="465"/>
      <c r="T657" s="465"/>
      <c r="U657" s="465"/>
      <c r="V657" s="465"/>
      <c r="W657" s="465"/>
      <c r="X657" s="465"/>
      <c r="Y657" s="465"/>
      <c r="Z657" s="465"/>
      <c r="AA657" s="465"/>
      <c r="AB657" s="465"/>
      <c r="AC657" s="465"/>
      <c r="AD657" s="393">
        <f t="shared" si="51"/>
        <v>0</v>
      </c>
    </row>
    <row r="658" spans="1:30" ht="18" customHeight="1" hidden="1">
      <c r="A658" s="491" t="s">
        <v>147</v>
      </c>
      <c r="B658" s="465"/>
      <c r="C658" s="465"/>
      <c r="D658" s="465"/>
      <c r="E658" s="465"/>
      <c r="F658" s="465"/>
      <c r="G658" s="465"/>
      <c r="H658" s="465"/>
      <c r="I658" s="465"/>
      <c r="J658" s="465"/>
      <c r="K658" s="465"/>
      <c r="L658" s="465"/>
      <c r="M658" s="465"/>
      <c r="N658" s="465"/>
      <c r="O658" s="465"/>
      <c r="P658" s="465"/>
      <c r="Q658" s="465"/>
      <c r="R658" s="465"/>
      <c r="S658" s="465"/>
      <c r="T658" s="465"/>
      <c r="U658" s="465"/>
      <c r="V658" s="465"/>
      <c r="W658" s="465"/>
      <c r="X658" s="465"/>
      <c r="Y658" s="465"/>
      <c r="Z658" s="465"/>
      <c r="AA658" s="465"/>
      <c r="AB658" s="465"/>
      <c r="AC658" s="465"/>
      <c r="AD658" s="393">
        <f t="shared" si="51"/>
        <v>0</v>
      </c>
    </row>
    <row r="659" spans="1:30" ht="18" customHeight="1" hidden="1">
      <c r="A659" s="491" t="s">
        <v>129</v>
      </c>
      <c r="B659" s="465"/>
      <c r="C659" s="465"/>
      <c r="D659" s="465"/>
      <c r="E659" s="465"/>
      <c r="F659" s="465"/>
      <c r="G659" s="465"/>
      <c r="H659" s="465"/>
      <c r="I659" s="465"/>
      <c r="J659" s="465"/>
      <c r="K659" s="465"/>
      <c r="L659" s="465"/>
      <c r="M659" s="465"/>
      <c r="N659" s="465"/>
      <c r="O659" s="465"/>
      <c r="P659" s="465"/>
      <c r="Q659" s="465"/>
      <c r="R659" s="465"/>
      <c r="S659" s="465"/>
      <c r="T659" s="465"/>
      <c r="U659" s="465"/>
      <c r="V659" s="465"/>
      <c r="W659" s="465"/>
      <c r="X659" s="465"/>
      <c r="Y659" s="465"/>
      <c r="Z659" s="465"/>
      <c r="AA659" s="465"/>
      <c r="AB659" s="465"/>
      <c r="AC659" s="465"/>
      <c r="AD659" s="393">
        <f t="shared" si="51"/>
        <v>0</v>
      </c>
    </row>
    <row r="660" spans="1:30" ht="18" customHeight="1" hidden="1">
      <c r="A660" s="491" t="s">
        <v>30</v>
      </c>
      <c r="B660" s="465"/>
      <c r="C660" s="465"/>
      <c r="D660" s="465"/>
      <c r="E660" s="465"/>
      <c r="F660" s="465"/>
      <c r="G660" s="465"/>
      <c r="H660" s="465"/>
      <c r="I660" s="465"/>
      <c r="J660" s="465"/>
      <c r="K660" s="465"/>
      <c r="L660" s="465"/>
      <c r="M660" s="465"/>
      <c r="N660" s="465"/>
      <c r="O660" s="465"/>
      <c r="P660" s="465"/>
      <c r="Q660" s="465"/>
      <c r="R660" s="465"/>
      <c r="S660" s="465"/>
      <c r="T660" s="465"/>
      <c r="U660" s="465"/>
      <c r="V660" s="465"/>
      <c r="W660" s="465"/>
      <c r="X660" s="465"/>
      <c r="Y660" s="465"/>
      <c r="Z660" s="465"/>
      <c r="AA660" s="465"/>
      <c r="AB660" s="465"/>
      <c r="AC660" s="465"/>
      <c r="AD660" s="393">
        <f t="shared" si="51"/>
        <v>0</v>
      </c>
    </row>
    <row r="661" spans="1:30" ht="18" customHeight="1" hidden="1">
      <c r="A661" s="491" t="s">
        <v>162</v>
      </c>
      <c r="B661" s="465"/>
      <c r="C661" s="465"/>
      <c r="D661" s="465"/>
      <c r="E661" s="465"/>
      <c r="F661" s="465"/>
      <c r="G661" s="465"/>
      <c r="H661" s="465"/>
      <c r="I661" s="465"/>
      <c r="J661" s="465"/>
      <c r="K661" s="465"/>
      <c r="L661" s="465"/>
      <c r="M661" s="465"/>
      <c r="N661" s="465"/>
      <c r="O661" s="465"/>
      <c r="P661" s="465"/>
      <c r="Q661" s="465"/>
      <c r="R661" s="465"/>
      <c r="S661" s="465"/>
      <c r="T661" s="465"/>
      <c r="U661" s="465"/>
      <c r="V661" s="465"/>
      <c r="W661" s="465"/>
      <c r="X661" s="465"/>
      <c r="Y661" s="465"/>
      <c r="Z661" s="465"/>
      <c r="AA661" s="465"/>
      <c r="AB661" s="465"/>
      <c r="AC661" s="465"/>
      <c r="AD661" s="393">
        <f t="shared" si="51"/>
        <v>0</v>
      </c>
    </row>
    <row r="662" spans="1:30" ht="18" customHeight="1" hidden="1">
      <c r="A662" s="491" t="s">
        <v>16</v>
      </c>
      <c r="B662" s="465"/>
      <c r="C662" s="465"/>
      <c r="D662" s="465"/>
      <c r="E662" s="465"/>
      <c r="F662" s="465"/>
      <c r="G662" s="465"/>
      <c r="H662" s="465"/>
      <c r="I662" s="465"/>
      <c r="J662" s="465"/>
      <c r="K662" s="465"/>
      <c r="L662" s="465"/>
      <c r="M662" s="465"/>
      <c r="N662" s="465"/>
      <c r="O662" s="465"/>
      <c r="P662" s="465"/>
      <c r="Q662" s="465"/>
      <c r="R662" s="465"/>
      <c r="S662" s="465"/>
      <c r="T662" s="465"/>
      <c r="U662" s="465"/>
      <c r="V662" s="465"/>
      <c r="W662" s="465"/>
      <c r="X662" s="465"/>
      <c r="Y662" s="465"/>
      <c r="Z662" s="465"/>
      <c r="AA662" s="465"/>
      <c r="AB662" s="465"/>
      <c r="AC662" s="465"/>
      <c r="AD662" s="393">
        <f t="shared" si="51"/>
        <v>0</v>
      </c>
    </row>
    <row r="663" spans="1:30" ht="18" customHeight="1" hidden="1">
      <c r="A663" s="491" t="s">
        <v>17</v>
      </c>
      <c r="B663" s="465"/>
      <c r="C663" s="465"/>
      <c r="D663" s="465"/>
      <c r="E663" s="465"/>
      <c r="F663" s="465"/>
      <c r="G663" s="465"/>
      <c r="H663" s="465"/>
      <c r="I663" s="465"/>
      <c r="J663" s="465"/>
      <c r="K663" s="465"/>
      <c r="L663" s="465"/>
      <c r="M663" s="465"/>
      <c r="N663" s="465"/>
      <c r="O663" s="465"/>
      <c r="P663" s="465"/>
      <c r="Q663" s="465"/>
      <c r="R663" s="465"/>
      <c r="S663" s="465"/>
      <c r="T663" s="465"/>
      <c r="U663" s="465"/>
      <c r="V663" s="465"/>
      <c r="W663" s="465"/>
      <c r="X663" s="465"/>
      <c r="Y663" s="465"/>
      <c r="Z663" s="465"/>
      <c r="AA663" s="465"/>
      <c r="AB663" s="465"/>
      <c r="AC663" s="465"/>
      <c r="AD663" s="393">
        <f t="shared" si="51"/>
        <v>0</v>
      </c>
    </row>
    <row r="664" spans="1:30" ht="18" customHeight="1" hidden="1">
      <c r="A664" s="491" t="s">
        <v>19</v>
      </c>
      <c r="B664" s="465"/>
      <c r="C664" s="465"/>
      <c r="D664" s="465"/>
      <c r="E664" s="465"/>
      <c r="F664" s="465"/>
      <c r="G664" s="465"/>
      <c r="H664" s="465"/>
      <c r="I664" s="465"/>
      <c r="J664" s="465"/>
      <c r="K664" s="465"/>
      <c r="L664" s="465"/>
      <c r="M664" s="465"/>
      <c r="N664" s="465"/>
      <c r="O664" s="465"/>
      <c r="P664" s="465"/>
      <c r="Q664" s="465"/>
      <c r="R664" s="465"/>
      <c r="S664" s="465"/>
      <c r="T664" s="465"/>
      <c r="U664" s="465"/>
      <c r="V664" s="465"/>
      <c r="W664" s="465"/>
      <c r="X664" s="465"/>
      <c r="Y664" s="465"/>
      <c r="Z664" s="465"/>
      <c r="AA664" s="465"/>
      <c r="AB664" s="465"/>
      <c r="AC664" s="465"/>
      <c r="AD664" s="393">
        <f t="shared" si="51"/>
        <v>0</v>
      </c>
    </row>
    <row r="665" spans="1:30" ht="18" customHeight="1" hidden="1">
      <c r="A665" s="491" t="s">
        <v>20</v>
      </c>
      <c r="B665" s="465"/>
      <c r="C665" s="465"/>
      <c r="D665" s="465"/>
      <c r="E665" s="465"/>
      <c r="F665" s="465"/>
      <c r="G665" s="465"/>
      <c r="H665" s="465"/>
      <c r="I665" s="465"/>
      <c r="J665" s="465"/>
      <c r="K665" s="465"/>
      <c r="L665" s="465"/>
      <c r="M665" s="465"/>
      <c r="N665" s="465"/>
      <c r="O665" s="465"/>
      <c r="P665" s="465"/>
      <c r="Q665" s="465"/>
      <c r="R665" s="465"/>
      <c r="S665" s="465"/>
      <c r="T665" s="465"/>
      <c r="U665" s="465"/>
      <c r="V665" s="465"/>
      <c r="W665" s="465"/>
      <c r="X665" s="465"/>
      <c r="Y665" s="465"/>
      <c r="Z665" s="465"/>
      <c r="AA665" s="465"/>
      <c r="AB665" s="465"/>
      <c r="AC665" s="465"/>
      <c r="AD665" s="393">
        <f t="shared" si="51"/>
        <v>0</v>
      </c>
    </row>
    <row r="666" spans="1:30" ht="18" customHeight="1" hidden="1">
      <c r="A666" s="491" t="s">
        <v>18</v>
      </c>
      <c r="B666" s="465"/>
      <c r="C666" s="465"/>
      <c r="D666" s="465"/>
      <c r="E666" s="465"/>
      <c r="F666" s="465"/>
      <c r="G666" s="465"/>
      <c r="H666" s="465"/>
      <c r="I666" s="465"/>
      <c r="J666" s="465"/>
      <c r="K666" s="465"/>
      <c r="L666" s="465"/>
      <c r="M666" s="465"/>
      <c r="N666" s="465"/>
      <c r="O666" s="465"/>
      <c r="P666" s="465"/>
      <c r="Q666" s="465"/>
      <c r="R666" s="465"/>
      <c r="S666" s="465"/>
      <c r="T666" s="465"/>
      <c r="U666" s="465"/>
      <c r="V666" s="465"/>
      <c r="W666" s="465"/>
      <c r="X666" s="465"/>
      <c r="Y666" s="465"/>
      <c r="Z666" s="465"/>
      <c r="AA666" s="465"/>
      <c r="AB666" s="465"/>
      <c r="AC666" s="465"/>
      <c r="AD666" s="393">
        <f t="shared" si="51"/>
        <v>0</v>
      </c>
    </row>
    <row r="667" spans="1:30" ht="18" customHeight="1" hidden="1">
      <c r="A667" s="491" t="s">
        <v>22</v>
      </c>
      <c r="B667" s="465"/>
      <c r="C667" s="465"/>
      <c r="D667" s="465"/>
      <c r="E667" s="465"/>
      <c r="F667" s="465"/>
      <c r="G667" s="465"/>
      <c r="H667" s="465"/>
      <c r="I667" s="465"/>
      <c r="J667" s="465"/>
      <c r="K667" s="465"/>
      <c r="L667" s="465"/>
      <c r="M667" s="465"/>
      <c r="N667" s="465"/>
      <c r="O667" s="465"/>
      <c r="P667" s="465"/>
      <c r="Q667" s="465"/>
      <c r="R667" s="465"/>
      <c r="S667" s="465"/>
      <c r="T667" s="465"/>
      <c r="U667" s="465"/>
      <c r="V667" s="465"/>
      <c r="W667" s="465"/>
      <c r="X667" s="465"/>
      <c r="Y667" s="465"/>
      <c r="Z667" s="465"/>
      <c r="AA667" s="465"/>
      <c r="AB667" s="465"/>
      <c r="AC667" s="465"/>
      <c r="AD667" s="393">
        <f t="shared" si="51"/>
        <v>0</v>
      </c>
    </row>
    <row r="668" spans="1:30" ht="18" customHeight="1" hidden="1">
      <c r="A668" s="491" t="s">
        <v>24</v>
      </c>
      <c r="B668" s="465"/>
      <c r="C668" s="465"/>
      <c r="D668" s="465"/>
      <c r="E668" s="465"/>
      <c r="F668" s="465"/>
      <c r="G668" s="465"/>
      <c r="H668" s="465"/>
      <c r="I668" s="465"/>
      <c r="J668" s="465"/>
      <c r="K668" s="465"/>
      <c r="L668" s="465"/>
      <c r="M668" s="465"/>
      <c r="N668" s="465"/>
      <c r="O668" s="465"/>
      <c r="P668" s="465"/>
      <c r="Q668" s="465"/>
      <c r="R668" s="465"/>
      <c r="S668" s="465"/>
      <c r="T668" s="465"/>
      <c r="U668" s="465"/>
      <c r="V668" s="465"/>
      <c r="W668" s="465"/>
      <c r="X668" s="465"/>
      <c r="Y668" s="465"/>
      <c r="Z668" s="465"/>
      <c r="AA668" s="465"/>
      <c r="AB668" s="465"/>
      <c r="AC668" s="465"/>
      <c r="AD668" s="393">
        <f t="shared" si="51"/>
        <v>0</v>
      </c>
    </row>
    <row r="669" spans="1:30" ht="18" customHeight="1" hidden="1">
      <c r="A669" s="491" t="s">
        <v>25</v>
      </c>
      <c r="B669" s="465"/>
      <c r="C669" s="465"/>
      <c r="D669" s="465"/>
      <c r="E669" s="465"/>
      <c r="F669" s="465"/>
      <c r="G669" s="465"/>
      <c r="H669" s="465"/>
      <c r="I669" s="465"/>
      <c r="J669" s="465"/>
      <c r="K669" s="465"/>
      <c r="L669" s="465"/>
      <c r="M669" s="465"/>
      <c r="N669" s="465"/>
      <c r="O669" s="465"/>
      <c r="P669" s="465"/>
      <c r="Q669" s="465"/>
      <c r="R669" s="465"/>
      <c r="S669" s="465"/>
      <c r="T669" s="465"/>
      <c r="U669" s="465"/>
      <c r="V669" s="465"/>
      <c r="W669" s="465"/>
      <c r="X669" s="465"/>
      <c r="Y669" s="465"/>
      <c r="Z669" s="465"/>
      <c r="AA669" s="465"/>
      <c r="AB669" s="465"/>
      <c r="AC669" s="465"/>
      <c r="AD669" s="393">
        <f t="shared" si="51"/>
        <v>0</v>
      </c>
    </row>
    <row r="670" spans="1:30" ht="18" customHeight="1" hidden="1">
      <c r="A670" s="491" t="s">
        <v>146</v>
      </c>
      <c r="B670" s="465"/>
      <c r="C670" s="465"/>
      <c r="D670" s="465"/>
      <c r="E670" s="465"/>
      <c r="F670" s="465"/>
      <c r="G670" s="465"/>
      <c r="H670" s="465"/>
      <c r="I670" s="465"/>
      <c r="J670" s="465"/>
      <c r="K670" s="465"/>
      <c r="L670" s="465"/>
      <c r="M670" s="465"/>
      <c r="N670" s="465"/>
      <c r="O670" s="465"/>
      <c r="P670" s="465"/>
      <c r="Q670" s="465"/>
      <c r="R670" s="465"/>
      <c r="S670" s="465"/>
      <c r="T670" s="465"/>
      <c r="U670" s="465"/>
      <c r="V670" s="465"/>
      <c r="W670" s="465"/>
      <c r="X670" s="465"/>
      <c r="Y670" s="465"/>
      <c r="Z670" s="465"/>
      <c r="AA670" s="465"/>
      <c r="AB670" s="465"/>
      <c r="AC670" s="465"/>
      <c r="AD670" s="393">
        <f t="shared" si="51"/>
        <v>0</v>
      </c>
    </row>
    <row r="671" spans="1:30" ht="18" customHeight="1" hidden="1">
      <c r="A671" s="491" t="s">
        <v>27</v>
      </c>
      <c r="B671" s="465"/>
      <c r="C671" s="465"/>
      <c r="D671" s="465"/>
      <c r="E671" s="465"/>
      <c r="F671" s="465"/>
      <c r="G671" s="465"/>
      <c r="H671" s="465"/>
      <c r="I671" s="465"/>
      <c r="J671" s="465"/>
      <c r="K671" s="465"/>
      <c r="L671" s="465"/>
      <c r="M671" s="465"/>
      <c r="N671" s="465"/>
      <c r="O671" s="465"/>
      <c r="P671" s="465"/>
      <c r="Q671" s="465"/>
      <c r="R671" s="465"/>
      <c r="S671" s="465"/>
      <c r="T671" s="465"/>
      <c r="U671" s="465"/>
      <c r="V671" s="465"/>
      <c r="W671" s="465"/>
      <c r="X671" s="465"/>
      <c r="Y671" s="465"/>
      <c r="Z671" s="465"/>
      <c r="AA671" s="465"/>
      <c r="AB671" s="465"/>
      <c r="AC671" s="465"/>
      <c r="AD671" s="393">
        <f t="shared" si="51"/>
        <v>0</v>
      </c>
    </row>
    <row r="672" spans="1:30" ht="18" customHeight="1" hidden="1">
      <c r="A672" s="491" t="s">
        <v>23</v>
      </c>
      <c r="B672" s="465"/>
      <c r="C672" s="465"/>
      <c r="D672" s="465"/>
      <c r="E672" s="465"/>
      <c r="F672" s="465"/>
      <c r="G672" s="465"/>
      <c r="H672" s="465"/>
      <c r="I672" s="465"/>
      <c r="J672" s="465"/>
      <c r="K672" s="465"/>
      <c r="L672" s="465"/>
      <c r="M672" s="465"/>
      <c r="N672" s="465"/>
      <c r="O672" s="465"/>
      <c r="P672" s="465"/>
      <c r="Q672" s="465"/>
      <c r="R672" s="465"/>
      <c r="S672" s="465"/>
      <c r="T672" s="465"/>
      <c r="U672" s="465"/>
      <c r="V672" s="465"/>
      <c r="W672" s="465"/>
      <c r="X672" s="465"/>
      <c r="Y672" s="465"/>
      <c r="Z672" s="465"/>
      <c r="AA672" s="465"/>
      <c r="AB672" s="465"/>
      <c r="AC672" s="465"/>
      <c r="AD672" s="393">
        <f t="shared" si="51"/>
        <v>0</v>
      </c>
    </row>
    <row r="673" spans="1:30" ht="18" customHeight="1" hidden="1">
      <c r="A673" s="491" t="s">
        <v>117</v>
      </c>
      <c r="B673" s="465"/>
      <c r="C673" s="465"/>
      <c r="D673" s="465"/>
      <c r="E673" s="465"/>
      <c r="F673" s="465"/>
      <c r="G673" s="465"/>
      <c r="H673" s="465"/>
      <c r="I673" s="465"/>
      <c r="J673" s="465"/>
      <c r="K673" s="465"/>
      <c r="L673" s="465"/>
      <c r="M673" s="465"/>
      <c r="N673" s="465"/>
      <c r="O673" s="465"/>
      <c r="P673" s="465"/>
      <c r="Q673" s="465"/>
      <c r="R673" s="465"/>
      <c r="S673" s="465"/>
      <c r="T673" s="465"/>
      <c r="U673" s="465"/>
      <c r="V673" s="465"/>
      <c r="W673" s="465"/>
      <c r="X673" s="465"/>
      <c r="Y673" s="465"/>
      <c r="Z673" s="465"/>
      <c r="AA673" s="465"/>
      <c r="AB673" s="465"/>
      <c r="AC673" s="465"/>
      <c r="AD673" s="393">
        <f t="shared" si="51"/>
        <v>0</v>
      </c>
    </row>
    <row r="674" spans="1:30" ht="18" customHeight="1" hidden="1">
      <c r="A674" s="491" t="s">
        <v>122</v>
      </c>
      <c r="B674" s="465"/>
      <c r="C674" s="465"/>
      <c r="D674" s="465"/>
      <c r="E674" s="465"/>
      <c r="F674" s="465"/>
      <c r="G674" s="465"/>
      <c r="H674" s="465"/>
      <c r="I674" s="465"/>
      <c r="J674" s="465"/>
      <c r="K674" s="465"/>
      <c r="L674" s="465"/>
      <c r="M674" s="465"/>
      <c r="N674" s="465"/>
      <c r="O674" s="465"/>
      <c r="P674" s="465"/>
      <c r="Q674" s="465"/>
      <c r="R674" s="465"/>
      <c r="S674" s="465"/>
      <c r="T674" s="465"/>
      <c r="U674" s="465"/>
      <c r="V674" s="465"/>
      <c r="W674" s="465"/>
      <c r="X674" s="465"/>
      <c r="Y674" s="465"/>
      <c r="Z674" s="465"/>
      <c r="AA674" s="465"/>
      <c r="AB674" s="465"/>
      <c r="AC674" s="465"/>
      <c r="AD674" s="393">
        <f t="shared" si="51"/>
        <v>0</v>
      </c>
    </row>
    <row r="675" spans="1:30" ht="24.75" customHeight="1" hidden="1">
      <c r="A675" s="491" t="s">
        <v>572</v>
      </c>
      <c r="B675" s="465"/>
      <c r="C675" s="465"/>
      <c r="D675" s="465"/>
      <c r="E675" s="465"/>
      <c r="F675" s="465"/>
      <c r="G675" s="465"/>
      <c r="H675" s="465"/>
      <c r="I675" s="465"/>
      <c r="J675" s="465"/>
      <c r="K675" s="465"/>
      <c r="L675" s="465"/>
      <c r="M675" s="465"/>
      <c r="N675" s="465"/>
      <c r="O675" s="465"/>
      <c r="P675" s="465"/>
      <c r="Q675" s="465"/>
      <c r="R675" s="465"/>
      <c r="S675" s="465"/>
      <c r="T675" s="465"/>
      <c r="U675" s="465"/>
      <c r="V675" s="465"/>
      <c r="W675" s="465"/>
      <c r="X675" s="465"/>
      <c r="Y675" s="465"/>
      <c r="Z675" s="465"/>
      <c r="AA675" s="465"/>
      <c r="AB675" s="465"/>
      <c r="AC675" s="465"/>
      <c r="AD675" s="393">
        <f t="shared" si="51"/>
        <v>0</v>
      </c>
    </row>
    <row r="676" spans="1:30" ht="18" customHeight="1" hidden="1">
      <c r="A676" s="491" t="s">
        <v>145</v>
      </c>
      <c r="B676" s="465"/>
      <c r="C676" s="465"/>
      <c r="D676" s="465"/>
      <c r="E676" s="465"/>
      <c r="F676" s="465"/>
      <c r="G676" s="465"/>
      <c r="H676" s="465"/>
      <c r="I676" s="465"/>
      <c r="J676" s="465"/>
      <c r="K676" s="465"/>
      <c r="L676" s="465"/>
      <c r="M676" s="465"/>
      <c r="N676" s="465"/>
      <c r="O676" s="465"/>
      <c r="P676" s="465"/>
      <c r="Q676" s="465"/>
      <c r="R676" s="465"/>
      <c r="S676" s="465"/>
      <c r="T676" s="465"/>
      <c r="U676" s="465"/>
      <c r="V676" s="465"/>
      <c r="W676" s="465"/>
      <c r="X676" s="465"/>
      <c r="Y676" s="465"/>
      <c r="Z676" s="465"/>
      <c r="AA676" s="465"/>
      <c r="AB676" s="465"/>
      <c r="AC676" s="465"/>
      <c r="AD676" s="393">
        <f t="shared" si="51"/>
        <v>0</v>
      </c>
    </row>
    <row r="677" spans="1:30" ht="18" customHeight="1" hidden="1">
      <c r="A677" s="491" t="s">
        <v>139</v>
      </c>
      <c r="B677" s="465"/>
      <c r="C677" s="465"/>
      <c r="D677" s="465"/>
      <c r="E677" s="465"/>
      <c r="F677" s="465"/>
      <c r="G677" s="465"/>
      <c r="H677" s="465"/>
      <c r="I677" s="465"/>
      <c r="J677" s="465"/>
      <c r="K677" s="465"/>
      <c r="L677" s="465"/>
      <c r="M677" s="465"/>
      <c r="N677" s="465"/>
      <c r="O677" s="465"/>
      <c r="P677" s="465"/>
      <c r="Q677" s="465"/>
      <c r="R677" s="465"/>
      <c r="S677" s="465"/>
      <c r="T677" s="465"/>
      <c r="U677" s="465"/>
      <c r="V677" s="465"/>
      <c r="W677" s="465"/>
      <c r="X677" s="465"/>
      <c r="Y677" s="465"/>
      <c r="Z677" s="465"/>
      <c r="AA677" s="465"/>
      <c r="AB677" s="465"/>
      <c r="AC677" s="465"/>
      <c r="AD677" s="393">
        <f t="shared" si="51"/>
        <v>0</v>
      </c>
    </row>
    <row r="678" spans="1:30" ht="18" customHeight="1" hidden="1">
      <c r="A678" s="491" t="s">
        <v>140</v>
      </c>
      <c r="B678" s="465"/>
      <c r="C678" s="465"/>
      <c r="D678" s="465"/>
      <c r="E678" s="465"/>
      <c r="F678" s="465"/>
      <c r="G678" s="465"/>
      <c r="H678" s="465"/>
      <c r="I678" s="465"/>
      <c r="J678" s="465"/>
      <c r="K678" s="465"/>
      <c r="L678" s="465"/>
      <c r="M678" s="465"/>
      <c r="N678" s="465"/>
      <c r="O678" s="465"/>
      <c r="P678" s="465"/>
      <c r="Q678" s="465"/>
      <c r="R678" s="465"/>
      <c r="S678" s="465"/>
      <c r="T678" s="465"/>
      <c r="U678" s="465"/>
      <c r="V678" s="465"/>
      <c r="W678" s="465"/>
      <c r="X678" s="465"/>
      <c r="Y678" s="465"/>
      <c r="Z678" s="465"/>
      <c r="AA678" s="465"/>
      <c r="AB678" s="465"/>
      <c r="AC678" s="465"/>
      <c r="AD678" s="393">
        <f t="shared" si="51"/>
        <v>0</v>
      </c>
    </row>
    <row r="679" spans="1:30" ht="18" customHeight="1" hidden="1">
      <c r="A679" s="491" t="s">
        <v>133</v>
      </c>
      <c r="B679" s="465"/>
      <c r="C679" s="465"/>
      <c r="D679" s="465"/>
      <c r="E679" s="465"/>
      <c r="F679" s="465"/>
      <c r="G679" s="465"/>
      <c r="H679" s="465"/>
      <c r="I679" s="465"/>
      <c r="J679" s="465"/>
      <c r="K679" s="465"/>
      <c r="L679" s="465"/>
      <c r="M679" s="465"/>
      <c r="N679" s="465"/>
      <c r="O679" s="465"/>
      <c r="P679" s="465"/>
      <c r="Q679" s="465"/>
      <c r="R679" s="465"/>
      <c r="S679" s="465"/>
      <c r="T679" s="465"/>
      <c r="U679" s="465"/>
      <c r="V679" s="465"/>
      <c r="W679" s="465"/>
      <c r="X679" s="465"/>
      <c r="Y679" s="465"/>
      <c r="Z679" s="465"/>
      <c r="AA679" s="465"/>
      <c r="AB679" s="465"/>
      <c r="AC679" s="465"/>
      <c r="AD679" s="393">
        <f t="shared" si="51"/>
        <v>0</v>
      </c>
    </row>
    <row r="680" spans="1:30" ht="18" customHeight="1" hidden="1">
      <c r="A680" s="491" t="s">
        <v>150</v>
      </c>
      <c r="B680" s="465"/>
      <c r="C680" s="465"/>
      <c r="D680" s="465"/>
      <c r="E680" s="465"/>
      <c r="F680" s="465"/>
      <c r="G680" s="465"/>
      <c r="H680" s="465"/>
      <c r="I680" s="465"/>
      <c r="J680" s="465"/>
      <c r="K680" s="465"/>
      <c r="L680" s="465"/>
      <c r="M680" s="465"/>
      <c r="N680" s="465"/>
      <c r="O680" s="465"/>
      <c r="P680" s="465"/>
      <c r="Q680" s="465"/>
      <c r="R680" s="465"/>
      <c r="S680" s="465"/>
      <c r="T680" s="465"/>
      <c r="U680" s="465"/>
      <c r="V680" s="465"/>
      <c r="W680" s="465"/>
      <c r="X680" s="465"/>
      <c r="Y680" s="465"/>
      <c r="Z680" s="465"/>
      <c r="AA680" s="465"/>
      <c r="AB680" s="465"/>
      <c r="AC680" s="465"/>
      <c r="AD680" s="393">
        <f t="shared" si="51"/>
        <v>0</v>
      </c>
    </row>
    <row r="681" spans="1:30" ht="18" customHeight="1" hidden="1">
      <c r="A681" s="410" t="s">
        <v>563</v>
      </c>
      <c r="B681" s="411"/>
      <c r="C681" s="411"/>
      <c r="D681" s="411"/>
      <c r="E681" s="411"/>
      <c r="F681" s="411"/>
      <c r="G681" s="411"/>
      <c r="H681" s="411"/>
      <c r="I681" s="411"/>
      <c r="J681" s="411"/>
      <c r="K681" s="411"/>
      <c r="L681" s="411"/>
      <c r="M681" s="411"/>
      <c r="N681" s="411"/>
      <c r="O681" s="411"/>
      <c r="P681" s="411"/>
      <c r="Q681" s="411"/>
      <c r="R681" s="411"/>
      <c r="S681" s="411"/>
      <c r="T681" s="411"/>
      <c r="U681" s="411"/>
      <c r="V681" s="411"/>
      <c r="W681" s="411"/>
      <c r="X681" s="411"/>
      <c r="Y681" s="411"/>
      <c r="Z681" s="411"/>
      <c r="AA681" s="411"/>
      <c r="AB681" s="411"/>
      <c r="AC681" s="411"/>
      <c r="AD681" s="393">
        <f t="shared" si="51"/>
        <v>0</v>
      </c>
    </row>
    <row r="682" spans="1:30" ht="18" customHeight="1" hidden="1">
      <c r="A682" s="494" t="s">
        <v>180</v>
      </c>
      <c r="B682" s="458">
        <f aca="true" t="shared" si="52" ref="B682:AC682">SUM(B683:B684)</f>
        <v>0</v>
      </c>
      <c r="C682" s="458">
        <f t="shared" si="52"/>
        <v>0</v>
      </c>
      <c r="D682" s="458">
        <f t="shared" si="52"/>
        <v>0</v>
      </c>
      <c r="E682" s="458">
        <f t="shared" si="52"/>
        <v>0</v>
      </c>
      <c r="F682" s="458">
        <f t="shared" si="52"/>
        <v>0</v>
      </c>
      <c r="G682" s="458">
        <f t="shared" si="52"/>
        <v>0</v>
      </c>
      <c r="H682" s="458">
        <f t="shared" si="52"/>
        <v>0</v>
      </c>
      <c r="I682" s="458">
        <f t="shared" si="52"/>
        <v>0</v>
      </c>
      <c r="J682" s="458">
        <f t="shared" si="52"/>
        <v>0</v>
      </c>
      <c r="K682" s="458">
        <f t="shared" si="52"/>
        <v>0</v>
      </c>
      <c r="L682" s="458">
        <f t="shared" si="52"/>
        <v>0</v>
      </c>
      <c r="M682" s="458">
        <f t="shared" si="52"/>
        <v>0</v>
      </c>
      <c r="N682" s="458">
        <f t="shared" si="52"/>
        <v>0</v>
      </c>
      <c r="O682" s="458">
        <f t="shared" si="52"/>
        <v>0</v>
      </c>
      <c r="P682" s="458">
        <f t="shared" si="52"/>
        <v>0</v>
      </c>
      <c r="Q682" s="458">
        <f t="shared" si="52"/>
        <v>0</v>
      </c>
      <c r="R682" s="458">
        <f t="shared" si="52"/>
        <v>0</v>
      </c>
      <c r="S682" s="458">
        <f t="shared" si="52"/>
        <v>0</v>
      </c>
      <c r="T682" s="458">
        <f t="shared" si="52"/>
        <v>0</v>
      </c>
      <c r="U682" s="458">
        <f t="shared" si="52"/>
        <v>0</v>
      </c>
      <c r="V682" s="458">
        <f t="shared" si="52"/>
        <v>0</v>
      </c>
      <c r="W682" s="458">
        <f t="shared" si="52"/>
        <v>0</v>
      </c>
      <c r="X682" s="458">
        <f t="shared" si="52"/>
        <v>0</v>
      </c>
      <c r="Y682" s="458">
        <f t="shared" si="52"/>
        <v>0</v>
      </c>
      <c r="Z682" s="458">
        <f t="shared" si="52"/>
        <v>0</v>
      </c>
      <c r="AA682" s="458">
        <f t="shared" si="52"/>
        <v>0</v>
      </c>
      <c r="AB682" s="458">
        <f t="shared" si="52"/>
        <v>0</v>
      </c>
      <c r="AC682" s="458">
        <f t="shared" si="52"/>
        <v>0</v>
      </c>
      <c r="AD682" s="393">
        <f t="shared" si="51"/>
        <v>0</v>
      </c>
    </row>
    <row r="683" spans="1:30" ht="18" customHeight="1" hidden="1" thickBot="1">
      <c r="A683" s="491" t="s">
        <v>542</v>
      </c>
      <c r="B683" s="465"/>
      <c r="C683" s="465"/>
      <c r="D683" s="465"/>
      <c r="E683" s="465"/>
      <c r="F683" s="465"/>
      <c r="G683" s="465"/>
      <c r="H683" s="465"/>
      <c r="I683" s="465"/>
      <c r="J683" s="465"/>
      <c r="K683" s="465"/>
      <c r="L683" s="465"/>
      <c r="M683" s="465"/>
      <c r="N683" s="465"/>
      <c r="O683" s="465"/>
      <c r="P683" s="465"/>
      <c r="Q683" s="465"/>
      <c r="R683" s="465"/>
      <c r="S683" s="465"/>
      <c r="T683" s="465"/>
      <c r="U683" s="465"/>
      <c r="V683" s="465"/>
      <c r="W683" s="465"/>
      <c r="X683" s="465"/>
      <c r="Y683" s="465"/>
      <c r="Z683" s="465"/>
      <c r="AA683" s="465"/>
      <c r="AB683" s="465"/>
      <c r="AC683" s="465"/>
      <c r="AD683" s="393">
        <f t="shared" si="51"/>
        <v>0</v>
      </c>
    </row>
    <row r="684" spans="1:30" ht="18" customHeight="1" hidden="1" thickBot="1">
      <c r="A684" s="491" t="s">
        <v>553</v>
      </c>
      <c r="B684" s="465"/>
      <c r="C684" s="465"/>
      <c r="D684" s="465"/>
      <c r="E684" s="465"/>
      <c r="F684" s="465"/>
      <c r="G684" s="465"/>
      <c r="H684" s="465"/>
      <c r="I684" s="465"/>
      <c r="J684" s="465"/>
      <c r="K684" s="465"/>
      <c r="L684" s="465"/>
      <c r="M684" s="465"/>
      <c r="N684" s="465"/>
      <c r="O684" s="465"/>
      <c r="P684" s="465"/>
      <c r="Q684" s="465"/>
      <c r="R684" s="465"/>
      <c r="S684" s="465"/>
      <c r="T684" s="465"/>
      <c r="U684" s="465"/>
      <c r="V684" s="465"/>
      <c r="W684" s="465"/>
      <c r="X684" s="465"/>
      <c r="Y684" s="465"/>
      <c r="Z684" s="465"/>
      <c r="AA684" s="465"/>
      <c r="AB684" s="465"/>
      <c r="AC684" s="465"/>
      <c r="AD684" s="393">
        <f t="shared" si="51"/>
        <v>0</v>
      </c>
    </row>
    <row r="685" spans="1:30" ht="25.5" hidden="1">
      <c r="A685" s="494" t="s">
        <v>181</v>
      </c>
      <c r="B685" s="458">
        <f aca="true" t="shared" si="53" ref="B685:AC685">SUM(B686:B691)</f>
        <v>0</v>
      </c>
      <c r="C685" s="458">
        <f t="shared" si="53"/>
        <v>0</v>
      </c>
      <c r="D685" s="458">
        <f t="shared" si="53"/>
        <v>0</v>
      </c>
      <c r="E685" s="458">
        <f t="shared" si="53"/>
        <v>0</v>
      </c>
      <c r="F685" s="458">
        <f t="shared" si="53"/>
        <v>0</v>
      </c>
      <c r="G685" s="458">
        <f t="shared" si="53"/>
        <v>0</v>
      </c>
      <c r="H685" s="458">
        <f t="shared" si="53"/>
        <v>0</v>
      </c>
      <c r="I685" s="458">
        <f t="shared" si="53"/>
        <v>0</v>
      </c>
      <c r="J685" s="458">
        <f t="shared" si="53"/>
        <v>0</v>
      </c>
      <c r="K685" s="458">
        <f t="shared" si="53"/>
        <v>0</v>
      </c>
      <c r="L685" s="458">
        <f t="shared" si="53"/>
        <v>0</v>
      </c>
      <c r="M685" s="458">
        <f t="shared" si="53"/>
        <v>0</v>
      </c>
      <c r="N685" s="458">
        <f t="shared" si="53"/>
        <v>0</v>
      </c>
      <c r="O685" s="458">
        <f t="shared" si="53"/>
        <v>0</v>
      </c>
      <c r="P685" s="458">
        <f t="shared" si="53"/>
        <v>0</v>
      </c>
      <c r="Q685" s="458">
        <f t="shared" si="53"/>
        <v>0</v>
      </c>
      <c r="R685" s="458">
        <f t="shared" si="53"/>
        <v>0</v>
      </c>
      <c r="S685" s="458">
        <f t="shared" si="53"/>
        <v>0</v>
      </c>
      <c r="T685" s="458">
        <f t="shared" si="53"/>
        <v>0</v>
      </c>
      <c r="U685" s="458">
        <f t="shared" si="53"/>
        <v>0</v>
      </c>
      <c r="V685" s="458">
        <f t="shared" si="53"/>
        <v>0</v>
      </c>
      <c r="W685" s="458">
        <f t="shared" si="53"/>
        <v>0</v>
      </c>
      <c r="X685" s="458">
        <f t="shared" si="53"/>
        <v>0</v>
      </c>
      <c r="Y685" s="458">
        <f t="shared" si="53"/>
        <v>0</v>
      </c>
      <c r="Z685" s="458">
        <f t="shared" si="53"/>
        <v>0</v>
      </c>
      <c r="AA685" s="458">
        <f t="shared" si="53"/>
        <v>0</v>
      </c>
      <c r="AB685" s="458">
        <f t="shared" si="53"/>
        <v>0</v>
      </c>
      <c r="AC685" s="458">
        <f t="shared" si="53"/>
        <v>0</v>
      </c>
      <c r="AD685" s="393">
        <f t="shared" si="51"/>
        <v>0</v>
      </c>
    </row>
    <row r="686" spans="1:30" ht="18" customHeight="1" hidden="1">
      <c r="A686" s="491" t="s">
        <v>529</v>
      </c>
      <c r="B686" s="465"/>
      <c r="C686" s="465"/>
      <c r="D686" s="465"/>
      <c r="E686" s="465"/>
      <c r="F686" s="465"/>
      <c r="G686" s="465"/>
      <c r="H686" s="465"/>
      <c r="I686" s="465"/>
      <c r="J686" s="465"/>
      <c r="K686" s="465"/>
      <c r="L686" s="465"/>
      <c r="M686" s="465"/>
      <c r="N686" s="465"/>
      <c r="O686" s="465"/>
      <c r="P686" s="465"/>
      <c r="Q686" s="465"/>
      <c r="R686" s="465"/>
      <c r="S686" s="465"/>
      <c r="T686" s="465"/>
      <c r="U686" s="465"/>
      <c r="V686" s="465"/>
      <c r="W686" s="465"/>
      <c r="X686" s="465"/>
      <c r="Y686" s="465"/>
      <c r="Z686" s="465"/>
      <c r="AA686" s="465"/>
      <c r="AB686" s="465"/>
      <c r="AC686" s="465"/>
      <c r="AD686" s="393">
        <f aca="true" t="shared" si="54" ref="AD686:AD717">SUM(B686:AC686)-N686</f>
        <v>0</v>
      </c>
    </row>
    <row r="687" spans="1:30" ht="18" customHeight="1" hidden="1">
      <c r="A687" s="491" t="s">
        <v>542</v>
      </c>
      <c r="B687" s="465"/>
      <c r="C687" s="465"/>
      <c r="D687" s="465"/>
      <c r="E687" s="465"/>
      <c r="F687" s="465"/>
      <c r="G687" s="465"/>
      <c r="H687" s="465"/>
      <c r="I687" s="465"/>
      <c r="J687" s="465"/>
      <c r="K687" s="465"/>
      <c r="L687" s="465"/>
      <c r="M687" s="465"/>
      <c r="N687" s="465"/>
      <c r="O687" s="465"/>
      <c r="P687" s="465"/>
      <c r="Q687" s="465"/>
      <c r="R687" s="465"/>
      <c r="S687" s="465"/>
      <c r="T687" s="465"/>
      <c r="U687" s="465"/>
      <c r="V687" s="465"/>
      <c r="W687" s="465"/>
      <c r="X687" s="465"/>
      <c r="Y687" s="465"/>
      <c r="Z687" s="465"/>
      <c r="AA687" s="465"/>
      <c r="AB687" s="465"/>
      <c r="AC687" s="465"/>
      <c r="AD687" s="393">
        <f t="shared" si="54"/>
        <v>0</v>
      </c>
    </row>
    <row r="688" spans="1:30" ht="18" customHeight="1" hidden="1">
      <c r="A688" s="409" t="s">
        <v>598</v>
      </c>
      <c r="B688" s="465"/>
      <c r="C688" s="465"/>
      <c r="D688" s="465"/>
      <c r="E688" s="465"/>
      <c r="F688" s="465"/>
      <c r="G688" s="465"/>
      <c r="H688" s="465"/>
      <c r="I688" s="465"/>
      <c r="J688" s="465"/>
      <c r="K688" s="465"/>
      <c r="L688" s="465"/>
      <c r="M688" s="465"/>
      <c r="N688" s="465"/>
      <c r="O688" s="465"/>
      <c r="P688" s="465"/>
      <c r="Q688" s="465"/>
      <c r="R688" s="465"/>
      <c r="S688" s="465"/>
      <c r="T688" s="465"/>
      <c r="U688" s="465"/>
      <c r="V688" s="465"/>
      <c r="W688" s="465"/>
      <c r="X688" s="465"/>
      <c r="Y688" s="465"/>
      <c r="Z688" s="465"/>
      <c r="AA688" s="465"/>
      <c r="AB688" s="465"/>
      <c r="AC688" s="465"/>
      <c r="AD688" s="393">
        <f t="shared" si="54"/>
        <v>0</v>
      </c>
    </row>
    <row r="689" spans="1:30" ht="18" customHeight="1" hidden="1" thickBot="1">
      <c r="A689" s="409" t="s">
        <v>601</v>
      </c>
      <c r="B689" s="465"/>
      <c r="C689" s="465"/>
      <c r="D689" s="465"/>
      <c r="E689" s="465"/>
      <c r="F689" s="465"/>
      <c r="G689" s="465"/>
      <c r="H689" s="465"/>
      <c r="I689" s="465"/>
      <c r="J689" s="465"/>
      <c r="K689" s="465"/>
      <c r="L689" s="465"/>
      <c r="M689" s="465"/>
      <c r="N689" s="465"/>
      <c r="O689" s="465"/>
      <c r="P689" s="465"/>
      <c r="Q689" s="465"/>
      <c r="R689" s="465"/>
      <c r="S689" s="465"/>
      <c r="T689" s="465"/>
      <c r="U689" s="465"/>
      <c r="V689" s="465"/>
      <c r="W689" s="465"/>
      <c r="X689" s="465"/>
      <c r="Y689" s="465"/>
      <c r="Z689" s="465"/>
      <c r="AA689" s="465"/>
      <c r="AB689" s="465"/>
      <c r="AC689" s="465"/>
      <c r="AD689" s="393">
        <f t="shared" si="54"/>
        <v>0</v>
      </c>
    </row>
    <row r="690" spans="1:30" ht="18" customHeight="1" hidden="1">
      <c r="A690" s="409" t="s">
        <v>182</v>
      </c>
      <c r="B690" s="465"/>
      <c r="C690" s="465"/>
      <c r="D690" s="465"/>
      <c r="E690" s="465"/>
      <c r="F690" s="465"/>
      <c r="G690" s="465"/>
      <c r="H690" s="465"/>
      <c r="I690" s="465"/>
      <c r="J690" s="465"/>
      <c r="K690" s="465"/>
      <c r="L690" s="465"/>
      <c r="M690" s="465"/>
      <c r="N690" s="465"/>
      <c r="O690" s="465"/>
      <c r="P690" s="465"/>
      <c r="Q690" s="465"/>
      <c r="R690" s="465"/>
      <c r="S690" s="465"/>
      <c r="T690" s="465"/>
      <c r="U690" s="465"/>
      <c r="V690" s="465"/>
      <c r="W690" s="465"/>
      <c r="X690" s="465"/>
      <c r="Y690" s="465"/>
      <c r="Z690" s="465"/>
      <c r="AA690" s="465"/>
      <c r="AB690" s="465"/>
      <c r="AC690" s="465"/>
      <c r="AD690" s="393">
        <f t="shared" si="54"/>
        <v>0</v>
      </c>
    </row>
    <row r="691" spans="1:30" ht="18" customHeight="1" hidden="1">
      <c r="A691" s="409" t="s">
        <v>17</v>
      </c>
      <c r="B691" s="465"/>
      <c r="C691" s="465"/>
      <c r="D691" s="465"/>
      <c r="E691" s="465"/>
      <c r="F691" s="465"/>
      <c r="G691" s="465"/>
      <c r="H691" s="465"/>
      <c r="I691" s="465"/>
      <c r="J691" s="465"/>
      <c r="K691" s="465"/>
      <c r="L691" s="465"/>
      <c r="M691" s="465"/>
      <c r="N691" s="465"/>
      <c r="O691" s="465"/>
      <c r="P691" s="465"/>
      <c r="Q691" s="465"/>
      <c r="R691" s="465"/>
      <c r="S691" s="465"/>
      <c r="T691" s="465"/>
      <c r="U691" s="465"/>
      <c r="V691" s="465"/>
      <c r="W691" s="465"/>
      <c r="X691" s="465"/>
      <c r="Y691" s="465"/>
      <c r="Z691" s="465"/>
      <c r="AA691" s="465"/>
      <c r="AB691" s="465"/>
      <c r="AC691" s="465"/>
      <c r="AD691" s="393">
        <f t="shared" si="54"/>
        <v>0</v>
      </c>
    </row>
    <row r="692" spans="1:30" ht="39" hidden="1" thickBot="1">
      <c r="A692" s="444" t="s">
        <v>183</v>
      </c>
      <c r="B692" s="461">
        <f aca="true" t="shared" si="55" ref="B692:AC692">SUM(B693:B697)</f>
        <v>0</v>
      </c>
      <c r="C692" s="461">
        <f t="shared" si="55"/>
        <v>0</v>
      </c>
      <c r="D692" s="461">
        <f t="shared" si="55"/>
        <v>0</v>
      </c>
      <c r="E692" s="461">
        <f t="shared" si="55"/>
        <v>0</v>
      </c>
      <c r="F692" s="461">
        <f t="shared" si="55"/>
        <v>0</v>
      </c>
      <c r="G692" s="461">
        <f t="shared" si="55"/>
        <v>0</v>
      </c>
      <c r="H692" s="461">
        <f t="shared" si="55"/>
        <v>0</v>
      </c>
      <c r="I692" s="461">
        <f t="shared" si="55"/>
        <v>0</v>
      </c>
      <c r="J692" s="461">
        <f t="shared" si="55"/>
        <v>0</v>
      </c>
      <c r="K692" s="461">
        <f t="shared" si="55"/>
        <v>0</v>
      </c>
      <c r="L692" s="461">
        <f t="shared" si="55"/>
        <v>0</v>
      </c>
      <c r="M692" s="461">
        <f t="shared" si="55"/>
        <v>0</v>
      </c>
      <c r="N692" s="461">
        <f t="shared" si="55"/>
        <v>0</v>
      </c>
      <c r="O692" s="461">
        <f t="shared" si="55"/>
        <v>0</v>
      </c>
      <c r="P692" s="461">
        <f t="shared" si="55"/>
        <v>0</v>
      </c>
      <c r="Q692" s="461">
        <f t="shared" si="55"/>
        <v>0</v>
      </c>
      <c r="R692" s="461">
        <f t="shared" si="55"/>
        <v>0</v>
      </c>
      <c r="S692" s="461">
        <f t="shared" si="55"/>
        <v>0</v>
      </c>
      <c r="T692" s="461">
        <f t="shared" si="55"/>
        <v>0</v>
      </c>
      <c r="U692" s="461">
        <f t="shared" si="55"/>
        <v>0</v>
      </c>
      <c r="V692" s="461">
        <f t="shared" si="55"/>
        <v>0</v>
      </c>
      <c r="W692" s="461">
        <f t="shared" si="55"/>
        <v>0</v>
      </c>
      <c r="X692" s="461">
        <f t="shared" si="55"/>
        <v>0</v>
      </c>
      <c r="Y692" s="461">
        <f t="shared" si="55"/>
        <v>0</v>
      </c>
      <c r="Z692" s="461">
        <f t="shared" si="55"/>
        <v>0</v>
      </c>
      <c r="AA692" s="461">
        <f t="shared" si="55"/>
        <v>0</v>
      </c>
      <c r="AB692" s="461">
        <f t="shared" si="55"/>
        <v>0</v>
      </c>
      <c r="AC692" s="461">
        <f t="shared" si="55"/>
        <v>0</v>
      </c>
      <c r="AD692" s="393">
        <f t="shared" si="54"/>
        <v>0</v>
      </c>
    </row>
    <row r="693" spans="1:30" ht="18" customHeight="1" hidden="1">
      <c r="A693" s="424" t="s">
        <v>543</v>
      </c>
      <c r="B693" s="496"/>
      <c r="C693" s="496"/>
      <c r="D693" s="496"/>
      <c r="E693" s="496"/>
      <c r="F693" s="496"/>
      <c r="G693" s="496"/>
      <c r="H693" s="496"/>
      <c r="I693" s="496"/>
      <c r="J693" s="496"/>
      <c r="K693" s="496"/>
      <c r="L693" s="496"/>
      <c r="M693" s="496"/>
      <c r="N693" s="496"/>
      <c r="O693" s="496"/>
      <c r="P693" s="496"/>
      <c r="Q693" s="496"/>
      <c r="R693" s="496"/>
      <c r="S693" s="496"/>
      <c r="T693" s="496"/>
      <c r="U693" s="496"/>
      <c r="V693" s="496"/>
      <c r="W693" s="496"/>
      <c r="X693" s="496"/>
      <c r="Y693" s="496"/>
      <c r="Z693" s="496"/>
      <c r="AA693" s="496"/>
      <c r="AB693" s="496"/>
      <c r="AC693" s="496"/>
      <c r="AD693" s="393">
        <f t="shared" si="54"/>
        <v>0</v>
      </c>
    </row>
    <row r="694" spans="1:30" ht="18" customHeight="1" hidden="1">
      <c r="A694" s="424" t="s">
        <v>545</v>
      </c>
      <c r="B694" s="496"/>
      <c r="C694" s="496"/>
      <c r="D694" s="496"/>
      <c r="E694" s="496"/>
      <c r="F694" s="496"/>
      <c r="G694" s="496"/>
      <c r="H694" s="496"/>
      <c r="I694" s="496"/>
      <c r="J694" s="496"/>
      <c r="K694" s="496"/>
      <c r="L694" s="496"/>
      <c r="M694" s="496"/>
      <c r="N694" s="496"/>
      <c r="O694" s="496"/>
      <c r="P694" s="496"/>
      <c r="Q694" s="496"/>
      <c r="R694" s="496"/>
      <c r="S694" s="496"/>
      <c r="T694" s="496"/>
      <c r="U694" s="496"/>
      <c r="V694" s="496"/>
      <c r="W694" s="496"/>
      <c r="X694" s="496"/>
      <c r="Y694" s="496"/>
      <c r="Z694" s="496"/>
      <c r="AA694" s="496"/>
      <c r="AB694" s="496"/>
      <c r="AC694" s="496"/>
      <c r="AD694" s="393">
        <f t="shared" si="54"/>
        <v>0</v>
      </c>
    </row>
    <row r="695" spans="1:30" ht="18" customHeight="1" hidden="1">
      <c r="A695" s="497" t="s">
        <v>22</v>
      </c>
      <c r="B695" s="498"/>
      <c r="C695" s="498"/>
      <c r="D695" s="498"/>
      <c r="E695" s="498"/>
      <c r="F695" s="498"/>
      <c r="G695" s="498"/>
      <c r="H695" s="498"/>
      <c r="I695" s="498"/>
      <c r="J695" s="498"/>
      <c r="K695" s="498"/>
      <c r="L695" s="498"/>
      <c r="M695" s="498"/>
      <c r="N695" s="498"/>
      <c r="O695" s="498"/>
      <c r="P695" s="498"/>
      <c r="Q695" s="498"/>
      <c r="R695" s="498"/>
      <c r="S695" s="498"/>
      <c r="T695" s="498"/>
      <c r="U695" s="498"/>
      <c r="V695" s="498"/>
      <c r="W695" s="498"/>
      <c r="X695" s="498"/>
      <c r="Y695" s="498"/>
      <c r="Z695" s="498"/>
      <c r="AA695" s="498"/>
      <c r="AB695" s="498"/>
      <c r="AC695" s="498"/>
      <c r="AD695" s="393">
        <f t="shared" si="54"/>
        <v>0</v>
      </c>
    </row>
    <row r="696" spans="1:30" ht="18" customHeight="1" hidden="1">
      <c r="A696" s="424" t="s">
        <v>126</v>
      </c>
      <c r="B696" s="499"/>
      <c r="C696" s="499"/>
      <c r="D696" s="499"/>
      <c r="E696" s="499"/>
      <c r="F696" s="499"/>
      <c r="G696" s="499"/>
      <c r="H696" s="499"/>
      <c r="I696" s="499"/>
      <c r="J696" s="499"/>
      <c r="K696" s="499"/>
      <c r="L696" s="499"/>
      <c r="M696" s="499"/>
      <c r="N696" s="499"/>
      <c r="O696" s="499"/>
      <c r="P696" s="499"/>
      <c r="Q696" s="499"/>
      <c r="R696" s="499"/>
      <c r="S696" s="499"/>
      <c r="T696" s="499"/>
      <c r="U696" s="499"/>
      <c r="V696" s="499"/>
      <c r="W696" s="499"/>
      <c r="X696" s="499"/>
      <c r="Y696" s="499"/>
      <c r="Z696" s="499"/>
      <c r="AA696" s="499"/>
      <c r="AB696" s="499"/>
      <c r="AC696" s="499"/>
      <c r="AD696" s="393">
        <f t="shared" si="54"/>
        <v>0</v>
      </c>
    </row>
    <row r="697" spans="1:30" ht="18" customHeight="1" hidden="1">
      <c r="A697" s="500" t="s">
        <v>122</v>
      </c>
      <c r="B697" s="501"/>
      <c r="C697" s="501"/>
      <c r="D697" s="501"/>
      <c r="E697" s="501"/>
      <c r="F697" s="501"/>
      <c r="G697" s="501"/>
      <c r="H697" s="501"/>
      <c r="I697" s="501"/>
      <c r="J697" s="501"/>
      <c r="K697" s="501"/>
      <c r="L697" s="501"/>
      <c r="M697" s="501"/>
      <c r="N697" s="501"/>
      <c r="O697" s="501"/>
      <c r="P697" s="501"/>
      <c r="Q697" s="501"/>
      <c r="R697" s="501"/>
      <c r="S697" s="501"/>
      <c r="T697" s="501"/>
      <c r="U697" s="501"/>
      <c r="V697" s="501"/>
      <c r="W697" s="501"/>
      <c r="X697" s="501"/>
      <c r="Y697" s="501"/>
      <c r="Z697" s="501"/>
      <c r="AA697" s="501"/>
      <c r="AB697" s="501"/>
      <c r="AC697" s="501"/>
      <c r="AD697" s="393">
        <f t="shared" si="54"/>
        <v>0</v>
      </c>
    </row>
    <row r="698" spans="1:30" ht="18" customHeight="1" hidden="1">
      <c r="A698" s="444" t="s">
        <v>184</v>
      </c>
      <c r="B698" s="502">
        <f aca="true" t="shared" si="56" ref="B698:G698">B700+B705+B711+B716</f>
        <v>0</v>
      </c>
      <c r="C698" s="502">
        <f t="shared" si="56"/>
        <v>0</v>
      </c>
      <c r="D698" s="502">
        <f t="shared" si="56"/>
        <v>0</v>
      </c>
      <c r="E698" s="502">
        <f t="shared" si="56"/>
        <v>0</v>
      </c>
      <c r="F698" s="502">
        <f t="shared" si="56"/>
        <v>0</v>
      </c>
      <c r="G698" s="502">
        <f t="shared" si="56"/>
        <v>0</v>
      </c>
      <c r="H698" s="502"/>
      <c r="I698" s="502">
        <f aca="true" t="shared" si="57" ref="I698:P698">I700+I705+I711+I716</f>
        <v>0</v>
      </c>
      <c r="J698" s="502">
        <f t="shared" si="57"/>
        <v>0</v>
      </c>
      <c r="K698" s="502">
        <f t="shared" si="57"/>
        <v>0</v>
      </c>
      <c r="L698" s="502">
        <f t="shared" si="57"/>
        <v>0</v>
      </c>
      <c r="M698" s="502">
        <f t="shared" si="57"/>
        <v>0</v>
      </c>
      <c r="N698" s="502">
        <f t="shared" si="57"/>
        <v>0</v>
      </c>
      <c r="O698" s="502">
        <f t="shared" si="57"/>
        <v>0</v>
      </c>
      <c r="P698" s="502">
        <f t="shared" si="57"/>
        <v>0</v>
      </c>
      <c r="Q698" s="502">
        <f aca="true" t="shared" si="58" ref="Q698:AC698">Q700+Q705+Q711</f>
        <v>0</v>
      </c>
      <c r="R698" s="502">
        <f t="shared" si="58"/>
        <v>0</v>
      </c>
      <c r="S698" s="502">
        <f t="shared" si="58"/>
        <v>0</v>
      </c>
      <c r="T698" s="502">
        <f t="shared" si="58"/>
        <v>0</v>
      </c>
      <c r="U698" s="502">
        <f t="shared" si="58"/>
        <v>0</v>
      </c>
      <c r="V698" s="502">
        <f t="shared" si="58"/>
        <v>0</v>
      </c>
      <c r="W698" s="502">
        <f t="shared" si="58"/>
        <v>0</v>
      </c>
      <c r="X698" s="502">
        <f t="shared" si="58"/>
        <v>0</v>
      </c>
      <c r="Y698" s="502">
        <f t="shared" si="58"/>
        <v>0</v>
      </c>
      <c r="Z698" s="502">
        <f t="shared" si="58"/>
        <v>0</v>
      </c>
      <c r="AA698" s="502">
        <f t="shared" si="58"/>
        <v>0</v>
      </c>
      <c r="AB698" s="502">
        <f t="shared" si="58"/>
        <v>0</v>
      </c>
      <c r="AC698" s="502">
        <f t="shared" si="58"/>
        <v>0</v>
      </c>
      <c r="AD698" s="393">
        <f t="shared" si="54"/>
        <v>0</v>
      </c>
    </row>
    <row r="699" spans="1:30" ht="22.5" hidden="1">
      <c r="A699" s="503" t="s">
        <v>185</v>
      </c>
      <c r="B699" s="411"/>
      <c r="C699" s="411"/>
      <c r="D699" s="411"/>
      <c r="E699" s="411"/>
      <c r="F699" s="411"/>
      <c r="G699" s="411"/>
      <c r="H699" s="411"/>
      <c r="I699" s="411"/>
      <c r="J699" s="411"/>
      <c r="K699" s="411"/>
      <c r="L699" s="411"/>
      <c r="M699" s="411"/>
      <c r="N699" s="411"/>
      <c r="O699" s="411"/>
      <c r="P699" s="411"/>
      <c r="Q699" s="411"/>
      <c r="R699" s="411"/>
      <c r="S699" s="411"/>
      <c r="T699" s="411"/>
      <c r="U699" s="411"/>
      <c r="V699" s="411"/>
      <c r="W699" s="411"/>
      <c r="X699" s="411"/>
      <c r="Y699" s="411"/>
      <c r="Z699" s="411"/>
      <c r="AA699" s="411"/>
      <c r="AB699" s="411"/>
      <c r="AC699" s="411"/>
      <c r="AD699" s="393">
        <f t="shared" si="54"/>
        <v>0</v>
      </c>
    </row>
    <row r="700" spans="1:30" ht="25.5" hidden="1">
      <c r="A700" s="504" t="s">
        <v>186</v>
      </c>
      <c r="B700" s="505">
        <f aca="true" t="shared" si="59" ref="B700:AC700">SUM(B701:B704)</f>
        <v>0</v>
      </c>
      <c r="C700" s="505">
        <f t="shared" si="59"/>
        <v>0</v>
      </c>
      <c r="D700" s="505">
        <f t="shared" si="59"/>
        <v>0</v>
      </c>
      <c r="E700" s="505">
        <f t="shared" si="59"/>
        <v>0</v>
      </c>
      <c r="F700" s="505">
        <f t="shared" si="59"/>
        <v>0</v>
      </c>
      <c r="G700" s="505">
        <f t="shared" si="59"/>
        <v>0</v>
      </c>
      <c r="H700" s="505">
        <f t="shared" si="59"/>
        <v>0</v>
      </c>
      <c r="I700" s="505">
        <f t="shared" si="59"/>
        <v>0</v>
      </c>
      <c r="J700" s="505">
        <f t="shared" si="59"/>
        <v>0</v>
      </c>
      <c r="K700" s="505">
        <f t="shared" si="59"/>
        <v>0</v>
      </c>
      <c r="L700" s="505">
        <f t="shared" si="59"/>
        <v>0</v>
      </c>
      <c r="M700" s="505">
        <f t="shared" si="59"/>
        <v>0</v>
      </c>
      <c r="N700" s="505">
        <f t="shared" si="59"/>
        <v>0</v>
      </c>
      <c r="O700" s="505">
        <f t="shared" si="59"/>
        <v>0</v>
      </c>
      <c r="P700" s="505">
        <f t="shared" si="59"/>
        <v>0</v>
      </c>
      <c r="Q700" s="505">
        <f t="shared" si="59"/>
        <v>0</v>
      </c>
      <c r="R700" s="505">
        <f t="shared" si="59"/>
        <v>0</v>
      </c>
      <c r="S700" s="505">
        <f t="shared" si="59"/>
        <v>0</v>
      </c>
      <c r="T700" s="505">
        <f t="shared" si="59"/>
        <v>0</v>
      </c>
      <c r="U700" s="505">
        <f t="shared" si="59"/>
        <v>0</v>
      </c>
      <c r="V700" s="505">
        <f t="shared" si="59"/>
        <v>0</v>
      </c>
      <c r="W700" s="505">
        <f t="shared" si="59"/>
        <v>0</v>
      </c>
      <c r="X700" s="505">
        <f t="shared" si="59"/>
        <v>0</v>
      </c>
      <c r="Y700" s="505">
        <f t="shared" si="59"/>
        <v>0</v>
      </c>
      <c r="Z700" s="505">
        <f t="shared" si="59"/>
        <v>0</v>
      </c>
      <c r="AA700" s="505">
        <f t="shared" si="59"/>
        <v>0</v>
      </c>
      <c r="AB700" s="505">
        <f t="shared" si="59"/>
        <v>0</v>
      </c>
      <c r="AC700" s="505">
        <f t="shared" si="59"/>
        <v>0</v>
      </c>
      <c r="AD700" s="393">
        <f t="shared" si="54"/>
        <v>0</v>
      </c>
    </row>
    <row r="701" spans="1:30" ht="18" customHeight="1" hidden="1">
      <c r="A701" s="506" t="s">
        <v>544</v>
      </c>
      <c r="B701" s="507"/>
      <c r="C701" s="507"/>
      <c r="D701" s="507"/>
      <c r="E701" s="507"/>
      <c r="F701" s="507"/>
      <c r="G701" s="507"/>
      <c r="H701" s="507"/>
      <c r="I701" s="507"/>
      <c r="J701" s="507"/>
      <c r="K701" s="507"/>
      <c r="L701" s="507"/>
      <c r="M701" s="507"/>
      <c r="N701" s="507"/>
      <c r="O701" s="507"/>
      <c r="P701" s="507"/>
      <c r="Q701" s="507"/>
      <c r="R701" s="507"/>
      <c r="S701" s="507"/>
      <c r="T701" s="507"/>
      <c r="U701" s="507"/>
      <c r="V701" s="507"/>
      <c r="W701" s="507"/>
      <c r="X701" s="507"/>
      <c r="Y701" s="507"/>
      <c r="Z701" s="507"/>
      <c r="AA701" s="507"/>
      <c r="AB701" s="507"/>
      <c r="AC701" s="507"/>
      <c r="AD701" s="393">
        <f t="shared" si="54"/>
        <v>0</v>
      </c>
    </row>
    <row r="702" spans="1:30" ht="18" customHeight="1" hidden="1">
      <c r="A702" s="508" t="s">
        <v>29</v>
      </c>
      <c r="B702" s="507"/>
      <c r="C702" s="507"/>
      <c r="D702" s="507"/>
      <c r="E702" s="507"/>
      <c r="F702" s="507"/>
      <c r="G702" s="507"/>
      <c r="H702" s="507"/>
      <c r="I702" s="507"/>
      <c r="J702" s="507"/>
      <c r="K702" s="507"/>
      <c r="L702" s="507"/>
      <c r="M702" s="507"/>
      <c r="N702" s="507"/>
      <c r="O702" s="507"/>
      <c r="P702" s="507"/>
      <c r="Q702" s="507"/>
      <c r="R702" s="507"/>
      <c r="S702" s="507"/>
      <c r="T702" s="507"/>
      <c r="U702" s="507"/>
      <c r="V702" s="507"/>
      <c r="W702" s="507"/>
      <c r="X702" s="507"/>
      <c r="Y702" s="507"/>
      <c r="Z702" s="507"/>
      <c r="AA702" s="507"/>
      <c r="AB702" s="507"/>
      <c r="AC702" s="507"/>
      <c r="AD702" s="393">
        <f t="shared" si="54"/>
        <v>0</v>
      </c>
    </row>
    <row r="703" spans="1:30" ht="18" customHeight="1" hidden="1">
      <c r="A703" s="508" t="s">
        <v>571</v>
      </c>
      <c r="B703" s="507"/>
      <c r="C703" s="507"/>
      <c r="D703" s="507"/>
      <c r="E703" s="507"/>
      <c r="F703" s="507"/>
      <c r="G703" s="507"/>
      <c r="H703" s="507"/>
      <c r="I703" s="507"/>
      <c r="J703" s="507"/>
      <c r="K703" s="507"/>
      <c r="L703" s="507"/>
      <c r="M703" s="507"/>
      <c r="N703" s="507"/>
      <c r="O703" s="507"/>
      <c r="P703" s="507"/>
      <c r="Q703" s="507"/>
      <c r="R703" s="507"/>
      <c r="S703" s="507"/>
      <c r="T703" s="507"/>
      <c r="U703" s="507"/>
      <c r="V703" s="507"/>
      <c r="W703" s="507"/>
      <c r="X703" s="507"/>
      <c r="Y703" s="507"/>
      <c r="Z703" s="507"/>
      <c r="AA703" s="507"/>
      <c r="AB703" s="507"/>
      <c r="AC703" s="507"/>
      <c r="AD703" s="393">
        <f t="shared" si="54"/>
        <v>0</v>
      </c>
    </row>
    <row r="704" spans="1:30" ht="25.5" hidden="1">
      <c r="A704" s="506" t="s">
        <v>187</v>
      </c>
      <c r="B704" s="507"/>
      <c r="C704" s="507"/>
      <c r="D704" s="507"/>
      <c r="E704" s="507"/>
      <c r="F704" s="507"/>
      <c r="G704" s="507"/>
      <c r="H704" s="507"/>
      <c r="I704" s="507"/>
      <c r="J704" s="507"/>
      <c r="K704" s="507"/>
      <c r="L704" s="507"/>
      <c r="M704" s="507"/>
      <c r="N704" s="507"/>
      <c r="O704" s="507"/>
      <c r="P704" s="507"/>
      <c r="Q704" s="507"/>
      <c r="R704" s="507"/>
      <c r="S704" s="507"/>
      <c r="T704" s="507"/>
      <c r="U704" s="507"/>
      <c r="V704" s="507"/>
      <c r="W704" s="507"/>
      <c r="X704" s="507"/>
      <c r="Y704" s="507"/>
      <c r="Z704" s="507"/>
      <c r="AA704" s="507"/>
      <c r="AB704" s="507"/>
      <c r="AC704" s="507"/>
      <c r="AD704" s="393">
        <f t="shared" si="54"/>
        <v>0</v>
      </c>
    </row>
    <row r="705" spans="1:30" ht="25.5" hidden="1">
      <c r="A705" s="504" t="s">
        <v>188</v>
      </c>
      <c r="B705" s="505">
        <f aca="true" t="shared" si="60" ref="B705:G705">SUM(B706:B710)</f>
        <v>0</v>
      </c>
      <c r="C705" s="505">
        <f t="shared" si="60"/>
        <v>0</v>
      </c>
      <c r="D705" s="505">
        <f t="shared" si="60"/>
        <v>0</v>
      </c>
      <c r="E705" s="505">
        <f t="shared" si="60"/>
        <v>0</v>
      </c>
      <c r="F705" s="505">
        <f t="shared" si="60"/>
        <v>0</v>
      </c>
      <c r="G705" s="505">
        <f t="shared" si="60"/>
        <v>0</v>
      </c>
      <c r="H705" s="505"/>
      <c r="I705" s="505">
        <f aca="true" t="shared" si="61" ref="I705:AC705">SUM(I706:I710)</f>
        <v>0</v>
      </c>
      <c r="J705" s="505">
        <f t="shared" si="61"/>
        <v>0</v>
      </c>
      <c r="K705" s="505">
        <f t="shared" si="61"/>
        <v>0</v>
      </c>
      <c r="L705" s="505">
        <f t="shared" si="61"/>
        <v>0</v>
      </c>
      <c r="M705" s="505">
        <f t="shared" si="61"/>
        <v>0</v>
      </c>
      <c r="N705" s="505">
        <f t="shared" si="61"/>
        <v>0</v>
      </c>
      <c r="O705" s="505">
        <f t="shared" si="61"/>
        <v>0</v>
      </c>
      <c r="P705" s="505">
        <f t="shared" si="61"/>
        <v>0</v>
      </c>
      <c r="Q705" s="505">
        <f t="shared" si="61"/>
        <v>0</v>
      </c>
      <c r="R705" s="505">
        <f t="shared" si="61"/>
        <v>0</v>
      </c>
      <c r="S705" s="505">
        <f t="shared" si="61"/>
        <v>0</v>
      </c>
      <c r="T705" s="505">
        <f t="shared" si="61"/>
        <v>0</v>
      </c>
      <c r="U705" s="505">
        <f t="shared" si="61"/>
        <v>0</v>
      </c>
      <c r="V705" s="505">
        <f t="shared" si="61"/>
        <v>0</v>
      </c>
      <c r="W705" s="505">
        <f t="shared" si="61"/>
        <v>0</v>
      </c>
      <c r="X705" s="505">
        <f t="shared" si="61"/>
        <v>0</v>
      </c>
      <c r="Y705" s="505">
        <f t="shared" si="61"/>
        <v>0</v>
      </c>
      <c r="Z705" s="505">
        <f t="shared" si="61"/>
        <v>0</v>
      </c>
      <c r="AA705" s="505">
        <f t="shared" si="61"/>
        <v>0</v>
      </c>
      <c r="AB705" s="505">
        <f t="shared" si="61"/>
        <v>0</v>
      </c>
      <c r="AC705" s="505">
        <f t="shared" si="61"/>
        <v>0</v>
      </c>
      <c r="AD705" s="393">
        <f t="shared" si="54"/>
        <v>0</v>
      </c>
    </row>
    <row r="706" spans="1:30" ht="18" customHeight="1" hidden="1">
      <c r="A706" s="506" t="s">
        <v>540</v>
      </c>
      <c r="B706" s="507"/>
      <c r="C706" s="507"/>
      <c r="D706" s="507"/>
      <c r="E706" s="507"/>
      <c r="F706" s="507"/>
      <c r="G706" s="507"/>
      <c r="H706" s="507"/>
      <c r="I706" s="507"/>
      <c r="J706" s="507"/>
      <c r="K706" s="507"/>
      <c r="L706" s="507"/>
      <c r="M706" s="507"/>
      <c r="N706" s="507"/>
      <c r="O706" s="507"/>
      <c r="P706" s="507"/>
      <c r="Q706" s="507"/>
      <c r="R706" s="507"/>
      <c r="S706" s="507"/>
      <c r="T706" s="507"/>
      <c r="U706" s="507"/>
      <c r="V706" s="507"/>
      <c r="W706" s="507"/>
      <c r="X706" s="507"/>
      <c r="Y706" s="507"/>
      <c r="Z706" s="507"/>
      <c r="AA706" s="507"/>
      <c r="AB706" s="507"/>
      <c r="AC706" s="507"/>
      <c r="AD706" s="393">
        <f t="shared" si="54"/>
        <v>0</v>
      </c>
    </row>
    <row r="707" spans="1:30" ht="18" customHeight="1" hidden="1">
      <c r="A707" s="506" t="s">
        <v>544</v>
      </c>
      <c r="B707" s="507"/>
      <c r="C707" s="507"/>
      <c r="D707" s="507"/>
      <c r="E707" s="507"/>
      <c r="F707" s="507"/>
      <c r="G707" s="507"/>
      <c r="H707" s="507"/>
      <c r="I707" s="507"/>
      <c r="J707" s="507"/>
      <c r="K707" s="507"/>
      <c r="L707" s="507"/>
      <c r="M707" s="507"/>
      <c r="N707" s="507"/>
      <c r="O707" s="507"/>
      <c r="P707" s="507"/>
      <c r="Q707" s="507"/>
      <c r="R707" s="507"/>
      <c r="S707" s="507"/>
      <c r="T707" s="507"/>
      <c r="U707" s="507"/>
      <c r="V707" s="507"/>
      <c r="W707" s="507"/>
      <c r="X707" s="507"/>
      <c r="Y707" s="507"/>
      <c r="Z707" s="507"/>
      <c r="AA707" s="507"/>
      <c r="AB707" s="507"/>
      <c r="AC707" s="507"/>
      <c r="AD707" s="393">
        <f t="shared" si="54"/>
        <v>0</v>
      </c>
    </row>
    <row r="708" spans="1:30" ht="18" customHeight="1" hidden="1">
      <c r="A708" s="508" t="s">
        <v>125</v>
      </c>
      <c r="B708" s="507"/>
      <c r="C708" s="507"/>
      <c r="D708" s="507"/>
      <c r="E708" s="507"/>
      <c r="F708" s="507"/>
      <c r="G708" s="507"/>
      <c r="H708" s="507"/>
      <c r="I708" s="507"/>
      <c r="J708" s="507"/>
      <c r="K708" s="507"/>
      <c r="L708" s="507"/>
      <c r="M708" s="507"/>
      <c r="N708" s="507"/>
      <c r="O708" s="507"/>
      <c r="P708" s="507"/>
      <c r="Q708" s="507"/>
      <c r="R708" s="507"/>
      <c r="S708" s="507"/>
      <c r="T708" s="507"/>
      <c r="U708" s="507"/>
      <c r="V708" s="507"/>
      <c r="W708" s="507"/>
      <c r="X708" s="507"/>
      <c r="Y708" s="507"/>
      <c r="Z708" s="507"/>
      <c r="AA708" s="507"/>
      <c r="AB708" s="507"/>
      <c r="AC708" s="507"/>
      <c r="AD708" s="393">
        <f t="shared" si="54"/>
        <v>0</v>
      </c>
    </row>
    <row r="709" spans="1:30" ht="25.5" hidden="1">
      <c r="A709" s="506" t="s">
        <v>187</v>
      </c>
      <c r="B709" s="507"/>
      <c r="C709" s="507"/>
      <c r="D709" s="507"/>
      <c r="E709" s="507"/>
      <c r="F709" s="507"/>
      <c r="G709" s="507"/>
      <c r="H709" s="507"/>
      <c r="I709" s="507"/>
      <c r="J709" s="507"/>
      <c r="K709" s="507"/>
      <c r="L709" s="507"/>
      <c r="M709" s="507"/>
      <c r="N709" s="507"/>
      <c r="O709" s="507"/>
      <c r="P709" s="507"/>
      <c r="Q709" s="507"/>
      <c r="R709" s="507"/>
      <c r="S709" s="507"/>
      <c r="T709" s="507"/>
      <c r="U709" s="507"/>
      <c r="V709" s="507"/>
      <c r="W709" s="507"/>
      <c r="X709" s="507"/>
      <c r="Y709" s="507"/>
      <c r="Z709" s="507"/>
      <c r="AA709" s="507"/>
      <c r="AB709" s="507"/>
      <c r="AC709" s="507"/>
      <c r="AD709" s="393">
        <f t="shared" si="54"/>
        <v>0</v>
      </c>
    </row>
    <row r="710" spans="1:30" ht="18" customHeight="1" hidden="1">
      <c r="A710" s="508" t="s">
        <v>571</v>
      </c>
      <c r="B710" s="507"/>
      <c r="C710" s="507"/>
      <c r="D710" s="507"/>
      <c r="E710" s="507"/>
      <c r="F710" s="507"/>
      <c r="G710" s="507"/>
      <c r="H710" s="507"/>
      <c r="I710" s="507"/>
      <c r="J710" s="507"/>
      <c r="K710" s="507"/>
      <c r="L710" s="507"/>
      <c r="M710" s="507"/>
      <c r="N710" s="507"/>
      <c r="O710" s="507"/>
      <c r="P710" s="507"/>
      <c r="Q710" s="507"/>
      <c r="R710" s="507"/>
      <c r="S710" s="507"/>
      <c r="T710" s="507"/>
      <c r="U710" s="507"/>
      <c r="V710" s="507"/>
      <c r="W710" s="507"/>
      <c r="X710" s="507"/>
      <c r="Y710" s="507"/>
      <c r="Z710" s="507"/>
      <c r="AA710" s="507"/>
      <c r="AB710" s="507"/>
      <c r="AC710" s="507"/>
      <c r="AD710" s="393">
        <f t="shared" si="54"/>
        <v>0</v>
      </c>
    </row>
    <row r="711" spans="1:30" ht="24" customHeight="1" hidden="1">
      <c r="A711" s="504" t="s">
        <v>189</v>
      </c>
      <c r="B711" s="505">
        <f aca="true" t="shared" si="62" ref="B711:AC711">SUM(B712:B715)</f>
        <v>0</v>
      </c>
      <c r="C711" s="505">
        <f t="shared" si="62"/>
        <v>0</v>
      </c>
      <c r="D711" s="505">
        <f t="shared" si="62"/>
        <v>0</v>
      </c>
      <c r="E711" s="505">
        <f t="shared" si="62"/>
        <v>0</v>
      </c>
      <c r="F711" s="505">
        <f t="shared" si="62"/>
        <v>0</v>
      </c>
      <c r="G711" s="505">
        <f t="shared" si="62"/>
        <v>0</v>
      </c>
      <c r="H711" s="505">
        <f t="shared" si="62"/>
        <v>0</v>
      </c>
      <c r="I711" s="505">
        <f t="shared" si="62"/>
        <v>0</v>
      </c>
      <c r="J711" s="505">
        <f t="shared" si="62"/>
        <v>0</v>
      </c>
      <c r="K711" s="505">
        <f t="shared" si="62"/>
        <v>0</v>
      </c>
      <c r="L711" s="505">
        <f t="shared" si="62"/>
        <v>0</v>
      </c>
      <c r="M711" s="505">
        <f t="shared" si="62"/>
        <v>0</v>
      </c>
      <c r="N711" s="505">
        <f t="shared" si="62"/>
        <v>0</v>
      </c>
      <c r="O711" s="505">
        <f t="shared" si="62"/>
        <v>0</v>
      </c>
      <c r="P711" s="505">
        <f t="shared" si="62"/>
        <v>0</v>
      </c>
      <c r="Q711" s="505">
        <f t="shared" si="62"/>
        <v>0</v>
      </c>
      <c r="R711" s="505">
        <f t="shared" si="62"/>
        <v>0</v>
      </c>
      <c r="S711" s="505">
        <f t="shared" si="62"/>
        <v>0</v>
      </c>
      <c r="T711" s="505">
        <f t="shared" si="62"/>
        <v>0</v>
      </c>
      <c r="U711" s="505">
        <f t="shared" si="62"/>
        <v>0</v>
      </c>
      <c r="V711" s="505">
        <f t="shared" si="62"/>
        <v>0</v>
      </c>
      <c r="W711" s="505">
        <f t="shared" si="62"/>
        <v>0</v>
      </c>
      <c r="X711" s="505">
        <f t="shared" si="62"/>
        <v>0</v>
      </c>
      <c r="Y711" s="505">
        <f t="shared" si="62"/>
        <v>0</v>
      </c>
      <c r="Z711" s="505">
        <f t="shared" si="62"/>
        <v>0</v>
      </c>
      <c r="AA711" s="505">
        <f t="shared" si="62"/>
        <v>0</v>
      </c>
      <c r="AB711" s="505">
        <f t="shared" si="62"/>
        <v>0</v>
      </c>
      <c r="AC711" s="505">
        <f t="shared" si="62"/>
        <v>0</v>
      </c>
      <c r="AD711" s="393">
        <f t="shared" si="54"/>
        <v>0</v>
      </c>
    </row>
    <row r="712" spans="1:30" ht="18" customHeight="1" hidden="1">
      <c r="A712" s="506" t="s">
        <v>540</v>
      </c>
      <c r="B712" s="507"/>
      <c r="C712" s="507"/>
      <c r="D712" s="507"/>
      <c r="E712" s="507"/>
      <c r="F712" s="507"/>
      <c r="G712" s="507"/>
      <c r="H712" s="507"/>
      <c r="I712" s="507"/>
      <c r="J712" s="507"/>
      <c r="K712" s="507"/>
      <c r="L712" s="507"/>
      <c r="M712" s="507"/>
      <c r="N712" s="507"/>
      <c r="O712" s="507"/>
      <c r="P712" s="507"/>
      <c r="Q712" s="507"/>
      <c r="R712" s="507"/>
      <c r="S712" s="507"/>
      <c r="T712" s="507"/>
      <c r="U712" s="507"/>
      <c r="V712" s="507"/>
      <c r="W712" s="507"/>
      <c r="X712" s="507"/>
      <c r="Y712" s="507"/>
      <c r="Z712" s="507"/>
      <c r="AA712" s="507"/>
      <c r="AB712" s="507"/>
      <c r="AC712" s="507"/>
      <c r="AD712" s="393">
        <f t="shared" si="54"/>
        <v>0</v>
      </c>
    </row>
    <row r="713" spans="1:30" ht="18" customHeight="1" hidden="1">
      <c r="A713" s="506" t="s">
        <v>544</v>
      </c>
      <c r="B713" s="507"/>
      <c r="C713" s="507"/>
      <c r="D713" s="507"/>
      <c r="E713" s="507"/>
      <c r="F713" s="507"/>
      <c r="G713" s="507"/>
      <c r="H713" s="507"/>
      <c r="I713" s="507"/>
      <c r="J713" s="507"/>
      <c r="K713" s="507"/>
      <c r="L713" s="507"/>
      <c r="M713" s="507"/>
      <c r="N713" s="507"/>
      <c r="O713" s="507"/>
      <c r="P713" s="507"/>
      <c r="Q713" s="507"/>
      <c r="R713" s="507"/>
      <c r="S713" s="507"/>
      <c r="T713" s="507"/>
      <c r="U713" s="507"/>
      <c r="V713" s="507"/>
      <c r="W713" s="507"/>
      <c r="X713" s="507"/>
      <c r="Y713" s="507"/>
      <c r="Z713" s="507"/>
      <c r="AA713" s="507"/>
      <c r="AB713" s="507"/>
      <c r="AC713" s="507"/>
      <c r="AD713" s="393">
        <f t="shared" si="54"/>
        <v>0</v>
      </c>
    </row>
    <row r="714" spans="1:30" ht="18" customHeight="1" hidden="1">
      <c r="A714" s="506" t="s">
        <v>561</v>
      </c>
      <c r="B714" s="507"/>
      <c r="C714" s="507"/>
      <c r="D714" s="507"/>
      <c r="E714" s="507"/>
      <c r="F714" s="507"/>
      <c r="G714" s="507"/>
      <c r="H714" s="507"/>
      <c r="I714" s="507"/>
      <c r="J714" s="507"/>
      <c r="K714" s="507"/>
      <c r="L714" s="507"/>
      <c r="M714" s="507"/>
      <c r="N714" s="507"/>
      <c r="O714" s="507"/>
      <c r="P714" s="507"/>
      <c r="Q714" s="507"/>
      <c r="R714" s="507"/>
      <c r="S714" s="507"/>
      <c r="T714" s="507"/>
      <c r="U714" s="507"/>
      <c r="V714" s="507"/>
      <c r="W714" s="507"/>
      <c r="X714" s="507"/>
      <c r="Y714" s="507"/>
      <c r="Z714" s="507"/>
      <c r="AA714" s="507"/>
      <c r="AB714" s="507"/>
      <c r="AC714" s="507"/>
      <c r="AD714" s="393">
        <f t="shared" si="54"/>
        <v>0</v>
      </c>
    </row>
    <row r="715" spans="1:30" ht="25.5" hidden="1">
      <c r="A715" s="506" t="s">
        <v>187</v>
      </c>
      <c r="B715" s="507"/>
      <c r="C715" s="507"/>
      <c r="D715" s="507"/>
      <c r="E715" s="507"/>
      <c r="F715" s="507"/>
      <c r="G715" s="507"/>
      <c r="H715" s="507"/>
      <c r="I715" s="507"/>
      <c r="J715" s="507"/>
      <c r="K715" s="507"/>
      <c r="L715" s="507"/>
      <c r="M715" s="507"/>
      <c r="N715" s="507"/>
      <c r="O715" s="507"/>
      <c r="P715" s="507"/>
      <c r="Q715" s="507"/>
      <c r="R715" s="507"/>
      <c r="S715" s="507"/>
      <c r="T715" s="507"/>
      <c r="U715" s="507"/>
      <c r="V715" s="507"/>
      <c r="W715" s="507"/>
      <c r="X715" s="507"/>
      <c r="Y715" s="507"/>
      <c r="Z715" s="507"/>
      <c r="AA715" s="507"/>
      <c r="AB715" s="507"/>
      <c r="AC715" s="507"/>
      <c r="AD715" s="393">
        <f t="shared" si="54"/>
        <v>0</v>
      </c>
    </row>
    <row r="716" spans="1:30" ht="25.5" hidden="1">
      <c r="A716" s="504" t="s">
        <v>190</v>
      </c>
      <c r="B716" s="505">
        <f aca="true" t="shared" si="63" ref="B716:G716">B717</f>
        <v>0</v>
      </c>
      <c r="C716" s="505">
        <f t="shared" si="63"/>
        <v>0</v>
      </c>
      <c r="D716" s="505">
        <f t="shared" si="63"/>
        <v>0</v>
      </c>
      <c r="E716" s="505">
        <f t="shared" si="63"/>
        <v>0</v>
      </c>
      <c r="F716" s="505">
        <f t="shared" si="63"/>
        <v>0</v>
      </c>
      <c r="G716" s="505">
        <f t="shared" si="63"/>
        <v>0</v>
      </c>
      <c r="H716" s="505"/>
      <c r="I716" s="505">
        <f aca="true" t="shared" si="64" ref="I716:AC716">I717</f>
        <v>0</v>
      </c>
      <c r="J716" s="505">
        <f t="shared" si="64"/>
        <v>0</v>
      </c>
      <c r="K716" s="505">
        <f t="shared" si="64"/>
        <v>0</v>
      </c>
      <c r="L716" s="505">
        <f t="shared" si="64"/>
        <v>0</v>
      </c>
      <c r="M716" s="505">
        <f t="shared" si="64"/>
        <v>0</v>
      </c>
      <c r="N716" s="505">
        <f t="shared" si="64"/>
        <v>0</v>
      </c>
      <c r="O716" s="505">
        <f t="shared" si="64"/>
        <v>0</v>
      </c>
      <c r="P716" s="505">
        <f t="shared" si="64"/>
        <v>0</v>
      </c>
      <c r="Q716" s="505">
        <f t="shared" si="64"/>
        <v>0</v>
      </c>
      <c r="R716" s="505">
        <f t="shared" si="64"/>
        <v>0</v>
      </c>
      <c r="S716" s="505">
        <f t="shared" si="64"/>
        <v>0</v>
      </c>
      <c r="T716" s="505">
        <f t="shared" si="64"/>
        <v>0</v>
      </c>
      <c r="U716" s="505">
        <f t="shared" si="64"/>
        <v>0</v>
      </c>
      <c r="V716" s="505">
        <f t="shared" si="64"/>
        <v>0</v>
      </c>
      <c r="W716" s="505">
        <f t="shared" si="64"/>
        <v>0</v>
      </c>
      <c r="X716" s="505">
        <f t="shared" si="64"/>
        <v>0</v>
      </c>
      <c r="Y716" s="505">
        <f t="shared" si="64"/>
        <v>0</v>
      </c>
      <c r="Z716" s="505">
        <f t="shared" si="64"/>
        <v>0</v>
      </c>
      <c r="AA716" s="505">
        <f t="shared" si="64"/>
        <v>0</v>
      </c>
      <c r="AB716" s="505">
        <f t="shared" si="64"/>
        <v>0</v>
      </c>
      <c r="AC716" s="505">
        <f t="shared" si="64"/>
        <v>0</v>
      </c>
      <c r="AD716" s="393">
        <f t="shared" si="54"/>
        <v>0</v>
      </c>
    </row>
    <row r="717" spans="1:30" ht="18" customHeight="1" hidden="1">
      <c r="A717" s="491" t="s">
        <v>140</v>
      </c>
      <c r="B717" s="507"/>
      <c r="C717" s="507"/>
      <c r="D717" s="507"/>
      <c r="E717" s="507"/>
      <c r="F717" s="507"/>
      <c r="G717" s="507"/>
      <c r="H717" s="507"/>
      <c r="I717" s="507"/>
      <c r="J717" s="507"/>
      <c r="K717" s="507"/>
      <c r="L717" s="507"/>
      <c r="M717" s="507"/>
      <c r="N717" s="507"/>
      <c r="O717" s="507"/>
      <c r="P717" s="507"/>
      <c r="Q717" s="507"/>
      <c r="R717" s="507"/>
      <c r="S717" s="507"/>
      <c r="T717" s="507"/>
      <c r="U717" s="507"/>
      <c r="V717" s="507"/>
      <c r="W717" s="507"/>
      <c r="X717" s="507"/>
      <c r="Y717" s="507"/>
      <c r="Z717" s="507"/>
      <c r="AA717" s="507"/>
      <c r="AB717" s="507"/>
      <c r="AC717" s="507"/>
      <c r="AD717" s="393">
        <f t="shared" si="54"/>
        <v>0</v>
      </c>
    </row>
    <row r="718" spans="1:30" ht="18" customHeight="1" hidden="1">
      <c r="A718" s="509" t="s">
        <v>191</v>
      </c>
      <c r="B718" s="458">
        <f aca="true" t="shared" si="65" ref="B718:AC718">B719+B723</f>
        <v>0</v>
      </c>
      <c r="C718" s="458">
        <f t="shared" si="65"/>
        <v>0</v>
      </c>
      <c r="D718" s="458">
        <f t="shared" si="65"/>
        <v>0</v>
      </c>
      <c r="E718" s="458">
        <f t="shared" si="65"/>
        <v>0</v>
      </c>
      <c r="F718" s="458">
        <f t="shared" si="65"/>
        <v>0</v>
      </c>
      <c r="G718" s="458">
        <f t="shared" si="65"/>
        <v>0</v>
      </c>
      <c r="H718" s="458">
        <f t="shared" si="65"/>
        <v>0</v>
      </c>
      <c r="I718" s="458">
        <f t="shared" si="65"/>
        <v>0</v>
      </c>
      <c r="J718" s="458">
        <f t="shared" si="65"/>
        <v>0</v>
      </c>
      <c r="K718" s="458">
        <f t="shared" si="65"/>
        <v>0</v>
      </c>
      <c r="L718" s="458">
        <f t="shared" si="65"/>
        <v>0</v>
      </c>
      <c r="M718" s="458">
        <f t="shared" si="65"/>
        <v>0</v>
      </c>
      <c r="N718" s="458">
        <f t="shared" si="65"/>
        <v>0</v>
      </c>
      <c r="O718" s="458">
        <f t="shared" si="65"/>
        <v>0</v>
      </c>
      <c r="P718" s="458">
        <f t="shared" si="65"/>
        <v>0</v>
      </c>
      <c r="Q718" s="458">
        <f t="shared" si="65"/>
        <v>0</v>
      </c>
      <c r="R718" s="458">
        <f t="shared" si="65"/>
        <v>0</v>
      </c>
      <c r="S718" s="458">
        <f t="shared" si="65"/>
        <v>0</v>
      </c>
      <c r="T718" s="458">
        <f t="shared" si="65"/>
        <v>0</v>
      </c>
      <c r="U718" s="458">
        <f t="shared" si="65"/>
        <v>0</v>
      </c>
      <c r="V718" s="458">
        <f t="shared" si="65"/>
        <v>0</v>
      </c>
      <c r="W718" s="458">
        <f t="shared" si="65"/>
        <v>0</v>
      </c>
      <c r="X718" s="458">
        <f t="shared" si="65"/>
        <v>0</v>
      </c>
      <c r="Y718" s="458">
        <f t="shared" si="65"/>
        <v>0</v>
      </c>
      <c r="Z718" s="458">
        <f t="shared" si="65"/>
        <v>0</v>
      </c>
      <c r="AA718" s="458">
        <f t="shared" si="65"/>
        <v>0</v>
      </c>
      <c r="AB718" s="458">
        <f t="shared" si="65"/>
        <v>0</v>
      </c>
      <c r="AC718" s="458">
        <f t="shared" si="65"/>
        <v>0</v>
      </c>
      <c r="AD718" s="393">
        <f>SUM(B718:AC718)-N718</f>
        <v>0</v>
      </c>
    </row>
    <row r="719" spans="1:30" ht="18" customHeight="1" hidden="1">
      <c r="A719" s="396" t="s">
        <v>517</v>
      </c>
      <c r="B719" s="396">
        <f aca="true" t="shared" si="66" ref="B719:AC719">B720</f>
        <v>0</v>
      </c>
      <c r="C719" s="396">
        <f t="shared" si="66"/>
        <v>0</v>
      </c>
      <c r="D719" s="396">
        <f t="shared" si="66"/>
        <v>0</v>
      </c>
      <c r="E719" s="396">
        <f t="shared" si="66"/>
        <v>0</v>
      </c>
      <c r="F719" s="396">
        <f t="shared" si="66"/>
        <v>0</v>
      </c>
      <c r="G719" s="396">
        <f t="shared" si="66"/>
        <v>0</v>
      </c>
      <c r="H719" s="396">
        <f t="shared" si="66"/>
        <v>0</v>
      </c>
      <c r="I719" s="396">
        <f t="shared" si="66"/>
        <v>0</v>
      </c>
      <c r="J719" s="396">
        <f t="shared" si="66"/>
        <v>0</v>
      </c>
      <c r="K719" s="396">
        <f t="shared" si="66"/>
        <v>0</v>
      </c>
      <c r="L719" s="396">
        <f t="shared" si="66"/>
        <v>0</v>
      </c>
      <c r="M719" s="396">
        <f t="shared" si="66"/>
        <v>0</v>
      </c>
      <c r="N719" s="396">
        <f t="shared" si="66"/>
        <v>0</v>
      </c>
      <c r="O719" s="396">
        <f t="shared" si="66"/>
        <v>0</v>
      </c>
      <c r="P719" s="396">
        <f t="shared" si="66"/>
        <v>0</v>
      </c>
      <c r="Q719" s="396">
        <f t="shared" si="66"/>
        <v>0</v>
      </c>
      <c r="R719" s="396">
        <f t="shared" si="66"/>
        <v>0</v>
      </c>
      <c r="S719" s="396">
        <f t="shared" si="66"/>
        <v>0</v>
      </c>
      <c r="T719" s="396">
        <f t="shared" si="66"/>
        <v>0</v>
      </c>
      <c r="U719" s="396">
        <f t="shared" si="66"/>
        <v>0</v>
      </c>
      <c r="V719" s="396">
        <f t="shared" si="66"/>
        <v>0</v>
      </c>
      <c r="W719" s="396">
        <f t="shared" si="66"/>
        <v>0</v>
      </c>
      <c r="X719" s="396">
        <f t="shared" si="66"/>
        <v>0</v>
      </c>
      <c r="Y719" s="396">
        <f t="shared" si="66"/>
        <v>0</v>
      </c>
      <c r="Z719" s="396">
        <f t="shared" si="66"/>
        <v>0</v>
      </c>
      <c r="AA719" s="396">
        <f t="shared" si="66"/>
        <v>0</v>
      </c>
      <c r="AB719" s="396">
        <f t="shared" si="66"/>
        <v>0</v>
      </c>
      <c r="AC719" s="396">
        <f t="shared" si="66"/>
        <v>0</v>
      </c>
      <c r="AD719" s="393">
        <f>SUM(B719:AC719)-N719</f>
        <v>0</v>
      </c>
    </row>
    <row r="720" spans="1:30" ht="18" customHeight="1" hidden="1">
      <c r="A720" s="397" t="s">
        <v>518</v>
      </c>
      <c r="B720" s="510">
        <f aca="true" t="shared" si="67" ref="B720:AC720">B722</f>
        <v>0</v>
      </c>
      <c r="C720" s="510">
        <f t="shared" si="67"/>
        <v>0</v>
      </c>
      <c r="D720" s="510">
        <f t="shared" si="67"/>
        <v>0</v>
      </c>
      <c r="E720" s="510">
        <f t="shared" si="67"/>
        <v>0</v>
      </c>
      <c r="F720" s="510">
        <f t="shared" si="67"/>
        <v>0</v>
      </c>
      <c r="G720" s="510">
        <f t="shared" si="67"/>
        <v>0</v>
      </c>
      <c r="H720" s="510">
        <f t="shared" si="67"/>
        <v>0</v>
      </c>
      <c r="I720" s="510">
        <f t="shared" si="67"/>
        <v>0</v>
      </c>
      <c r="J720" s="510">
        <f t="shared" si="67"/>
        <v>0</v>
      </c>
      <c r="K720" s="510">
        <f t="shared" si="67"/>
        <v>0</v>
      </c>
      <c r="L720" s="510">
        <f t="shared" si="67"/>
        <v>0</v>
      </c>
      <c r="M720" s="510">
        <f t="shared" si="67"/>
        <v>0</v>
      </c>
      <c r="N720" s="510">
        <f t="shared" si="67"/>
        <v>0</v>
      </c>
      <c r="O720" s="510">
        <f t="shared" si="67"/>
        <v>0</v>
      </c>
      <c r="P720" s="510">
        <f t="shared" si="67"/>
        <v>0</v>
      </c>
      <c r="Q720" s="510">
        <f t="shared" si="67"/>
        <v>0</v>
      </c>
      <c r="R720" s="510">
        <f t="shared" si="67"/>
        <v>0</v>
      </c>
      <c r="S720" s="510">
        <f t="shared" si="67"/>
        <v>0</v>
      </c>
      <c r="T720" s="510">
        <f t="shared" si="67"/>
        <v>0</v>
      </c>
      <c r="U720" s="510">
        <f t="shared" si="67"/>
        <v>0</v>
      </c>
      <c r="V720" s="510">
        <f t="shared" si="67"/>
        <v>0</v>
      </c>
      <c r="W720" s="510">
        <f t="shared" si="67"/>
        <v>0</v>
      </c>
      <c r="X720" s="510">
        <f t="shared" si="67"/>
        <v>0</v>
      </c>
      <c r="Y720" s="510">
        <f t="shared" si="67"/>
        <v>0</v>
      </c>
      <c r="Z720" s="510">
        <f t="shared" si="67"/>
        <v>0</v>
      </c>
      <c r="AA720" s="510">
        <f t="shared" si="67"/>
        <v>0</v>
      </c>
      <c r="AB720" s="510">
        <f t="shared" si="67"/>
        <v>0</v>
      </c>
      <c r="AC720" s="510">
        <f t="shared" si="67"/>
        <v>0</v>
      </c>
      <c r="AD720" s="393">
        <f>SUM(B720:AC720)-N720</f>
        <v>0</v>
      </c>
    </row>
    <row r="721" spans="1:30" ht="18" customHeight="1" hidden="1">
      <c r="A721" s="402" t="s">
        <v>192</v>
      </c>
      <c r="B721" s="507"/>
      <c r="C721" s="507"/>
      <c r="D721" s="507"/>
      <c r="E721" s="507"/>
      <c r="F721" s="507"/>
      <c r="G721" s="507"/>
      <c r="H721" s="507"/>
      <c r="I721" s="507"/>
      <c r="J721" s="507"/>
      <c r="K721" s="507"/>
      <c r="L721" s="507"/>
      <c r="M721" s="507"/>
      <c r="N721" s="507"/>
      <c r="O721" s="507"/>
      <c r="P721" s="507"/>
      <c r="Q721" s="507"/>
      <c r="R721" s="507"/>
      <c r="S721" s="507"/>
      <c r="T721" s="507"/>
      <c r="U721" s="507"/>
      <c r="V721" s="507"/>
      <c r="W721" s="507"/>
      <c r="X721" s="507"/>
      <c r="Y721" s="507"/>
      <c r="Z721" s="507"/>
      <c r="AA721" s="507"/>
      <c r="AB721" s="507"/>
      <c r="AC721" s="507"/>
      <c r="AD721" s="393"/>
    </row>
    <row r="722" spans="1:30" ht="18" customHeight="1" hidden="1">
      <c r="A722" s="402" t="s">
        <v>559</v>
      </c>
      <c r="B722" s="402"/>
      <c r="C722" s="402"/>
      <c r="D722" s="402"/>
      <c r="E722" s="402"/>
      <c r="F722" s="402"/>
      <c r="G722" s="402"/>
      <c r="H722" s="402"/>
      <c r="I722" s="402"/>
      <c r="J722" s="402"/>
      <c r="K722" s="402"/>
      <c r="L722" s="402"/>
      <c r="M722" s="402"/>
      <c r="N722" s="402"/>
      <c r="O722" s="402"/>
      <c r="P722" s="402"/>
      <c r="Q722" s="402"/>
      <c r="R722" s="402"/>
      <c r="S722" s="402"/>
      <c r="T722" s="402"/>
      <c r="U722" s="402"/>
      <c r="V722" s="402"/>
      <c r="W722" s="402"/>
      <c r="X722" s="402"/>
      <c r="Y722" s="402"/>
      <c r="Z722" s="402"/>
      <c r="AA722" s="402"/>
      <c r="AB722" s="402"/>
      <c r="AC722" s="402"/>
      <c r="AD722" s="393">
        <f>SUM(B722:AC722)-N722</f>
        <v>0</v>
      </c>
    </row>
    <row r="723" spans="1:30" ht="18" customHeight="1" hidden="1">
      <c r="A723" s="450" t="s">
        <v>127</v>
      </c>
      <c r="B723" s="511">
        <f aca="true" t="shared" si="68" ref="B723:AC723">B724</f>
        <v>0</v>
      </c>
      <c r="C723" s="511">
        <f t="shared" si="68"/>
        <v>0</v>
      </c>
      <c r="D723" s="511">
        <f t="shared" si="68"/>
        <v>0</v>
      </c>
      <c r="E723" s="511">
        <f t="shared" si="68"/>
        <v>0</v>
      </c>
      <c r="F723" s="511">
        <f t="shared" si="68"/>
        <v>0</v>
      </c>
      <c r="G723" s="511">
        <f t="shared" si="68"/>
        <v>0</v>
      </c>
      <c r="H723" s="511">
        <f t="shared" si="68"/>
        <v>0</v>
      </c>
      <c r="I723" s="511">
        <f t="shared" si="68"/>
        <v>0</v>
      </c>
      <c r="J723" s="511">
        <f t="shared" si="68"/>
        <v>0</v>
      </c>
      <c r="K723" s="511">
        <f t="shared" si="68"/>
        <v>0</v>
      </c>
      <c r="L723" s="511">
        <f t="shared" si="68"/>
        <v>0</v>
      </c>
      <c r="M723" s="511">
        <f t="shared" si="68"/>
        <v>0</v>
      </c>
      <c r="N723" s="511">
        <f t="shared" si="68"/>
        <v>0</v>
      </c>
      <c r="O723" s="511">
        <f t="shared" si="68"/>
        <v>0</v>
      </c>
      <c r="P723" s="511">
        <f t="shared" si="68"/>
        <v>0</v>
      </c>
      <c r="Q723" s="511">
        <f t="shared" si="68"/>
        <v>0</v>
      </c>
      <c r="R723" s="511">
        <f t="shared" si="68"/>
        <v>0</v>
      </c>
      <c r="S723" s="511">
        <f t="shared" si="68"/>
        <v>0</v>
      </c>
      <c r="T723" s="511">
        <f t="shared" si="68"/>
        <v>0</v>
      </c>
      <c r="U723" s="511">
        <f t="shared" si="68"/>
        <v>0</v>
      </c>
      <c r="V723" s="511">
        <f t="shared" si="68"/>
        <v>0</v>
      </c>
      <c r="W723" s="511">
        <f t="shared" si="68"/>
        <v>0</v>
      </c>
      <c r="X723" s="511">
        <f t="shared" si="68"/>
        <v>0</v>
      </c>
      <c r="Y723" s="511">
        <f t="shared" si="68"/>
        <v>0</v>
      </c>
      <c r="Z723" s="511">
        <f t="shared" si="68"/>
        <v>0</v>
      </c>
      <c r="AA723" s="511">
        <f t="shared" si="68"/>
        <v>0</v>
      </c>
      <c r="AB723" s="511">
        <f t="shared" si="68"/>
        <v>0</v>
      </c>
      <c r="AC723" s="511">
        <f t="shared" si="68"/>
        <v>0</v>
      </c>
      <c r="AD723" s="393">
        <f>SUM(B723:AC723)-N723</f>
        <v>0</v>
      </c>
    </row>
    <row r="724" spans="1:30" ht="18" customHeight="1" hidden="1">
      <c r="A724" s="451" t="s">
        <v>128</v>
      </c>
      <c r="B724" s="512">
        <f aca="true" t="shared" si="69" ref="B724:AC724">B726</f>
        <v>0</v>
      </c>
      <c r="C724" s="512">
        <f t="shared" si="69"/>
        <v>0</v>
      </c>
      <c r="D724" s="512">
        <f t="shared" si="69"/>
        <v>0</v>
      </c>
      <c r="E724" s="512">
        <f t="shared" si="69"/>
        <v>0</v>
      </c>
      <c r="F724" s="512">
        <f t="shared" si="69"/>
        <v>0</v>
      </c>
      <c r="G724" s="512">
        <f t="shared" si="69"/>
        <v>0</v>
      </c>
      <c r="H724" s="512">
        <f t="shared" si="69"/>
        <v>0</v>
      </c>
      <c r="I724" s="512">
        <f t="shared" si="69"/>
        <v>0</v>
      </c>
      <c r="J724" s="512">
        <f t="shared" si="69"/>
        <v>0</v>
      </c>
      <c r="K724" s="512">
        <f t="shared" si="69"/>
        <v>0</v>
      </c>
      <c r="L724" s="512">
        <f t="shared" si="69"/>
        <v>0</v>
      </c>
      <c r="M724" s="512">
        <f t="shared" si="69"/>
        <v>0</v>
      </c>
      <c r="N724" s="512">
        <f t="shared" si="69"/>
        <v>0</v>
      </c>
      <c r="O724" s="512">
        <f t="shared" si="69"/>
        <v>0</v>
      </c>
      <c r="P724" s="512">
        <f t="shared" si="69"/>
        <v>0</v>
      </c>
      <c r="Q724" s="512">
        <f t="shared" si="69"/>
        <v>0</v>
      </c>
      <c r="R724" s="512">
        <f t="shared" si="69"/>
        <v>0</v>
      </c>
      <c r="S724" s="512">
        <f t="shared" si="69"/>
        <v>0</v>
      </c>
      <c r="T724" s="512">
        <f t="shared" si="69"/>
        <v>0</v>
      </c>
      <c r="U724" s="512">
        <f t="shared" si="69"/>
        <v>0</v>
      </c>
      <c r="V724" s="512">
        <f t="shared" si="69"/>
        <v>0</v>
      </c>
      <c r="W724" s="512">
        <f t="shared" si="69"/>
        <v>0</v>
      </c>
      <c r="X724" s="512">
        <f t="shared" si="69"/>
        <v>0</v>
      </c>
      <c r="Y724" s="512">
        <f t="shared" si="69"/>
        <v>0</v>
      </c>
      <c r="Z724" s="512">
        <f t="shared" si="69"/>
        <v>0</v>
      </c>
      <c r="AA724" s="512">
        <f t="shared" si="69"/>
        <v>0</v>
      </c>
      <c r="AB724" s="512">
        <f t="shared" si="69"/>
        <v>0</v>
      </c>
      <c r="AC724" s="512">
        <f t="shared" si="69"/>
        <v>0</v>
      </c>
      <c r="AD724" s="393">
        <f>SUM(B724:AC724)-N724</f>
        <v>0</v>
      </c>
    </row>
    <row r="725" spans="1:30" ht="18" customHeight="1" hidden="1">
      <c r="A725" s="402" t="s">
        <v>192</v>
      </c>
      <c r="B725" s="507"/>
      <c r="C725" s="507"/>
      <c r="D725" s="507"/>
      <c r="E725" s="507"/>
      <c r="F725" s="507"/>
      <c r="G725" s="507"/>
      <c r="H725" s="507"/>
      <c r="I725" s="507"/>
      <c r="J725" s="507"/>
      <c r="K725" s="507"/>
      <c r="L725" s="507"/>
      <c r="M725" s="507"/>
      <c r="N725" s="507"/>
      <c r="O725" s="507"/>
      <c r="P725" s="507"/>
      <c r="Q725" s="507"/>
      <c r="R725" s="507"/>
      <c r="S725" s="507"/>
      <c r="T725" s="507"/>
      <c r="U725" s="507"/>
      <c r="V725" s="507"/>
      <c r="W725" s="507"/>
      <c r="X725" s="507"/>
      <c r="Y725" s="507"/>
      <c r="Z725" s="507"/>
      <c r="AA725" s="507"/>
      <c r="AB725" s="507"/>
      <c r="AC725" s="507"/>
      <c r="AD725" s="393"/>
    </row>
    <row r="726" spans="1:30" ht="17.25" customHeight="1" hidden="1">
      <c r="A726" s="402" t="s">
        <v>559</v>
      </c>
      <c r="B726" s="402"/>
      <c r="C726" s="402"/>
      <c r="D726" s="402"/>
      <c r="E726" s="402"/>
      <c r="F726" s="402"/>
      <c r="G726" s="402"/>
      <c r="H726" s="402"/>
      <c r="I726" s="402"/>
      <c r="J726" s="402"/>
      <c r="K726" s="402"/>
      <c r="L726" s="402"/>
      <c r="M726" s="402"/>
      <c r="N726" s="402"/>
      <c r="O726" s="402"/>
      <c r="P726" s="402"/>
      <c r="Q726" s="402"/>
      <c r="R726" s="402"/>
      <c r="S726" s="402"/>
      <c r="T726" s="402"/>
      <c r="U726" s="402"/>
      <c r="V726" s="402"/>
      <c r="W726" s="402"/>
      <c r="X726" s="402"/>
      <c r="Y726" s="402"/>
      <c r="Z726" s="402"/>
      <c r="AA726" s="402"/>
      <c r="AB726" s="402"/>
      <c r="AC726" s="402"/>
      <c r="AD726" s="393">
        <f aca="true" t="shared" si="70" ref="AD726:AD731">SUM(B726:AC726)-N726</f>
        <v>0</v>
      </c>
    </row>
    <row r="727" spans="1:30" s="515" customFormat="1" ht="24.75" customHeight="1" hidden="1">
      <c r="A727" s="490" t="s">
        <v>193</v>
      </c>
      <c r="B727" s="513">
        <f aca="true" t="shared" si="71" ref="B727:I730">B728</f>
        <v>0</v>
      </c>
      <c r="C727" s="513">
        <f t="shared" si="71"/>
        <v>0</v>
      </c>
      <c r="D727" s="513">
        <f t="shared" si="71"/>
        <v>0</v>
      </c>
      <c r="E727" s="513">
        <f t="shared" si="71"/>
        <v>0</v>
      </c>
      <c r="F727" s="513">
        <f t="shared" si="71"/>
        <v>0</v>
      </c>
      <c r="G727" s="513">
        <f t="shared" si="71"/>
        <v>0</v>
      </c>
      <c r="H727" s="513">
        <f t="shared" si="71"/>
        <v>0</v>
      </c>
      <c r="I727" s="513">
        <f t="shared" si="71"/>
        <v>0</v>
      </c>
      <c r="J727" s="513">
        <f aca="true" t="shared" si="72" ref="J727:S730">J728</f>
        <v>0</v>
      </c>
      <c r="K727" s="513">
        <f t="shared" si="72"/>
        <v>0</v>
      </c>
      <c r="L727" s="513">
        <f t="shared" si="72"/>
        <v>0</v>
      </c>
      <c r="M727" s="513">
        <f t="shared" si="72"/>
        <v>0</v>
      </c>
      <c r="N727" s="513">
        <f t="shared" si="72"/>
        <v>0</v>
      </c>
      <c r="O727" s="513">
        <f t="shared" si="72"/>
        <v>0</v>
      </c>
      <c r="P727" s="513">
        <f t="shared" si="72"/>
        <v>0</v>
      </c>
      <c r="Q727" s="513">
        <f t="shared" si="72"/>
        <v>0</v>
      </c>
      <c r="R727" s="513">
        <f t="shared" si="72"/>
        <v>0</v>
      </c>
      <c r="S727" s="513">
        <f t="shared" si="72"/>
        <v>0</v>
      </c>
      <c r="T727" s="513">
        <f aca="true" t="shared" si="73" ref="T727:AC730">T728</f>
        <v>0</v>
      </c>
      <c r="U727" s="513">
        <f t="shared" si="73"/>
        <v>0</v>
      </c>
      <c r="V727" s="513">
        <f t="shared" si="73"/>
        <v>0</v>
      </c>
      <c r="W727" s="513">
        <f t="shared" si="73"/>
        <v>0</v>
      </c>
      <c r="X727" s="513">
        <f t="shared" si="73"/>
        <v>0</v>
      </c>
      <c r="Y727" s="513">
        <f t="shared" si="73"/>
        <v>0</v>
      </c>
      <c r="Z727" s="513">
        <f t="shared" si="73"/>
        <v>0</v>
      </c>
      <c r="AA727" s="513">
        <f t="shared" si="73"/>
        <v>0</v>
      </c>
      <c r="AB727" s="513">
        <f t="shared" si="73"/>
        <v>0</v>
      </c>
      <c r="AC727" s="513">
        <f t="shared" si="73"/>
        <v>0</v>
      </c>
      <c r="AD727" s="514">
        <f t="shared" si="70"/>
        <v>0</v>
      </c>
    </row>
    <row r="728" spans="1:30" s="355" customFormat="1" ht="18" customHeight="1" hidden="1">
      <c r="A728" s="516" t="s">
        <v>194</v>
      </c>
      <c r="B728" s="516">
        <f t="shared" si="71"/>
        <v>0</v>
      </c>
      <c r="C728" s="516">
        <f t="shared" si="71"/>
        <v>0</v>
      </c>
      <c r="D728" s="516">
        <f t="shared" si="71"/>
        <v>0</v>
      </c>
      <c r="E728" s="516">
        <f t="shared" si="71"/>
        <v>0</v>
      </c>
      <c r="F728" s="516">
        <f t="shared" si="71"/>
        <v>0</v>
      </c>
      <c r="G728" s="516">
        <f t="shared" si="71"/>
        <v>0</v>
      </c>
      <c r="H728" s="516">
        <f t="shared" si="71"/>
        <v>0</v>
      </c>
      <c r="I728" s="516">
        <f t="shared" si="71"/>
        <v>0</v>
      </c>
      <c r="J728" s="516">
        <f t="shared" si="72"/>
        <v>0</v>
      </c>
      <c r="K728" s="516">
        <f t="shared" si="72"/>
        <v>0</v>
      </c>
      <c r="L728" s="516">
        <f t="shared" si="72"/>
        <v>0</v>
      </c>
      <c r="M728" s="516">
        <f t="shared" si="72"/>
        <v>0</v>
      </c>
      <c r="N728" s="516">
        <f t="shared" si="72"/>
        <v>0</v>
      </c>
      <c r="O728" s="516">
        <f t="shared" si="72"/>
        <v>0</v>
      </c>
      <c r="P728" s="516">
        <f t="shared" si="72"/>
        <v>0</v>
      </c>
      <c r="Q728" s="516">
        <f t="shared" si="72"/>
        <v>0</v>
      </c>
      <c r="R728" s="516">
        <f t="shared" si="72"/>
        <v>0</v>
      </c>
      <c r="S728" s="516">
        <f t="shared" si="72"/>
        <v>0</v>
      </c>
      <c r="T728" s="516">
        <f t="shared" si="73"/>
        <v>0</v>
      </c>
      <c r="U728" s="516">
        <f t="shared" si="73"/>
        <v>0</v>
      </c>
      <c r="V728" s="516">
        <f t="shared" si="73"/>
        <v>0</v>
      </c>
      <c r="W728" s="516">
        <f t="shared" si="73"/>
        <v>0</v>
      </c>
      <c r="X728" s="516">
        <f t="shared" si="73"/>
        <v>0</v>
      </c>
      <c r="Y728" s="516">
        <f t="shared" si="73"/>
        <v>0</v>
      </c>
      <c r="Z728" s="516">
        <f t="shared" si="73"/>
        <v>0</v>
      </c>
      <c r="AA728" s="516">
        <f t="shared" si="73"/>
        <v>0</v>
      </c>
      <c r="AB728" s="516">
        <f t="shared" si="73"/>
        <v>0</v>
      </c>
      <c r="AC728" s="516">
        <f t="shared" si="73"/>
        <v>0</v>
      </c>
      <c r="AD728" s="408">
        <f t="shared" si="70"/>
        <v>0</v>
      </c>
    </row>
    <row r="729" spans="1:30" s="355" customFormat="1" ht="18" customHeight="1" hidden="1">
      <c r="A729" s="421" t="s">
        <v>195</v>
      </c>
      <c r="B729" s="517">
        <f t="shared" si="71"/>
        <v>0</v>
      </c>
      <c r="C729" s="517">
        <f t="shared" si="71"/>
        <v>0</v>
      </c>
      <c r="D729" s="517">
        <f t="shared" si="71"/>
        <v>0</v>
      </c>
      <c r="E729" s="517">
        <f t="shared" si="71"/>
        <v>0</v>
      </c>
      <c r="F729" s="517">
        <f t="shared" si="71"/>
        <v>0</v>
      </c>
      <c r="G729" s="517">
        <f t="shared" si="71"/>
        <v>0</v>
      </c>
      <c r="H729" s="517">
        <f t="shared" si="71"/>
        <v>0</v>
      </c>
      <c r="I729" s="517">
        <f t="shared" si="71"/>
        <v>0</v>
      </c>
      <c r="J729" s="517">
        <f t="shared" si="72"/>
        <v>0</v>
      </c>
      <c r="K729" s="517">
        <f t="shared" si="72"/>
        <v>0</v>
      </c>
      <c r="L729" s="517">
        <f t="shared" si="72"/>
        <v>0</v>
      </c>
      <c r="M729" s="517">
        <f t="shared" si="72"/>
        <v>0</v>
      </c>
      <c r="N729" s="517">
        <f t="shared" si="72"/>
        <v>0</v>
      </c>
      <c r="O729" s="517">
        <f t="shared" si="72"/>
        <v>0</v>
      </c>
      <c r="P729" s="517">
        <f t="shared" si="72"/>
        <v>0</v>
      </c>
      <c r="Q729" s="517">
        <f t="shared" si="72"/>
        <v>0</v>
      </c>
      <c r="R729" s="517">
        <f t="shared" si="72"/>
        <v>0</v>
      </c>
      <c r="S729" s="517">
        <f t="shared" si="72"/>
        <v>0</v>
      </c>
      <c r="T729" s="517">
        <f t="shared" si="73"/>
        <v>0</v>
      </c>
      <c r="U729" s="517">
        <f t="shared" si="73"/>
        <v>0</v>
      </c>
      <c r="V729" s="517">
        <f t="shared" si="73"/>
        <v>0</v>
      </c>
      <c r="W729" s="517">
        <f t="shared" si="73"/>
        <v>0</v>
      </c>
      <c r="X729" s="517">
        <f t="shared" si="73"/>
        <v>0</v>
      </c>
      <c r="Y729" s="517">
        <f t="shared" si="73"/>
        <v>0</v>
      </c>
      <c r="Z729" s="517">
        <f t="shared" si="73"/>
        <v>0</v>
      </c>
      <c r="AA729" s="517">
        <f t="shared" si="73"/>
        <v>0</v>
      </c>
      <c r="AB729" s="517">
        <f t="shared" si="73"/>
        <v>0</v>
      </c>
      <c r="AC729" s="517">
        <f t="shared" si="73"/>
        <v>0</v>
      </c>
      <c r="AD729" s="408">
        <f t="shared" si="70"/>
        <v>0</v>
      </c>
    </row>
    <row r="730" spans="1:30" s="518" customFormat="1" ht="27" customHeight="1" hidden="1">
      <c r="A730" s="509" t="s">
        <v>196</v>
      </c>
      <c r="B730" s="458">
        <f t="shared" si="71"/>
        <v>0</v>
      </c>
      <c r="C730" s="458">
        <f t="shared" si="71"/>
        <v>0</v>
      </c>
      <c r="D730" s="458">
        <f t="shared" si="71"/>
        <v>0</v>
      </c>
      <c r="E730" s="458">
        <f t="shared" si="71"/>
        <v>0</v>
      </c>
      <c r="F730" s="458">
        <f t="shared" si="71"/>
        <v>0</v>
      </c>
      <c r="G730" s="458">
        <f t="shared" si="71"/>
        <v>0</v>
      </c>
      <c r="H730" s="458">
        <f t="shared" si="71"/>
        <v>0</v>
      </c>
      <c r="I730" s="458">
        <f t="shared" si="71"/>
        <v>0</v>
      </c>
      <c r="J730" s="458">
        <f t="shared" si="72"/>
        <v>0</v>
      </c>
      <c r="K730" s="458">
        <f t="shared" si="72"/>
        <v>0</v>
      </c>
      <c r="L730" s="458">
        <f t="shared" si="72"/>
        <v>0</v>
      </c>
      <c r="M730" s="458">
        <f t="shared" si="72"/>
        <v>0</v>
      </c>
      <c r="N730" s="458">
        <f t="shared" si="72"/>
        <v>0</v>
      </c>
      <c r="O730" s="458">
        <f t="shared" si="72"/>
        <v>0</v>
      </c>
      <c r="P730" s="458">
        <f t="shared" si="72"/>
        <v>0</v>
      </c>
      <c r="Q730" s="458">
        <f t="shared" si="72"/>
        <v>0</v>
      </c>
      <c r="R730" s="458">
        <f t="shared" si="72"/>
        <v>0</v>
      </c>
      <c r="S730" s="458">
        <f t="shared" si="72"/>
        <v>0</v>
      </c>
      <c r="T730" s="458">
        <f t="shared" si="73"/>
        <v>0</v>
      </c>
      <c r="U730" s="458">
        <f t="shared" si="73"/>
        <v>0</v>
      </c>
      <c r="V730" s="458">
        <f t="shared" si="73"/>
        <v>0</v>
      </c>
      <c r="W730" s="458">
        <f t="shared" si="73"/>
        <v>0</v>
      </c>
      <c r="X730" s="458">
        <f t="shared" si="73"/>
        <v>0</v>
      </c>
      <c r="Y730" s="458">
        <f t="shared" si="73"/>
        <v>0</v>
      </c>
      <c r="Z730" s="458">
        <f t="shared" si="73"/>
        <v>0</v>
      </c>
      <c r="AA730" s="458">
        <f t="shared" si="73"/>
        <v>0</v>
      </c>
      <c r="AB730" s="458">
        <f t="shared" si="73"/>
        <v>0</v>
      </c>
      <c r="AC730" s="458">
        <f t="shared" si="73"/>
        <v>0</v>
      </c>
      <c r="AD730" s="459">
        <f t="shared" si="70"/>
        <v>0</v>
      </c>
    </row>
    <row r="731" spans="1:30" ht="18" customHeight="1" hidden="1">
      <c r="A731" s="402" t="s">
        <v>197</v>
      </c>
      <c r="B731" s="402"/>
      <c r="C731" s="402"/>
      <c r="D731" s="402"/>
      <c r="E731" s="402"/>
      <c r="F731" s="402"/>
      <c r="G731" s="402"/>
      <c r="H731" s="402"/>
      <c r="I731" s="402"/>
      <c r="J731" s="402"/>
      <c r="K731" s="402"/>
      <c r="L731" s="402"/>
      <c r="M731" s="402"/>
      <c r="N731" s="402"/>
      <c r="O731" s="402"/>
      <c r="P731" s="402"/>
      <c r="Q731" s="402"/>
      <c r="R731" s="402"/>
      <c r="S731" s="402"/>
      <c r="T731" s="402"/>
      <c r="U731" s="402"/>
      <c r="V731" s="402"/>
      <c r="W731" s="402"/>
      <c r="X731" s="402"/>
      <c r="Y731" s="402"/>
      <c r="Z731" s="402"/>
      <c r="AA731" s="402"/>
      <c r="AB731" s="402"/>
      <c r="AC731" s="402"/>
      <c r="AD731" s="393">
        <f t="shared" si="70"/>
        <v>0</v>
      </c>
    </row>
    <row r="732" ht="12.75">
      <c r="AD732" s="356"/>
    </row>
    <row r="733" ht="12.75">
      <c r="AD733" s="356"/>
    </row>
    <row r="734" spans="1:256" s="656" customFormat="1" ht="18" customHeight="1">
      <c r="A734" s="657" t="s">
        <v>662</v>
      </c>
      <c r="E734" s="657"/>
      <c r="F734" s="656" t="s">
        <v>659</v>
      </c>
      <c r="J734" s="656" t="s">
        <v>659</v>
      </c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47"/>
      <c r="CD734" s="47"/>
      <c r="CE734" s="47"/>
      <c r="CF734" s="47"/>
      <c r="CG734" s="47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47"/>
      <c r="CS734" s="47"/>
      <c r="CT734" s="47"/>
      <c r="CU734" s="47"/>
      <c r="CV734" s="47"/>
      <c r="CW734" s="47"/>
      <c r="CX734" s="47"/>
      <c r="CY734" s="47"/>
      <c r="CZ734" s="47"/>
      <c r="DA734" s="47"/>
      <c r="DB734" s="47"/>
      <c r="DC734" s="47"/>
      <c r="DD734" s="47"/>
      <c r="DE734" s="47"/>
      <c r="DF734" s="47"/>
      <c r="DG734" s="47"/>
      <c r="DH734" s="47"/>
      <c r="DI734" s="47"/>
      <c r="DJ734" s="47"/>
      <c r="DK734" s="47"/>
      <c r="DL734" s="47"/>
      <c r="DM734" s="47"/>
      <c r="DN734" s="47"/>
      <c r="DO734" s="47"/>
      <c r="DP734" s="47"/>
      <c r="DQ734" s="47"/>
      <c r="DR734" s="47"/>
      <c r="DS734" s="47"/>
      <c r="DT734" s="47"/>
      <c r="DU734" s="47"/>
      <c r="DV734" s="47"/>
      <c r="DW734" s="47"/>
      <c r="DX734" s="47"/>
      <c r="DY734" s="47"/>
      <c r="DZ734" s="47"/>
      <c r="EA734" s="47"/>
      <c r="EB734" s="47"/>
      <c r="EC734" s="47"/>
      <c r="ED734" s="47"/>
      <c r="EE734" s="47"/>
      <c r="EF734" s="47"/>
      <c r="EG734" s="47"/>
      <c r="EH734" s="47"/>
      <c r="EI734" s="47"/>
      <c r="EJ734" s="47"/>
      <c r="EK734" s="47"/>
      <c r="EL734" s="47"/>
      <c r="EM734" s="47"/>
      <c r="EN734" s="47"/>
      <c r="EO734" s="47"/>
      <c r="EP734" s="47"/>
      <c r="EQ734" s="47"/>
      <c r="ER734" s="47"/>
      <c r="ES734" s="47"/>
      <c r="ET734" s="47"/>
      <c r="EU734" s="47"/>
      <c r="EV734" s="47"/>
      <c r="EW734" s="47"/>
      <c r="EX734" s="47"/>
      <c r="EY734" s="47"/>
      <c r="EZ734" s="47"/>
      <c r="FA734" s="47"/>
      <c r="FB734" s="47"/>
      <c r="FC734" s="47"/>
      <c r="FD734" s="47"/>
      <c r="FE734" s="47"/>
      <c r="FF734" s="47"/>
      <c r="FG734" s="47"/>
      <c r="FH734" s="47"/>
      <c r="FI734" s="47"/>
      <c r="FJ734" s="47"/>
      <c r="FK734" s="47"/>
      <c r="FL734" s="47"/>
      <c r="FM734" s="47"/>
      <c r="FN734" s="47"/>
      <c r="FO734" s="47"/>
      <c r="FP734" s="47"/>
      <c r="FQ734" s="47"/>
      <c r="FR734" s="47"/>
      <c r="FS734" s="47"/>
      <c r="FT734" s="47"/>
      <c r="FU734" s="47"/>
      <c r="FV734" s="47"/>
      <c r="FW734" s="47"/>
      <c r="FX734" s="47"/>
      <c r="FY734" s="47"/>
      <c r="FZ734" s="47"/>
      <c r="GA734" s="47"/>
      <c r="GB734" s="47"/>
      <c r="GC734" s="47"/>
      <c r="GD734" s="47"/>
      <c r="GE734" s="47"/>
      <c r="GF734" s="47"/>
      <c r="GG734" s="47"/>
      <c r="GH734" s="47"/>
      <c r="GI734" s="47"/>
      <c r="GJ734" s="47"/>
      <c r="GK734" s="47"/>
      <c r="GL734" s="47"/>
      <c r="GM734" s="47"/>
      <c r="GN734" s="47"/>
      <c r="GO734" s="47"/>
      <c r="GP734" s="47"/>
      <c r="GQ734" s="47"/>
      <c r="GR734" s="47"/>
      <c r="GS734" s="47"/>
      <c r="GT734" s="47"/>
      <c r="GU734" s="47"/>
      <c r="GV734" s="47"/>
      <c r="GW734" s="47"/>
      <c r="GX734" s="47"/>
      <c r="GY734" s="47"/>
      <c r="GZ734" s="47"/>
      <c r="HA734" s="47"/>
      <c r="HB734" s="47"/>
      <c r="HC734" s="47"/>
      <c r="HD734" s="47"/>
      <c r="HE734" s="47"/>
      <c r="HF734" s="47"/>
      <c r="HG734" s="47"/>
      <c r="HH734" s="47"/>
      <c r="HI734" s="47"/>
      <c r="HJ734" s="47"/>
      <c r="HK734" s="47"/>
      <c r="HL734" s="47"/>
      <c r="HM734" s="47"/>
      <c r="HN734" s="47"/>
      <c r="HO734" s="47"/>
      <c r="HP734" s="47"/>
      <c r="HQ734" s="47"/>
      <c r="HR734" s="47"/>
      <c r="HS734" s="47"/>
      <c r="HT734" s="47"/>
      <c r="HU734" s="47"/>
      <c r="HV734" s="47"/>
      <c r="HW734" s="47"/>
      <c r="HX734" s="47"/>
      <c r="HY734" s="47"/>
      <c r="HZ734" s="47"/>
      <c r="IA734" s="47"/>
      <c r="IB734" s="47"/>
      <c r="IC734" s="47"/>
      <c r="ID734" s="47"/>
      <c r="IE734" s="47"/>
      <c r="IF734" s="47"/>
      <c r="IG734" s="47"/>
      <c r="IH734" s="47"/>
      <c r="II734" s="47"/>
      <c r="IJ734" s="47"/>
      <c r="IK734" s="47"/>
      <c r="IL734" s="47"/>
      <c r="IM734" s="47"/>
      <c r="IN734" s="47"/>
      <c r="IO734" s="47"/>
      <c r="IP734" s="47"/>
      <c r="IQ734" s="47"/>
      <c r="IR734" s="47"/>
      <c r="IS734" s="47"/>
      <c r="IT734" s="47"/>
      <c r="IU734" s="47"/>
      <c r="IV734" s="47"/>
    </row>
    <row r="735" spans="1:256" s="658" customFormat="1" ht="18" customHeight="1">
      <c r="A735" s="659" t="s">
        <v>663</v>
      </c>
      <c r="E735" s="659"/>
      <c r="F735" s="658" t="s">
        <v>661</v>
      </c>
      <c r="J735" s="658" t="s">
        <v>661</v>
      </c>
      <c r="V735" s="660"/>
      <c r="W735" s="660"/>
      <c r="X735" s="660"/>
      <c r="Y735" s="660"/>
      <c r="Z735" s="660"/>
      <c r="AA735" s="660"/>
      <c r="AB735" s="660"/>
      <c r="AC735" s="660"/>
      <c r="AD735" s="660"/>
      <c r="AE735" s="660"/>
      <c r="AF735" s="660"/>
      <c r="AG735" s="660"/>
      <c r="AH735" s="660"/>
      <c r="AI735" s="660"/>
      <c r="AJ735" s="660"/>
      <c r="AK735" s="660"/>
      <c r="AL735" s="660"/>
      <c r="AM735" s="660"/>
      <c r="AN735" s="660"/>
      <c r="AO735" s="660"/>
      <c r="AP735" s="660"/>
      <c r="AQ735" s="660"/>
      <c r="AR735" s="660"/>
      <c r="AS735" s="660"/>
      <c r="AT735" s="660"/>
      <c r="AU735" s="660"/>
      <c r="AV735" s="660"/>
      <c r="AW735" s="660"/>
      <c r="AX735" s="660"/>
      <c r="AY735" s="660"/>
      <c r="AZ735" s="660"/>
      <c r="BA735" s="660"/>
      <c r="BB735" s="660"/>
      <c r="BC735" s="660"/>
      <c r="BD735" s="660"/>
      <c r="BE735" s="660"/>
      <c r="BF735" s="660"/>
      <c r="BG735" s="660"/>
      <c r="BH735" s="660"/>
      <c r="BI735" s="660"/>
      <c r="BJ735" s="660"/>
      <c r="BK735" s="660"/>
      <c r="BL735" s="660"/>
      <c r="BM735" s="660"/>
      <c r="BN735" s="660"/>
      <c r="BO735" s="660"/>
      <c r="BP735" s="660"/>
      <c r="BQ735" s="660"/>
      <c r="BR735" s="660"/>
      <c r="BS735" s="660"/>
      <c r="BT735" s="660"/>
      <c r="BU735" s="660"/>
      <c r="BV735" s="660"/>
      <c r="BW735" s="660"/>
      <c r="BX735" s="660"/>
      <c r="BY735" s="660"/>
      <c r="BZ735" s="660"/>
      <c r="CA735" s="660"/>
      <c r="CB735" s="660"/>
      <c r="CC735" s="660"/>
      <c r="CD735" s="660"/>
      <c r="CE735" s="660"/>
      <c r="CF735" s="660"/>
      <c r="CG735" s="660"/>
      <c r="CH735" s="660"/>
      <c r="CI735" s="660"/>
      <c r="CJ735" s="660"/>
      <c r="CK735" s="660"/>
      <c r="CL735" s="660"/>
      <c r="CM735" s="660"/>
      <c r="CN735" s="660"/>
      <c r="CO735" s="660"/>
      <c r="CP735" s="660"/>
      <c r="CQ735" s="660"/>
      <c r="CR735" s="660"/>
      <c r="CS735" s="660"/>
      <c r="CT735" s="660"/>
      <c r="CU735" s="660"/>
      <c r="CV735" s="660"/>
      <c r="CW735" s="660"/>
      <c r="CX735" s="660"/>
      <c r="CY735" s="660"/>
      <c r="CZ735" s="660"/>
      <c r="DA735" s="660"/>
      <c r="DB735" s="660"/>
      <c r="DC735" s="660"/>
      <c r="DD735" s="660"/>
      <c r="DE735" s="660"/>
      <c r="DF735" s="660"/>
      <c r="DG735" s="660"/>
      <c r="DH735" s="660"/>
      <c r="DI735" s="660"/>
      <c r="DJ735" s="660"/>
      <c r="DK735" s="660"/>
      <c r="DL735" s="660"/>
      <c r="DM735" s="660"/>
      <c r="DN735" s="660"/>
      <c r="DO735" s="660"/>
      <c r="DP735" s="660"/>
      <c r="DQ735" s="660"/>
      <c r="DR735" s="660"/>
      <c r="DS735" s="660"/>
      <c r="DT735" s="660"/>
      <c r="DU735" s="660"/>
      <c r="DV735" s="660"/>
      <c r="DW735" s="660"/>
      <c r="DX735" s="660"/>
      <c r="DY735" s="660"/>
      <c r="DZ735" s="660"/>
      <c r="EA735" s="660"/>
      <c r="EB735" s="660"/>
      <c r="EC735" s="660"/>
      <c r="ED735" s="660"/>
      <c r="EE735" s="660"/>
      <c r="EF735" s="660"/>
      <c r="EG735" s="660"/>
      <c r="EH735" s="660"/>
      <c r="EI735" s="660"/>
      <c r="EJ735" s="660"/>
      <c r="EK735" s="660"/>
      <c r="EL735" s="660"/>
      <c r="EM735" s="660"/>
      <c r="EN735" s="660"/>
      <c r="EO735" s="660"/>
      <c r="EP735" s="660"/>
      <c r="EQ735" s="660"/>
      <c r="ER735" s="660"/>
      <c r="ES735" s="660"/>
      <c r="ET735" s="660"/>
      <c r="EU735" s="660"/>
      <c r="EV735" s="660"/>
      <c r="EW735" s="660"/>
      <c r="EX735" s="660"/>
      <c r="EY735" s="660"/>
      <c r="EZ735" s="660"/>
      <c r="FA735" s="660"/>
      <c r="FB735" s="660"/>
      <c r="FC735" s="660"/>
      <c r="FD735" s="660"/>
      <c r="FE735" s="660"/>
      <c r="FF735" s="660"/>
      <c r="FG735" s="660"/>
      <c r="FH735" s="660"/>
      <c r="FI735" s="660"/>
      <c r="FJ735" s="660"/>
      <c r="FK735" s="660"/>
      <c r="FL735" s="660"/>
      <c r="FM735" s="660"/>
      <c r="FN735" s="660"/>
      <c r="FO735" s="660"/>
      <c r="FP735" s="660"/>
      <c r="FQ735" s="660"/>
      <c r="FR735" s="660"/>
      <c r="FS735" s="660"/>
      <c r="FT735" s="660"/>
      <c r="FU735" s="660"/>
      <c r="FV735" s="660"/>
      <c r="FW735" s="660"/>
      <c r="FX735" s="660"/>
      <c r="FY735" s="660"/>
      <c r="FZ735" s="660"/>
      <c r="GA735" s="660"/>
      <c r="GB735" s="660"/>
      <c r="GC735" s="660"/>
      <c r="GD735" s="660"/>
      <c r="GE735" s="660"/>
      <c r="GF735" s="660"/>
      <c r="GG735" s="660"/>
      <c r="GH735" s="660"/>
      <c r="GI735" s="660"/>
      <c r="GJ735" s="660"/>
      <c r="GK735" s="660"/>
      <c r="GL735" s="660"/>
      <c r="GM735" s="660"/>
      <c r="GN735" s="660"/>
      <c r="GO735" s="660"/>
      <c r="GP735" s="660"/>
      <c r="GQ735" s="660"/>
      <c r="GR735" s="660"/>
      <c r="GS735" s="660"/>
      <c r="GT735" s="660"/>
      <c r="GU735" s="660"/>
      <c r="GV735" s="660"/>
      <c r="GW735" s="660"/>
      <c r="GX735" s="660"/>
      <c r="GY735" s="660"/>
      <c r="GZ735" s="660"/>
      <c r="HA735" s="660"/>
      <c r="HB735" s="660"/>
      <c r="HC735" s="660"/>
      <c r="HD735" s="660"/>
      <c r="HE735" s="660"/>
      <c r="HF735" s="660"/>
      <c r="HG735" s="660"/>
      <c r="HH735" s="660"/>
      <c r="HI735" s="660"/>
      <c r="HJ735" s="660"/>
      <c r="HK735" s="660"/>
      <c r="HL735" s="660"/>
      <c r="HM735" s="660"/>
      <c r="HN735" s="660"/>
      <c r="HO735" s="660"/>
      <c r="HP735" s="660"/>
      <c r="HQ735" s="660"/>
      <c r="HR735" s="660"/>
      <c r="HS735" s="660"/>
      <c r="HT735" s="660"/>
      <c r="HU735" s="660"/>
      <c r="HV735" s="660"/>
      <c r="HW735" s="660"/>
      <c r="HX735" s="660"/>
      <c r="HY735" s="660"/>
      <c r="HZ735" s="660"/>
      <c r="IA735" s="660"/>
      <c r="IB735" s="660"/>
      <c r="IC735" s="660"/>
      <c r="ID735" s="660"/>
      <c r="IE735" s="660"/>
      <c r="IF735" s="660"/>
      <c r="IG735" s="660"/>
      <c r="IH735" s="660"/>
      <c r="II735" s="660"/>
      <c r="IJ735" s="660"/>
      <c r="IK735" s="660"/>
      <c r="IL735" s="660"/>
      <c r="IM735" s="660"/>
      <c r="IN735" s="660"/>
      <c r="IO735" s="660"/>
      <c r="IP735" s="660"/>
      <c r="IQ735" s="660"/>
      <c r="IR735" s="660"/>
      <c r="IS735" s="660"/>
      <c r="IT735" s="660"/>
      <c r="IU735" s="660"/>
      <c r="IV735" s="660"/>
    </row>
    <row r="736" ht="12.75">
      <c r="AD736" s="356"/>
    </row>
    <row r="737" ht="12.75">
      <c r="AD737" s="356"/>
    </row>
    <row r="738" ht="12.75">
      <c r="AD738" s="356"/>
    </row>
    <row r="739" ht="12.75">
      <c r="AD739" s="356"/>
    </row>
    <row r="740" ht="12.75">
      <c r="AD740" s="356"/>
    </row>
    <row r="741" ht="12.75">
      <c r="AD741" s="356"/>
    </row>
    <row r="742" ht="12.75">
      <c r="AD742" s="356"/>
    </row>
    <row r="743" ht="12.75">
      <c r="AD743" s="356"/>
    </row>
    <row r="744" ht="12.75">
      <c r="AD744" s="356"/>
    </row>
    <row r="745" ht="12.75">
      <c r="AD745" s="356"/>
    </row>
    <row r="746" ht="12.75">
      <c r="AD746" s="356"/>
    </row>
    <row r="747" ht="12.75">
      <c r="AD747" s="356"/>
    </row>
    <row r="748" ht="12.75">
      <c r="AD748" s="356"/>
    </row>
    <row r="749" ht="12.75">
      <c r="AD749" s="356"/>
    </row>
    <row r="750" ht="12.75">
      <c r="AD750" s="356"/>
    </row>
    <row r="751" ht="12.75">
      <c r="AD751" s="356"/>
    </row>
    <row r="752" ht="12.75">
      <c r="AD752" s="356"/>
    </row>
    <row r="753" ht="12.75">
      <c r="AD753" s="356"/>
    </row>
    <row r="754" ht="12.75">
      <c r="AD754" s="356"/>
    </row>
    <row r="755" ht="12.75">
      <c r="AD755" s="356"/>
    </row>
    <row r="756" ht="12.75">
      <c r="AD756" s="356"/>
    </row>
    <row r="757" ht="12.75">
      <c r="AD757" s="356"/>
    </row>
    <row r="758" ht="12.75">
      <c r="AD758" s="356"/>
    </row>
    <row r="759" ht="12.75">
      <c r="AD759" s="356"/>
    </row>
    <row r="760" ht="12.75">
      <c r="AD760" s="356"/>
    </row>
    <row r="761" ht="12.75">
      <c r="AD761" s="356"/>
    </row>
    <row r="762" ht="12.75">
      <c r="AD762" s="356"/>
    </row>
    <row r="763" ht="12.75">
      <c r="AD763" s="356"/>
    </row>
    <row r="764" ht="12.75">
      <c r="AD764" s="356"/>
    </row>
    <row r="765" ht="12.75">
      <c r="AD765" s="356"/>
    </row>
    <row r="766" ht="12.75">
      <c r="AD766" s="356"/>
    </row>
    <row r="767" ht="12.75">
      <c r="AD767" s="356"/>
    </row>
    <row r="768" ht="12.75">
      <c r="AD768" s="356"/>
    </row>
    <row r="769" ht="12.75">
      <c r="AD769" s="356"/>
    </row>
    <row r="770" ht="12.75">
      <c r="AD770" s="356"/>
    </row>
    <row r="771" ht="12.75">
      <c r="AD771" s="356"/>
    </row>
    <row r="772" ht="12.75">
      <c r="AD772" s="356"/>
    </row>
    <row r="773" ht="12.75">
      <c r="AD773" s="356"/>
    </row>
    <row r="774" ht="12.75">
      <c r="AD774" s="356"/>
    </row>
    <row r="775" ht="12.75">
      <c r="AD775" s="356"/>
    </row>
    <row r="776" ht="12.75">
      <c r="AD776" s="356"/>
    </row>
    <row r="777" ht="12.75">
      <c r="AD777" s="356"/>
    </row>
    <row r="778" ht="12.75">
      <c r="AD778" s="356"/>
    </row>
    <row r="779" ht="12.75">
      <c r="AD779" s="356"/>
    </row>
    <row r="780" ht="12.75">
      <c r="AD780" s="356"/>
    </row>
    <row r="781" ht="12.75">
      <c r="AD781" s="356"/>
    </row>
    <row r="782" ht="12.75">
      <c r="AD782" s="356"/>
    </row>
    <row r="783" ht="12.75">
      <c r="AD783" s="356"/>
    </row>
    <row r="784" ht="12.75">
      <c r="AD784" s="356"/>
    </row>
    <row r="785" ht="12.75">
      <c r="AD785" s="356"/>
    </row>
    <row r="786" ht="12.75">
      <c r="AD786" s="356"/>
    </row>
    <row r="787" ht="12.75">
      <c r="AD787" s="356"/>
    </row>
    <row r="788" ht="12.75">
      <c r="AD788" s="356"/>
    </row>
    <row r="789" ht="12.75">
      <c r="AD789" s="356"/>
    </row>
    <row r="790" ht="12.75">
      <c r="AD790" s="356"/>
    </row>
    <row r="791" ht="12.75">
      <c r="AD791" s="356"/>
    </row>
    <row r="792" ht="12.75">
      <c r="AD792" s="356"/>
    </row>
    <row r="793" ht="12.75">
      <c r="AD793" s="356"/>
    </row>
    <row r="794" ht="12.75">
      <c r="AD794" s="356"/>
    </row>
    <row r="795" ht="12.75">
      <c r="AD795" s="356"/>
    </row>
    <row r="796" ht="12.75">
      <c r="AD796" s="356"/>
    </row>
    <row r="797" ht="12.75">
      <c r="AD797" s="356"/>
    </row>
    <row r="798" ht="12.75">
      <c r="AD798" s="356"/>
    </row>
    <row r="799" ht="12.75">
      <c r="AD799" s="356"/>
    </row>
    <row r="800" ht="12.75">
      <c r="AD800" s="356"/>
    </row>
    <row r="801" ht="12.75">
      <c r="AD801" s="356"/>
    </row>
    <row r="802" ht="12.75">
      <c r="AD802" s="356"/>
    </row>
    <row r="803" ht="12.75">
      <c r="AD803" s="356"/>
    </row>
    <row r="804" ht="12.75">
      <c r="AD804" s="356"/>
    </row>
    <row r="805" ht="12.75">
      <c r="AD805" s="356"/>
    </row>
    <row r="806" ht="12.75">
      <c r="AD806" s="356"/>
    </row>
    <row r="807" ht="12.75">
      <c r="AD807" s="356"/>
    </row>
    <row r="808" ht="12.75">
      <c r="AD808" s="356"/>
    </row>
    <row r="809" ht="12.75">
      <c r="AD809" s="356"/>
    </row>
    <row r="810" ht="12.75">
      <c r="AD810" s="356"/>
    </row>
    <row r="811" ht="12.75">
      <c r="AD811" s="356"/>
    </row>
    <row r="812" ht="12.75">
      <c r="AD812" s="356"/>
    </row>
    <row r="813" ht="12.75">
      <c r="AD813" s="356"/>
    </row>
    <row r="814" ht="12.75">
      <c r="AD814" s="356"/>
    </row>
    <row r="815" ht="12.75">
      <c r="AD815" s="356"/>
    </row>
    <row r="816" ht="12.75">
      <c r="AD816" s="356"/>
    </row>
    <row r="817" ht="12.75">
      <c r="AD817" s="356"/>
    </row>
    <row r="818" ht="12.75">
      <c r="AD818" s="356"/>
    </row>
    <row r="819" ht="12.75">
      <c r="AD819" s="356"/>
    </row>
    <row r="820" ht="12.75">
      <c r="AD820" s="356"/>
    </row>
    <row r="821" ht="12.75">
      <c r="AD821" s="356"/>
    </row>
    <row r="822" ht="12.75">
      <c r="AD822" s="356"/>
    </row>
    <row r="823" ht="12.75">
      <c r="AD823" s="356"/>
    </row>
    <row r="824" ht="12.75">
      <c r="AD824" s="356"/>
    </row>
    <row r="825" ht="12.75">
      <c r="AD825" s="356"/>
    </row>
    <row r="826" ht="12.75">
      <c r="AD826" s="356"/>
    </row>
    <row r="827" ht="12.75">
      <c r="AD827" s="356"/>
    </row>
    <row r="828" ht="12.75">
      <c r="AD828" s="356"/>
    </row>
    <row r="829" ht="12.75">
      <c r="AD829" s="356"/>
    </row>
  </sheetData>
  <mergeCells count="2">
    <mergeCell ref="AA2:AC2"/>
    <mergeCell ref="C2:D2"/>
  </mergeCells>
  <printOptions/>
  <pageMargins left="0.7874015748031497" right="0.7874015748031497" top="0.72" bottom="0.66" header="0.5118110236220472" footer="0.5118110236220472"/>
  <pageSetup firstPageNumber="21" useFirstPageNumber="1" horizontalDpi="600" verticalDpi="600" orientation="landscape" paperSize="9" r:id="rId2"/>
  <headerFooter alignWithMargins="0"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3"/>
  <sheetViews>
    <sheetView zoomScale="75" zoomScaleNormal="75" workbookViewId="0" topLeftCell="A1">
      <selection activeCell="B7" sqref="B7:B8"/>
    </sheetView>
  </sheetViews>
  <sheetFormatPr defaultColWidth="9.00390625" defaultRowHeight="12.75"/>
  <cols>
    <col min="1" max="1" width="6.75390625" style="0" customWidth="1"/>
    <col min="2" max="2" width="7.375" style="0" customWidth="1"/>
    <col min="3" max="3" width="66.00390625" style="0" customWidth="1"/>
    <col min="4" max="4" width="17.75390625" style="0" hidden="1" customWidth="1"/>
    <col min="5" max="9" width="14.75390625" style="0" customWidth="1"/>
    <col min="10" max="10" width="11.00390625" style="0" bestFit="1" customWidth="1"/>
  </cols>
  <sheetData>
    <row r="1" ht="15" customHeight="1">
      <c r="H1" s="25" t="s">
        <v>652</v>
      </c>
    </row>
    <row r="2" spans="1:8" ht="15" customHeight="1">
      <c r="A2" s="100"/>
      <c r="B2" s="100"/>
      <c r="H2" s="227" t="s">
        <v>657</v>
      </c>
    </row>
    <row r="3" spans="1:8" ht="15" customHeight="1">
      <c r="A3" s="100"/>
      <c r="B3" s="100" t="s">
        <v>348</v>
      </c>
      <c r="H3" s="227" t="s">
        <v>311</v>
      </c>
    </row>
    <row r="4" spans="3:8" ht="15" customHeight="1">
      <c r="C4" s="100"/>
      <c r="H4" s="44" t="s">
        <v>654</v>
      </c>
    </row>
    <row r="5" ht="15" customHeight="1"/>
    <row r="6" ht="15" customHeight="1" thickBot="1">
      <c r="I6" s="118" t="s">
        <v>201</v>
      </c>
    </row>
    <row r="7" spans="1:9" s="2" customFormat="1" ht="18" customHeight="1" thickTop="1">
      <c r="A7" s="646" t="s">
        <v>329</v>
      </c>
      <c r="B7" s="646" t="s">
        <v>202</v>
      </c>
      <c r="C7" s="639" t="s">
        <v>349</v>
      </c>
      <c r="D7" s="287"/>
      <c r="E7" s="639" t="s">
        <v>350</v>
      </c>
      <c r="F7" s="646" t="s">
        <v>351</v>
      </c>
      <c r="G7" s="646" t="s">
        <v>352</v>
      </c>
      <c r="H7" s="639" t="s">
        <v>353</v>
      </c>
      <c r="I7" s="646" t="s">
        <v>354</v>
      </c>
    </row>
    <row r="8" spans="1:9" ht="23.25" customHeight="1" thickBot="1">
      <c r="A8" s="647"/>
      <c r="B8" s="647"/>
      <c r="C8" s="650"/>
      <c r="D8" s="229" t="s">
        <v>224</v>
      </c>
      <c r="E8" s="647"/>
      <c r="F8" s="647"/>
      <c r="G8" s="647"/>
      <c r="H8" s="650"/>
      <c r="I8" s="647"/>
    </row>
    <row r="9" spans="1:17" s="11" customFormat="1" ht="18" customHeight="1" thickBot="1" thickTop="1">
      <c r="A9" s="8">
        <v>1</v>
      </c>
      <c r="B9" s="8">
        <v>2</v>
      </c>
      <c r="C9" s="10">
        <v>3</v>
      </c>
      <c r="D9" s="10">
        <v>5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"/>
      <c r="K9" s="1"/>
      <c r="L9" s="1"/>
      <c r="M9" s="1"/>
      <c r="N9" s="1"/>
      <c r="O9" s="1"/>
      <c r="P9" s="1"/>
      <c r="Q9" s="1"/>
    </row>
    <row r="10" spans="1:9" ht="29.25" customHeight="1" thickBot="1" thickTop="1">
      <c r="A10" s="15"/>
      <c r="B10" s="16"/>
      <c r="C10" s="288" t="s">
        <v>355</v>
      </c>
      <c r="D10" s="289" t="e">
        <f>#REF!</f>
        <v>#REF!</v>
      </c>
      <c r="E10" s="289">
        <f>SUM(F10:I10)</f>
        <v>729565064</v>
      </c>
      <c r="F10" s="290">
        <v>173036852</v>
      </c>
      <c r="G10" s="290">
        <v>167042942</v>
      </c>
      <c r="H10" s="290">
        <v>179433818</v>
      </c>
      <c r="I10" s="290">
        <f>201851927+I17+I20+I24+I29+I34+I39</f>
        <v>210051452</v>
      </c>
    </row>
    <row r="11" spans="1:10" ht="18" customHeight="1" thickBot="1" thickTop="1">
      <c r="A11" s="15"/>
      <c r="B11" s="15"/>
      <c r="C11" s="291" t="s">
        <v>333</v>
      </c>
      <c r="D11" s="292"/>
      <c r="E11" s="292">
        <f aca="true" t="shared" si="0" ref="E11:E20">SUM(F11:I11)</f>
        <v>716203766</v>
      </c>
      <c r="F11" s="293">
        <v>169382789</v>
      </c>
      <c r="G11" s="293">
        <v>163506891</v>
      </c>
      <c r="H11" s="293">
        <v>176936486</v>
      </c>
      <c r="I11" s="293">
        <f>I17+I20+I24+I29+I34+I39+198178075</f>
        <v>206377600</v>
      </c>
      <c r="J11" s="18"/>
    </row>
    <row r="12" spans="1:9" s="297" customFormat="1" ht="18" customHeight="1" thickTop="1">
      <c r="A12" s="294"/>
      <c r="B12" s="294"/>
      <c r="C12" s="235" t="s">
        <v>334</v>
      </c>
      <c r="D12" s="295"/>
      <c r="E12" s="296">
        <f t="shared" si="0"/>
        <v>644219656</v>
      </c>
      <c r="F12" s="236">
        <v>154236639</v>
      </c>
      <c r="G12" s="236">
        <v>141149281</v>
      </c>
      <c r="H12" s="236">
        <v>161669386</v>
      </c>
      <c r="I12" s="296">
        <f>180264825+I17+I20+I24+I29+I34</f>
        <v>187164350</v>
      </c>
    </row>
    <row r="13" spans="1:16" s="44" customFormat="1" ht="16.5" customHeight="1" thickBot="1">
      <c r="A13" s="71"/>
      <c r="B13" s="72"/>
      <c r="C13" s="73" t="s">
        <v>613</v>
      </c>
      <c r="D13" s="74">
        <v>461493495</v>
      </c>
      <c r="E13" s="74">
        <f t="shared" si="0"/>
        <v>439746400</v>
      </c>
      <c r="F13" s="74">
        <v>97985236</v>
      </c>
      <c r="G13" s="74">
        <v>96359655</v>
      </c>
      <c r="H13" s="74">
        <v>107738471</v>
      </c>
      <c r="I13" s="74">
        <f>131627513+I17+I20+I24</f>
        <v>137663038</v>
      </c>
      <c r="J13" s="43"/>
      <c r="K13" s="43"/>
      <c r="L13" s="43"/>
      <c r="M13" s="43"/>
      <c r="N13" s="43"/>
      <c r="O13" s="43"/>
      <c r="P13" s="43"/>
    </row>
    <row r="14" spans="1:9" s="177" customFormat="1" ht="19.5" customHeight="1" thickBot="1">
      <c r="A14" s="170"/>
      <c r="B14" s="23"/>
      <c r="C14" s="298" t="s">
        <v>216</v>
      </c>
      <c r="D14" s="299" t="s">
        <v>217</v>
      </c>
      <c r="E14" s="299">
        <f t="shared" si="0"/>
        <v>280797575</v>
      </c>
      <c r="F14" s="299">
        <v>59327950</v>
      </c>
      <c r="G14" s="299">
        <v>59071154</v>
      </c>
      <c r="H14" s="299">
        <v>68354305</v>
      </c>
      <c r="I14" s="299">
        <f>I17+I20+88544166</f>
        <v>94044166</v>
      </c>
    </row>
    <row r="15" spans="1:9" s="43" customFormat="1" ht="42.75" customHeight="1" thickTop="1">
      <c r="A15" s="102">
        <v>756</v>
      </c>
      <c r="B15" s="13"/>
      <c r="C15" s="135" t="s">
        <v>336</v>
      </c>
      <c r="D15" s="151" t="s">
        <v>336</v>
      </c>
      <c r="E15" s="151">
        <f t="shared" si="0"/>
        <v>277546775</v>
      </c>
      <c r="F15" s="151">
        <v>59015250</v>
      </c>
      <c r="G15" s="151">
        <v>58878608</v>
      </c>
      <c r="H15" s="151">
        <v>68192061</v>
      </c>
      <c r="I15" s="151">
        <f>I17+87960856</f>
        <v>91460856</v>
      </c>
    </row>
    <row r="16" spans="1:9" s="43" customFormat="1" ht="24.75" customHeight="1">
      <c r="A16" s="67"/>
      <c r="B16" s="269">
        <v>75615</v>
      </c>
      <c r="C16" s="300" t="s">
        <v>268</v>
      </c>
      <c r="D16" s="301"/>
      <c r="E16" s="301">
        <f t="shared" si="0"/>
        <v>115247300</v>
      </c>
      <c r="F16" s="301">
        <v>25455000</v>
      </c>
      <c r="G16" s="301">
        <v>25432358</v>
      </c>
      <c r="H16" s="301">
        <v>25775942</v>
      </c>
      <c r="I16" s="301">
        <v>38584000</v>
      </c>
    </row>
    <row r="17" spans="1:10" s="43" customFormat="1" ht="19.5" customHeight="1">
      <c r="A17" s="79"/>
      <c r="B17" s="142"/>
      <c r="C17" s="302"/>
      <c r="D17" s="303"/>
      <c r="E17" s="174">
        <f t="shared" si="0"/>
        <v>3500000</v>
      </c>
      <c r="F17" s="174"/>
      <c r="G17" s="174"/>
      <c r="H17" s="174"/>
      <c r="I17" s="174">
        <v>3500000</v>
      </c>
      <c r="J17" s="99"/>
    </row>
    <row r="18" spans="1:9" s="43" customFormat="1" ht="19.5" customHeight="1">
      <c r="A18" s="102">
        <v>758</v>
      </c>
      <c r="B18" s="13"/>
      <c r="C18" s="135" t="s">
        <v>225</v>
      </c>
      <c r="D18" s="151">
        <v>98266914</v>
      </c>
      <c r="E18" s="151">
        <f t="shared" si="0"/>
        <v>2900000</v>
      </c>
      <c r="F18" s="151">
        <v>75000</v>
      </c>
      <c r="G18" s="151">
        <v>154846</v>
      </c>
      <c r="H18" s="151">
        <v>124544</v>
      </c>
      <c r="I18" s="151">
        <f>I20+545610</f>
        <v>2545610</v>
      </c>
    </row>
    <row r="19" spans="1:9" s="43" customFormat="1" ht="19.5" customHeight="1">
      <c r="A19" s="67"/>
      <c r="B19" s="269">
        <v>75814</v>
      </c>
      <c r="C19" s="300" t="s">
        <v>263</v>
      </c>
      <c r="D19" s="301"/>
      <c r="E19" s="301">
        <f t="shared" si="0"/>
        <v>900000</v>
      </c>
      <c r="F19" s="301">
        <v>75000</v>
      </c>
      <c r="G19" s="301">
        <v>154846</v>
      </c>
      <c r="H19" s="301">
        <v>124544</v>
      </c>
      <c r="I19" s="301">
        <v>545610</v>
      </c>
    </row>
    <row r="20" spans="1:10" s="43" customFormat="1" ht="19.5" customHeight="1">
      <c r="A20" s="67"/>
      <c r="B20" s="142"/>
      <c r="C20" s="304"/>
      <c r="D20" s="303"/>
      <c r="E20" s="174">
        <f t="shared" si="0"/>
        <v>2000000</v>
      </c>
      <c r="F20" s="174"/>
      <c r="G20" s="174"/>
      <c r="H20" s="174"/>
      <c r="I20" s="174">
        <v>2000000</v>
      </c>
      <c r="J20" s="99"/>
    </row>
    <row r="21" spans="1:9" s="177" customFormat="1" ht="19.5" customHeight="1" thickBot="1">
      <c r="A21" s="170"/>
      <c r="B21" s="23"/>
      <c r="C21" s="298" t="s">
        <v>361</v>
      </c>
      <c r="D21" s="299"/>
      <c r="E21" s="299">
        <f aca="true" t="shared" si="1" ref="E21:E29">SUM(F21:I21)</f>
        <v>102351601</v>
      </c>
      <c r="F21" s="299">
        <v>30819643</v>
      </c>
      <c r="G21" s="299">
        <v>23302780</v>
      </c>
      <c r="H21" s="299">
        <v>24433653</v>
      </c>
      <c r="I21" s="299">
        <f>I24+23260000</f>
        <v>23795525</v>
      </c>
    </row>
    <row r="22" spans="1:9" s="43" customFormat="1" ht="42.75" customHeight="1" thickTop="1">
      <c r="A22" s="102">
        <v>756</v>
      </c>
      <c r="B22" s="13"/>
      <c r="C22" s="135" t="s">
        <v>249</v>
      </c>
      <c r="D22" s="151"/>
      <c r="E22" s="151">
        <f t="shared" si="1"/>
        <v>1091325</v>
      </c>
      <c r="F22" s="151"/>
      <c r="G22" s="151"/>
      <c r="H22" s="151">
        <v>555800</v>
      </c>
      <c r="I22" s="151">
        <f>I24</f>
        <v>535525</v>
      </c>
    </row>
    <row r="23" spans="1:9" s="43" customFormat="1" ht="24.75" customHeight="1">
      <c r="A23" s="67"/>
      <c r="B23" s="269">
        <v>75615</v>
      </c>
      <c r="C23" s="300" t="s">
        <v>268</v>
      </c>
      <c r="D23" s="301"/>
      <c r="E23" s="301">
        <f t="shared" si="1"/>
        <v>555800</v>
      </c>
      <c r="F23" s="301"/>
      <c r="G23" s="301"/>
      <c r="H23" s="301">
        <v>555800</v>
      </c>
      <c r="I23" s="301"/>
    </row>
    <row r="24" spans="1:10" s="43" customFormat="1" ht="19.5" customHeight="1">
      <c r="A24" s="67"/>
      <c r="B24" s="142"/>
      <c r="C24" s="302"/>
      <c r="D24" s="303"/>
      <c r="E24" s="174">
        <f t="shared" si="1"/>
        <v>535525</v>
      </c>
      <c r="F24" s="174"/>
      <c r="G24" s="174"/>
      <c r="H24" s="174"/>
      <c r="I24" s="174">
        <v>535525</v>
      </c>
      <c r="J24" s="99"/>
    </row>
    <row r="25" spans="1:16" s="44" customFormat="1" ht="20.25" customHeight="1" thickBot="1">
      <c r="A25" s="71"/>
      <c r="B25" s="72"/>
      <c r="C25" s="73" t="s">
        <v>343</v>
      </c>
      <c r="D25" s="74"/>
      <c r="E25" s="74">
        <f t="shared" si="1"/>
        <v>204473256</v>
      </c>
      <c r="F25" s="74">
        <v>56251403</v>
      </c>
      <c r="G25" s="74">
        <v>44789626</v>
      </c>
      <c r="H25" s="74">
        <v>53930915</v>
      </c>
      <c r="I25" s="74">
        <f>48637312+I29+I34</f>
        <v>49501312</v>
      </c>
      <c r="J25" s="43"/>
      <c r="K25" s="43"/>
      <c r="L25" s="43"/>
      <c r="M25" s="43"/>
      <c r="N25" s="43"/>
      <c r="O25" s="43"/>
      <c r="P25" s="43"/>
    </row>
    <row r="26" spans="1:9" s="177" customFormat="1" ht="19.5" customHeight="1" thickBot="1">
      <c r="A26" s="170"/>
      <c r="B26" s="23"/>
      <c r="C26" s="298" t="s">
        <v>216</v>
      </c>
      <c r="D26" s="299"/>
      <c r="E26" s="299">
        <f t="shared" si="1"/>
        <v>37522792</v>
      </c>
      <c r="F26" s="299">
        <v>7663050</v>
      </c>
      <c r="G26" s="299">
        <v>7563050</v>
      </c>
      <c r="H26" s="299">
        <v>9963025</v>
      </c>
      <c r="I26" s="299">
        <f>12033667+I29</f>
        <v>12333667</v>
      </c>
    </row>
    <row r="27" spans="1:9" s="43" customFormat="1" ht="19.5" customHeight="1" thickTop="1">
      <c r="A27" s="102">
        <v>700</v>
      </c>
      <c r="B27" s="13"/>
      <c r="C27" s="145" t="s">
        <v>272</v>
      </c>
      <c r="D27" s="151"/>
      <c r="E27" s="151">
        <f t="shared" si="1"/>
        <v>2150000</v>
      </c>
      <c r="F27" s="151">
        <v>462500</v>
      </c>
      <c r="G27" s="151">
        <v>462500</v>
      </c>
      <c r="H27" s="151">
        <v>462500</v>
      </c>
      <c r="I27" s="151">
        <f>I29+462500</f>
        <v>762500</v>
      </c>
    </row>
    <row r="28" spans="1:9" s="43" customFormat="1" ht="19.5" customHeight="1">
      <c r="A28" s="67"/>
      <c r="B28" s="269">
        <v>70005</v>
      </c>
      <c r="C28" s="300" t="s">
        <v>258</v>
      </c>
      <c r="D28" s="301"/>
      <c r="E28" s="301">
        <f t="shared" si="1"/>
        <v>1850000</v>
      </c>
      <c r="F28" s="301">
        <v>462500</v>
      </c>
      <c r="G28" s="301">
        <v>462500</v>
      </c>
      <c r="H28" s="301">
        <v>462500</v>
      </c>
      <c r="I28" s="301">
        <v>462500</v>
      </c>
    </row>
    <row r="29" spans="1:10" s="43" customFormat="1" ht="19.5" customHeight="1">
      <c r="A29" s="79"/>
      <c r="B29" s="142"/>
      <c r="C29" s="302"/>
      <c r="D29" s="303"/>
      <c r="E29" s="174">
        <f t="shared" si="1"/>
        <v>300000</v>
      </c>
      <c r="F29" s="174"/>
      <c r="G29" s="174"/>
      <c r="H29" s="174"/>
      <c r="I29" s="174">
        <v>300000</v>
      </c>
      <c r="J29" s="99"/>
    </row>
    <row r="30" ht="19.5" customHeight="1"/>
    <row r="31" spans="1:9" s="177" customFormat="1" ht="19.5" customHeight="1" thickBot="1">
      <c r="A31" s="170"/>
      <c r="B31" s="23"/>
      <c r="C31" s="298" t="s">
        <v>218</v>
      </c>
      <c r="D31" s="299"/>
      <c r="E31" s="299">
        <f aca="true" t="shared" si="2" ref="E31:E39">SUM(F31:I31)</f>
        <v>20082186</v>
      </c>
      <c r="F31" s="299">
        <v>4330000</v>
      </c>
      <c r="G31" s="299">
        <v>4237914</v>
      </c>
      <c r="H31" s="299">
        <v>7239173</v>
      </c>
      <c r="I31" s="299">
        <f>3711099+I34</f>
        <v>4275099</v>
      </c>
    </row>
    <row r="32" spans="1:9" s="43" customFormat="1" ht="19.5" customHeight="1" thickTop="1">
      <c r="A32" s="102">
        <v>852</v>
      </c>
      <c r="B32" s="13"/>
      <c r="C32" s="145" t="s">
        <v>227</v>
      </c>
      <c r="D32" s="151"/>
      <c r="E32" s="151">
        <f t="shared" si="2"/>
        <v>15985099</v>
      </c>
      <c r="F32" s="151">
        <v>4330000</v>
      </c>
      <c r="G32" s="151">
        <v>3690000</v>
      </c>
      <c r="H32" s="151">
        <v>3690000</v>
      </c>
      <c r="I32" s="151">
        <f>3711099+I34</f>
        <v>4275099</v>
      </c>
    </row>
    <row r="33" spans="1:9" s="43" customFormat="1" ht="19.5" customHeight="1">
      <c r="A33" s="67"/>
      <c r="B33" s="269">
        <v>85201</v>
      </c>
      <c r="C33" s="300" t="s">
        <v>367</v>
      </c>
      <c r="D33" s="301"/>
      <c r="E33" s="301">
        <f t="shared" si="2"/>
        <v>7826099</v>
      </c>
      <c r="F33" s="301">
        <v>2056250</v>
      </c>
      <c r="G33" s="301">
        <v>1916250</v>
      </c>
      <c r="H33" s="301">
        <v>1916250</v>
      </c>
      <c r="I33" s="301">
        <v>1937349</v>
      </c>
    </row>
    <row r="34" spans="1:10" s="43" customFormat="1" ht="19.5" customHeight="1">
      <c r="A34" s="67"/>
      <c r="B34" s="142"/>
      <c r="C34" s="302"/>
      <c r="D34" s="303"/>
      <c r="E34" s="174">
        <f t="shared" si="2"/>
        <v>564000</v>
      </c>
      <c r="F34" s="174"/>
      <c r="G34" s="174"/>
      <c r="H34" s="174"/>
      <c r="I34" s="174">
        <v>564000</v>
      </c>
      <c r="J34" s="99"/>
    </row>
    <row r="35" spans="1:9" s="297" customFormat="1" ht="18" customHeight="1">
      <c r="A35" s="294"/>
      <c r="B35" s="294"/>
      <c r="C35" s="235" t="s">
        <v>102</v>
      </c>
      <c r="D35" s="295"/>
      <c r="E35" s="296">
        <f t="shared" si="2"/>
        <v>15158000</v>
      </c>
      <c r="F35" s="236">
        <v>4795000</v>
      </c>
      <c r="G35" s="236">
        <v>2897000</v>
      </c>
      <c r="H35" s="236">
        <v>2721000</v>
      </c>
      <c r="I35" s="296">
        <f>3445000+I39</f>
        <v>4745000</v>
      </c>
    </row>
    <row r="36" spans="1:9" s="177" customFormat="1" ht="23.25" customHeight="1" thickBot="1">
      <c r="A36" s="170"/>
      <c r="B36" s="23"/>
      <c r="C36" s="298" t="s">
        <v>99</v>
      </c>
      <c r="D36" s="299"/>
      <c r="E36" s="299">
        <f t="shared" si="2"/>
        <v>7525000</v>
      </c>
      <c r="F36" s="299">
        <v>1500000</v>
      </c>
      <c r="G36" s="299">
        <v>1500000</v>
      </c>
      <c r="H36" s="299">
        <v>1500000</v>
      </c>
      <c r="I36" s="299">
        <f>1725000+I39</f>
        <v>3025000</v>
      </c>
    </row>
    <row r="37" spans="1:9" s="43" customFormat="1" ht="39.75" customHeight="1" thickTop="1">
      <c r="A37" s="102">
        <v>756</v>
      </c>
      <c r="B37" s="13"/>
      <c r="C37" s="107" t="s">
        <v>249</v>
      </c>
      <c r="D37" s="151"/>
      <c r="E37" s="151">
        <f t="shared" si="2"/>
        <v>7525000</v>
      </c>
      <c r="F37" s="151">
        <v>1500000</v>
      </c>
      <c r="G37" s="151">
        <v>1500000</v>
      </c>
      <c r="H37" s="151">
        <v>1500000</v>
      </c>
      <c r="I37" s="151">
        <f>I39+1725000</f>
        <v>3025000</v>
      </c>
    </row>
    <row r="38" spans="1:9" s="43" customFormat="1" ht="30" customHeight="1">
      <c r="A38" s="67"/>
      <c r="B38" s="269">
        <v>75618</v>
      </c>
      <c r="C38" s="552" t="s">
        <v>340</v>
      </c>
      <c r="D38" s="301"/>
      <c r="E38" s="301">
        <f t="shared" si="2"/>
        <v>6225000</v>
      </c>
      <c r="F38" s="301">
        <v>1500000</v>
      </c>
      <c r="G38" s="301">
        <v>1500000</v>
      </c>
      <c r="H38" s="301">
        <v>1500000</v>
      </c>
      <c r="I38" s="301">
        <v>1725000</v>
      </c>
    </row>
    <row r="39" spans="1:10" s="43" customFormat="1" ht="19.5" customHeight="1">
      <c r="A39" s="79"/>
      <c r="B39" s="142"/>
      <c r="C39" s="302"/>
      <c r="D39" s="303"/>
      <c r="E39" s="174">
        <f t="shared" si="2"/>
        <v>1300000</v>
      </c>
      <c r="F39" s="174"/>
      <c r="G39" s="174"/>
      <c r="H39" s="174"/>
      <c r="I39" s="174">
        <v>1300000</v>
      </c>
      <c r="J39" s="99"/>
    </row>
    <row r="42" spans="1:256" s="656" customFormat="1" ht="18" customHeight="1">
      <c r="A42" s="657" t="s">
        <v>662</v>
      </c>
      <c r="E42" s="657"/>
      <c r="G42" s="656" t="s">
        <v>659</v>
      </c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7"/>
      <c r="DF42" s="47"/>
      <c r="DG42" s="47"/>
      <c r="DH42" s="47"/>
      <c r="DI42" s="47"/>
      <c r="DJ42" s="47"/>
      <c r="DK42" s="47"/>
      <c r="DL42" s="47"/>
      <c r="DM42" s="47"/>
      <c r="DN42" s="47"/>
      <c r="DO42" s="47"/>
      <c r="DP42" s="47"/>
      <c r="DQ42" s="47"/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  <c r="EL42" s="47"/>
      <c r="EM42" s="47"/>
      <c r="EN42" s="47"/>
      <c r="EO42" s="47"/>
      <c r="EP42" s="47"/>
      <c r="EQ42" s="47"/>
      <c r="ER42" s="47"/>
      <c r="ES42" s="47"/>
      <c r="ET42" s="47"/>
      <c r="EU42" s="47"/>
      <c r="EV42" s="47"/>
      <c r="EW42" s="47"/>
      <c r="EX42" s="47"/>
      <c r="EY42" s="47"/>
      <c r="EZ42" s="47"/>
      <c r="FA42" s="47"/>
      <c r="FB42" s="47"/>
      <c r="FC42" s="47"/>
      <c r="FD42" s="47"/>
      <c r="FE42" s="47"/>
      <c r="FF42" s="47"/>
      <c r="FG42" s="47"/>
      <c r="FH42" s="47"/>
      <c r="FI42" s="47"/>
      <c r="FJ42" s="47"/>
      <c r="FK42" s="47"/>
      <c r="FL42" s="47"/>
      <c r="FM42" s="47"/>
      <c r="FN42" s="47"/>
      <c r="FO42" s="47"/>
      <c r="FP42" s="47"/>
      <c r="FQ42" s="47"/>
      <c r="FR42" s="47"/>
      <c r="FS42" s="47"/>
      <c r="FT42" s="47"/>
      <c r="FU42" s="47"/>
      <c r="FV42" s="47"/>
      <c r="FW42" s="47"/>
      <c r="FX42" s="47"/>
      <c r="FY42" s="47"/>
      <c r="FZ42" s="47"/>
      <c r="GA42" s="47"/>
      <c r="GB42" s="47"/>
      <c r="GC42" s="47"/>
      <c r="GD42" s="47"/>
      <c r="GE42" s="47"/>
      <c r="GF42" s="47"/>
      <c r="GG42" s="47"/>
      <c r="GH42" s="47"/>
      <c r="GI42" s="47"/>
      <c r="GJ42" s="47"/>
      <c r="GK42" s="47"/>
      <c r="GL42" s="47"/>
      <c r="GM42" s="47"/>
      <c r="GN42" s="47"/>
      <c r="GO42" s="47"/>
      <c r="GP42" s="47"/>
      <c r="GQ42" s="47"/>
      <c r="GR42" s="47"/>
      <c r="GS42" s="47"/>
      <c r="GT42" s="47"/>
      <c r="GU42" s="47"/>
      <c r="GV42" s="47"/>
      <c r="GW42" s="47"/>
      <c r="GX42" s="47"/>
      <c r="GY42" s="47"/>
      <c r="GZ42" s="47"/>
      <c r="HA42" s="47"/>
      <c r="HB42" s="47"/>
      <c r="HC42" s="47"/>
      <c r="HD42" s="47"/>
      <c r="HE42" s="47"/>
      <c r="HF42" s="47"/>
      <c r="HG42" s="47"/>
      <c r="HH42" s="47"/>
      <c r="HI42" s="47"/>
      <c r="HJ42" s="47"/>
      <c r="HK42" s="47"/>
      <c r="HL42" s="47"/>
      <c r="HM42" s="47"/>
      <c r="HN42" s="47"/>
      <c r="HO42" s="47"/>
      <c r="HP42" s="47"/>
      <c r="HQ42" s="47"/>
      <c r="HR42" s="47"/>
      <c r="HS42" s="47"/>
      <c r="HT42" s="47"/>
      <c r="HU42" s="47"/>
      <c r="HV42" s="47"/>
      <c r="HW42" s="47"/>
      <c r="HX42" s="47"/>
      <c r="HY42" s="47"/>
      <c r="HZ42" s="47"/>
      <c r="IA42" s="47"/>
      <c r="IB42" s="47"/>
      <c r="IC42" s="47"/>
      <c r="ID42" s="47"/>
      <c r="IE42" s="47"/>
      <c r="IF42" s="47"/>
      <c r="IG42" s="47"/>
      <c r="IH42" s="47"/>
      <c r="II42" s="47"/>
      <c r="IJ42" s="47"/>
      <c r="IK42" s="47"/>
      <c r="IL42" s="47"/>
      <c r="IM42" s="47"/>
      <c r="IN42" s="47"/>
      <c r="IO42" s="47"/>
      <c r="IP42" s="47"/>
      <c r="IQ42" s="47"/>
      <c r="IR42" s="47"/>
      <c r="IS42" s="47"/>
      <c r="IT42" s="47"/>
      <c r="IU42" s="47"/>
      <c r="IV42" s="47"/>
    </row>
    <row r="43" spans="1:256" s="658" customFormat="1" ht="18" customHeight="1">
      <c r="A43" s="659" t="s">
        <v>663</v>
      </c>
      <c r="E43" s="659"/>
      <c r="G43" s="658" t="s">
        <v>661</v>
      </c>
      <c r="V43" s="660"/>
      <c r="W43" s="660"/>
      <c r="X43" s="660"/>
      <c r="Y43" s="660"/>
      <c r="Z43" s="660"/>
      <c r="AA43" s="660"/>
      <c r="AB43" s="660"/>
      <c r="AC43" s="660"/>
      <c r="AD43" s="660"/>
      <c r="AE43" s="660"/>
      <c r="AF43" s="660"/>
      <c r="AG43" s="660"/>
      <c r="AH43" s="660"/>
      <c r="AI43" s="660"/>
      <c r="AJ43" s="660"/>
      <c r="AK43" s="660"/>
      <c r="AL43" s="660"/>
      <c r="AM43" s="660"/>
      <c r="AN43" s="660"/>
      <c r="AO43" s="660"/>
      <c r="AP43" s="660"/>
      <c r="AQ43" s="660"/>
      <c r="AR43" s="660"/>
      <c r="AS43" s="660"/>
      <c r="AT43" s="660"/>
      <c r="AU43" s="660"/>
      <c r="AV43" s="660"/>
      <c r="AW43" s="660"/>
      <c r="AX43" s="660"/>
      <c r="AY43" s="660"/>
      <c r="AZ43" s="660"/>
      <c r="BA43" s="660"/>
      <c r="BB43" s="660"/>
      <c r="BC43" s="660"/>
      <c r="BD43" s="660"/>
      <c r="BE43" s="660"/>
      <c r="BF43" s="660"/>
      <c r="BG43" s="660"/>
      <c r="BH43" s="660"/>
      <c r="BI43" s="660"/>
      <c r="BJ43" s="660"/>
      <c r="BK43" s="660"/>
      <c r="BL43" s="660"/>
      <c r="BM43" s="660"/>
      <c r="BN43" s="660"/>
      <c r="BO43" s="660"/>
      <c r="BP43" s="660"/>
      <c r="BQ43" s="660"/>
      <c r="BR43" s="660"/>
      <c r="BS43" s="660"/>
      <c r="BT43" s="660"/>
      <c r="BU43" s="660"/>
      <c r="BV43" s="660"/>
      <c r="BW43" s="660"/>
      <c r="BX43" s="660"/>
      <c r="BY43" s="660"/>
      <c r="BZ43" s="660"/>
      <c r="CA43" s="660"/>
      <c r="CB43" s="660"/>
      <c r="CC43" s="660"/>
      <c r="CD43" s="660"/>
      <c r="CE43" s="660"/>
      <c r="CF43" s="660"/>
      <c r="CG43" s="660"/>
      <c r="CH43" s="660"/>
      <c r="CI43" s="660"/>
      <c r="CJ43" s="660"/>
      <c r="CK43" s="660"/>
      <c r="CL43" s="660"/>
      <c r="CM43" s="660"/>
      <c r="CN43" s="660"/>
      <c r="CO43" s="660"/>
      <c r="CP43" s="660"/>
      <c r="CQ43" s="660"/>
      <c r="CR43" s="660"/>
      <c r="CS43" s="660"/>
      <c r="CT43" s="660"/>
      <c r="CU43" s="660"/>
      <c r="CV43" s="660"/>
      <c r="CW43" s="660"/>
      <c r="CX43" s="660"/>
      <c r="CY43" s="660"/>
      <c r="CZ43" s="660"/>
      <c r="DA43" s="660"/>
      <c r="DB43" s="660"/>
      <c r="DC43" s="660"/>
      <c r="DD43" s="660"/>
      <c r="DE43" s="660"/>
      <c r="DF43" s="660"/>
      <c r="DG43" s="660"/>
      <c r="DH43" s="660"/>
      <c r="DI43" s="660"/>
      <c r="DJ43" s="660"/>
      <c r="DK43" s="660"/>
      <c r="DL43" s="660"/>
      <c r="DM43" s="660"/>
      <c r="DN43" s="660"/>
      <c r="DO43" s="660"/>
      <c r="DP43" s="660"/>
      <c r="DQ43" s="660"/>
      <c r="DR43" s="660"/>
      <c r="DS43" s="660"/>
      <c r="DT43" s="660"/>
      <c r="DU43" s="660"/>
      <c r="DV43" s="660"/>
      <c r="DW43" s="660"/>
      <c r="DX43" s="660"/>
      <c r="DY43" s="660"/>
      <c r="DZ43" s="660"/>
      <c r="EA43" s="660"/>
      <c r="EB43" s="660"/>
      <c r="EC43" s="660"/>
      <c r="ED43" s="660"/>
      <c r="EE43" s="660"/>
      <c r="EF43" s="660"/>
      <c r="EG43" s="660"/>
      <c r="EH43" s="660"/>
      <c r="EI43" s="660"/>
      <c r="EJ43" s="660"/>
      <c r="EK43" s="660"/>
      <c r="EL43" s="660"/>
      <c r="EM43" s="660"/>
      <c r="EN43" s="660"/>
      <c r="EO43" s="660"/>
      <c r="EP43" s="660"/>
      <c r="EQ43" s="660"/>
      <c r="ER43" s="660"/>
      <c r="ES43" s="660"/>
      <c r="ET43" s="660"/>
      <c r="EU43" s="660"/>
      <c r="EV43" s="660"/>
      <c r="EW43" s="660"/>
      <c r="EX43" s="660"/>
      <c r="EY43" s="660"/>
      <c r="EZ43" s="660"/>
      <c r="FA43" s="660"/>
      <c r="FB43" s="660"/>
      <c r="FC43" s="660"/>
      <c r="FD43" s="660"/>
      <c r="FE43" s="660"/>
      <c r="FF43" s="660"/>
      <c r="FG43" s="660"/>
      <c r="FH43" s="660"/>
      <c r="FI43" s="660"/>
      <c r="FJ43" s="660"/>
      <c r="FK43" s="660"/>
      <c r="FL43" s="660"/>
      <c r="FM43" s="660"/>
      <c r="FN43" s="660"/>
      <c r="FO43" s="660"/>
      <c r="FP43" s="660"/>
      <c r="FQ43" s="660"/>
      <c r="FR43" s="660"/>
      <c r="FS43" s="660"/>
      <c r="FT43" s="660"/>
      <c r="FU43" s="660"/>
      <c r="FV43" s="660"/>
      <c r="FW43" s="660"/>
      <c r="FX43" s="660"/>
      <c r="FY43" s="660"/>
      <c r="FZ43" s="660"/>
      <c r="GA43" s="660"/>
      <c r="GB43" s="660"/>
      <c r="GC43" s="660"/>
      <c r="GD43" s="660"/>
      <c r="GE43" s="660"/>
      <c r="GF43" s="660"/>
      <c r="GG43" s="660"/>
      <c r="GH43" s="660"/>
      <c r="GI43" s="660"/>
      <c r="GJ43" s="660"/>
      <c r="GK43" s="660"/>
      <c r="GL43" s="660"/>
      <c r="GM43" s="660"/>
      <c r="GN43" s="660"/>
      <c r="GO43" s="660"/>
      <c r="GP43" s="660"/>
      <c r="GQ43" s="660"/>
      <c r="GR43" s="660"/>
      <c r="GS43" s="660"/>
      <c r="GT43" s="660"/>
      <c r="GU43" s="660"/>
      <c r="GV43" s="660"/>
      <c r="GW43" s="660"/>
      <c r="GX43" s="660"/>
      <c r="GY43" s="660"/>
      <c r="GZ43" s="660"/>
      <c r="HA43" s="660"/>
      <c r="HB43" s="660"/>
      <c r="HC43" s="660"/>
      <c r="HD43" s="660"/>
      <c r="HE43" s="660"/>
      <c r="HF43" s="660"/>
      <c r="HG43" s="660"/>
      <c r="HH43" s="660"/>
      <c r="HI43" s="660"/>
      <c r="HJ43" s="660"/>
      <c r="HK43" s="660"/>
      <c r="HL43" s="660"/>
      <c r="HM43" s="660"/>
      <c r="HN43" s="660"/>
      <c r="HO43" s="660"/>
      <c r="HP43" s="660"/>
      <c r="HQ43" s="660"/>
      <c r="HR43" s="660"/>
      <c r="HS43" s="660"/>
      <c r="HT43" s="660"/>
      <c r="HU43" s="660"/>
      <c r="HV43" s="660"/>
      <c r="HW43" s="660"/>
      <c r="HX43" s="660"/>
      <c r="HY43" s="660"/>
      <c r="HZ43" s="660"/>
      <c r="IA43" s="660"/>
      <c r="IB43" s="660"/>
      <c r="IC43" s="660"/>
      <c r="ID43" s="660"/>
      <c r="IE43" s="660"/>
      <c r="IF43" s="660"/>
      <c r="IG43" s="660"/>
      <c r="IH43" s="660"/>
      <c r="II43" s="660"/>
      <c r="IJ43" s="660"/>
      <c r="IK43" s="660"/>
      <c r="IL43" s="660"/>
      <c r="IM43" s="660"/>
      <c r="IN43" s="660"/>
      <c r="IO43" s="660"/>
      <c r="IP43" s="660"/>
      <c r="IQ43" s="660"/>
      <c r="IR43" s="660"/>
      <c r="IS43" s="660"/>
      <c r="IT43" s="660"/>
      <c r="IU43" s="660"/>
      <c r="IV43" s="660"/>
    </row>
  </sheetData>
  <mergeCells count="8">
    <mergeCell ref="H7:H8"/>
    <mergeCell ref="I7:I8"/>
    <mergeCell ref="F7:F8"/>
    <mergeCell ref="E7:E8"/>
    <mergeCell ref="A7:A8"/>
    <mergeCell ref="B7:B8"/>
    <mergeCell ref="C7:C8"/>
    <mergeCell ref="G7:G8"/>
  </mergeCells>
  <printOptions horizontalCentered="1"/>
  <pageMargins left="0.5905511811023623" right="0.5905511811023623" top="0.4724409448818898" bottom="0.5905511811023623" header="0.31496062992125984" footer="0.31496062992125984"/>
  <pageSetup firstPageNumber="36" useFirstPageNumber="1" horizontalDpi="300" verticalDpi="3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21"/>
  <sheetViews>
    <sheetView zoomScale="75" zoomScaleNormal="75" workbookViewId="0" topLeftCell="A1">
      <selection activeCell="A6" sqref="A6:A7"/>
    </sheetView>
  </sheetViews>
  <sheetFormatPr defaultColWidth="9.00390625" defaultRowHeight="12.75"/>
  <cols>
    <col min="1" max="1" width="5.75390625" style="0" customWidth="1"/>
    <col min="2" max="2" width="7.25390625" style="0" customWidth="1"/>
    <col min="3" max="3" width="60.375" style="0" customWidth="1"/>
    <col min="4" max="8" width="15.75390625" style="0" customWidth="1"/>
    <col min="9" max="9" width="11.00390625" style="0" bestFit="1" customWidth="1"/>
    <col min="10" max="10" width="16.875" style="0" customWidth="1"/>
    <col min="11" max="11" width="10.375" style="0" bestFit="1" customWidth="1"/>
  </cols>
  <sheetData>
    <row r="1" ht="15" customHeight="1">
      <c r="G1" s="25" t="s">
        <v>651</v>
      </c>
    </row>
    <row r="2" spans="1:7" ht="15" customHeight="1">
      <c r="A2" s="100"/>
      <c r="G2" s="227" t="s">
        <v>657</v>
      </c>
    </row>
    <row r="3" spans="1:7" ht="15" customHeight="1">
      <c r="A3" s="100"/>
      <c r="B3" s="100" t="s">
        <v>357</v>
      </c>
      <c r="G3" s="227" t="s">
        <v>311</v>
      </c>
    </row>
    <row r="4" spans="3:7" ht="15" customHeight="1">
      <c r="C4" s="100"/>
      <c r="G4" s="44" t="s">
        <v>654</v>
      </c>
    </row>
    <row r="5" ht="15" customHeight="1" thickBot="1">
      <c r="H5" s="118" t="s">
        <v>201</v>
      </c>
    </row>
    <row r="6" spans="1:8" s="2" customFormat="1" ht="18" customHeight="1" thickTop="1">
      <c r="A6" s="646" t="s">
        <v>329</v>
      </c>
      <c r="B6" s="646" t="s">
        <v>202</v>
      </c>
      <c r="C6" s="639" t="s">
        <v>349</v>
      </c>
      <c r="D6" s="639" t="s">
        <v>350</v>
      </c>
      <c r="E6" s="646" t="s">
        <v>351</v>
      </c>
      <c r="F6" s="646" t="s">
        <v>352</v>
      </c>
      <c r="G6" s="639" t="s">
        <v>353</v>
      </c>
      <c r="H6" s="646" t="s">
        <v>354</v>
      </c>
    </row>
    <row r="7" spans="1:8" s="2" customFormat="1" ht="25.5" customHeight="1" thickBot="1">
      <c r="A7" s="647"/>
      <c r="B7" s="647"/>
      <c r="C7" s="650"/>
      <c r="D7" s="647"/>
      <c r="E7" s="647"/>
      <c r="F7" s="647"/>
      <c r="G7" s="650"/>
      <c r="H7" s="647"/>
    </row>
    <row r="8" spans="1:16" s="11" customFormat="1" ht="15.75" customHeight="1" thickBot="1" thickTop="1">
      <c r="A8" s="8">
        <v>1</v>
      </c>
      <c r="B8" s="8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0">
        <v>8</v>
      </c>
      <c r="I8" s="1"/>
      <c r="J8" s="305"/>
      <c r="K8" s="1"/>
      <c r="L8" s="1"/>
      <c r="M8" s="1"/>
      <c r="N8" s="1"/>
      <c r="O8" s="1"/>
      <c r="P8" s="1"/>
    </row>
    <row r="9" spans="1:8" ht="18" customHeight="1" thickBot="1" thickTop="1">
      <c r="A9" s="15"/>
      <c r="B9" s="16"/>
      <c r="C9" s="288" t="s">
        <v>205</v>
      </c>
      <c r="D9" s="289">
        <f>SUM(E9:H9)</f>
        <v>748846064</v>
      </c>
      <c r="E9" s="289">
        <f>172718093+E16</f>
        <v>172260504</v>
      </c>
      <c r="F9" s="289">
        <v>177177317</v>
      </c>
      <c r="G9" s="289">
        <f>G16+G21+G24+G29+G31+G33+G35+G37+G40+G45+G48+G53+G55+G58+G63+G66+G71+G73+G78+G80+G82+G84+G86+G88+G90+G92+G94+G96+G98+G100+G102+G104+G107+G109+G111+G113+G115+G117+223009438</f>
        <v>222910107</v>
      </c>
      <c r="H9" s="289">
        <f>H16+H21+H24+H29+H31+H33+H35+H37+H40+H45+H48+H53+H55+H58+H61+H63+H66+H71+H73+H78+H80+H82+H84+H86+H88+H90+H92+H94+H96+H98+H100+H102+H104+H107+H109+H111+H113+H115+H117+167741691</f>
        <v>176498136</v>
      </c>
    </row>
    <row r="10" spans="1:8" ht="13.5" customHeight="1">
      <c r="A10" s="15"/>
      <c r="B10" s="15"/>
      <c r="C10" s="306" t="s">
        <v>358</v>
      </c>
      <c r="D10" s="307"/>
      <c r="E10" s="307"/>
      <c r="F10" s="308"/>
      <c r="G10" s="308"/>
      <c r="H10" s="308"/>
    </row>
    <row r="11" spans="1:11" ht="19.5" customHeight="1">
      <c r="A11" s="15"/>
      <c r="B11" s="15"/>
      <c r="C11" s="232" t="s">
        <v>333</v>
      </c>
      <c r="D11" s="309">
        <f aca="true" t="shared" si="0" ref="D11:D37">SUM(E11:H11)</f>
        <v>297737768</v>
      </c>
      <c r="E11" s="233">
        <f>52972886+E16</f>
        <v>52515297</v>
      </c>
      <c r="F11" s="233">
        <v>64875728</v>
      </c>
      <c r="G11" s="233">
        <f>G16+G21+G24+G29+G31+G33+G35+G37+G40+G45+G48+G53+G55+G58+G63+G66+97854708</f>
        <v>97755377</v>
      </c>
      <c r="H11" s="233">
        <f>H16+H21+H24+H29+H31+H33+H35+H37+H40+H45+H48+H53+H55+H58+H61+H63+H66+84228176</f>
        <v>82591366</v>
      </c>
      <c r="I11" s="18"/>
      <c r="J11" s="18"/>
      <c r="K11" s="18"/>
    </row>
    <row r="12" spans="1:8" s="252" customFormat="1" ht="19.5" customHeight="1">
      <c r="A12" s="235"/>
      <c r="B12" s="235"/>
      <c r="C12" s="235" t="s">
        <v>334</v>
      </c>
      <c r="D12" s="236">
        <f t="shared" si="0"/>
        <v>13322073</v>
      </c>
      <c r="E12" s="236">
        <f>E16+1490546</f>
        <v>1032957</v>
      </c>
      <c r="F12" s="236">
        <v>3410207</v>
      </c>
      <c r="G12" s="236">
        <v>4834883</v>
      </c>
      <c r="H12" s="236">
        <f>H16+4253394</f>
        <v>4044026</v>
      </c>
    </row>
    <row r="13" spans="1:8" ht="19.5" customHeight="1" thickBot="1">
      <c r="A13" s="14"/>
      <c r="B13" s="14"/>
      <c r="C13" s="17" t="s">
        <v>339</v>
      </c>
      <c r="D13" s="24">
        <f t="shared" si="0"/>
        <v>13322073</v>
      </c>
      <c r="E13" s="24">
        <f>E16+1490546</f>
        <v>1032957</v>
      </c>
      <c r="F13" s="24">
        <v>3410207</v>
      </c>
      <c r="G13" s="24">
        <v>4834883</v>
      </c>
      <c r="H13" s="24">
        <f>H16+4253394</f>
        <v>4044026</v>
      </c>
    </row>
    <row r="14" spans="1:8" ht="19.5" customHeight="1" thickTop="1">
      <c r="A14" s="6">
        <v>900</v>
      </c>
      <c r="B14" s="6"/>
      <c r="C14" s="6" t="s">
        <v>230</v>
      </c>
      <c r="D14" s="19">
        <f t="shared" si="0"/>
        <v>49277</v>
      </c>
      <c r="E14" s="19">
        <f>E16+464739</f>
        <v>7150</v>
      </c>
      <c r="F14" s="19">
        <v>12500</v>
      </c>
      <c r="G14" s="19">
        <v>13777</v>
      </c>
      <c r="H14" s="19">
        <f>H16+225218</f>
        <v>15850</v>
      </c>
    </row>
    <row r="15" spans="1:8" ht="19.5" customHeight="1">
      <c r="A15" s="40"/>
      <c r="B15" s="122">
        <v>90015</v>
      </c>
      <c r="C15" s="40" t="s">
        <v>250</v>
      </c>
      <c r="D15" s="310">
        <f t="shared" si="0"/>
        <v>666957</v>
      </c>
      <c r="E15" s="310">
        <v>457589</v>
      </c>
      <c r="F15" s="310"/>
      <c r="G15" s="310"/>
      <c r="H15" s="310">
        <v>209368</v>
      </c>
    </row>
    <row r="16" spans="1:8" s="7" customFormat="1" ht="19.5" customHeight="1">
      <c r="A16" s="202"/>
      <c r="B16" s="204"/>
      <c r="C16" s="311"/>
      <c r="D16" s="203">
        <f t="shared" si="0"/>
        <v>-666957</v>
      </c>
      <c r="E16" s="203">
        <v>-457589</v>
      </c>
      <c r="F16" s="203"/>
      <c r="G16" s="203"/>
      <c r="H16" s="203">
        <v>-209368</v>
      </c>
    </row>
    <row r="17" spans="1:8" s="252" customFormat="1" ht="19.5" customHeight="1">
      <c r="A17" s="235"/>
      <c r="B17" s="235"/>
      <c r="C17" s="235" t="s">
        <v>344</v>
      </c>
      <c r="D17" s="236">
        <f t="shared" si="0"/>
        <v>47085559</v>
      </c>
      <c r="E17" s="236">
        <v>12264626</v>
      </c>
      <c r="F17" s="236">
        <v>10166491</v>
      </c>
      <c r="G17" s="236">
        <v>12517658</v>
      </c>
      <c r="H17" s="236">
        <f>H21+H24+12136784</f>
        <v>12136784</v>
      </c>
    </row>
    <row r="18" spans="1:8" ht="19.5" customHeight="1" thickBot="1">
      <c r="A18" s="14"/>
      <c r="B18" s="14"/>
      <c r="C18" s="17" t="s">
        <v>339</v>
      </c>
      <c r="D18" s="24">
        <f t="shared" si="0"/>
        <v>47047400</v>
      </c>
      <c r="E18" s="24">
        <v>12264626</v>
      </c>
      <c r="F18" s="24">
        <v>10151491</v>
      </c>
      <c r="G18" s="24">
        <v>12506058</v>
      </c>
      <c r="H18" s="24">
        <f>H21+H24+12125225</f>
        <v>12125225</v>
      </c>
    </row>
    <row r="19" spans="1:8" ht="19.5" customHeight="1" thickTop="1">
      <c r="A19" s="6">
        <v>710</v>
      </c>
      <c r="B19" s="6"/>
      <c r="C19" s="6" t="s">
        <v>254</v>
      </c>
      <c r="D19" s="19">
        <f t="shared" si="0"/>
        <v>1369300</v>
      </c>
      <c r="E19" s="19">
        <v>433331</v>
      </c>
      <c r="F19" s="19">
        <v>263331</v>
      </c>
      <c r="G19" s="19">
        <v>263331</v>
      </c>
      <c r="H19" s="19">
        <f>H21+193407</f>
        <v>409307</v>
      </c>
    </row>
    <row r="20" spans="1:8" ht="19.5" customHeight="1">
      <c r="A20" s="15"/>
      <c r="B20" s="312">
        <v>71035</v>
      </c>
      <c r="C20" s="122" t="s">
        <v>255</v>
      </c>
      <c r="D20" s="310">
        <f t="shared" si="0"/>
        <v>1153400</v>
      </c>
      <c r="E20" s="310">
        <v>433331</v>
      </c>
      <c r="F20" s="310">
        <v>263331</v>
      </c>
      <c r="G20" s="310">
        <v>263331</v>
      </c>
      <c r="H20" s="310">
        <v>193407</v>
      </c>
    </row>
    <row r="21" spans="1:8" s="7" customFormat="1" ht="19.5" customHeight="1">
      <c r="A21" s="260"/>
      <c r="B21" s="204"/>
      <c r="C21" s="219"/>
      <c r="D21" s="203">
        <f t="shared" si="0"/>
        <v>215900</v>
      </c>
      <c r="E21" s="203"/>
      <c r="F21" s="203"/>
      <c r="G21" s="203"/>
      <c r="H21" s="203">
        <v>215900</v>
      </c>
    </row>
    <row r="22" spans="1:8" ht="19.5" customHeight="1">
      <c r="A22" s="6">
        <v>900</v>
      </c>
      <c r="B22" s="6"/>
      <c r="C22" s="6" t="s">
        <v>236</v>
      </c>
      <c r="D22" s="19">
        <f>SUM(E22:H22)</f>
        <v>27040100</v>
      </c>
      <c r="E22" s="19">
        <v>8770295</v>
      </c>
      <c r="F22" s="19">
        <v>5913160</v>
      </c>
      <c r="G22" s="19">
        <v>6681727</v>
      </c>
      <c r="H22" s="19">
        <f>H24+5890818</f>
        <v>5674918</v>
      </c>
    </row>
    <row r="23" spans="1:8" ht="19.5" customHeight="1">
      <c r="A23" s="15"/>
      <c r="B23" s="312">
        <v>90015</v>
      </c>
      <c r="C23" s="122" t="s">
        <v>250</v>
      </c>
      <c r="D23" s="310">
        <f t="shared" si="0"/>
        <v>8470000</v>
      </c>
      <c r="E23" s="310">
        <v>2000000</v>
      </c>
      <c r="F23" s="310">
        <v>2000000</v>
      </c>
      <c r="G23" s="310">
        <v>2200000</v>
      </c>
      <c r="H23" s="310">
        <v>2270000</v>
      </c>
    </row>
    <row r="24" spans="1:8" s="7" customFormat="1" ht="19.5" customHeight="1">
      <c r="A24" s="253"/>
      <c r="B24" s="204"/>
      <c r="C24" s="219"/>
      <c r="D24" s="203">
        <f t="shared" si="0"/>
        <v>-215900</v>
      </c>
      <c r="E24" s="203"/>
      <c r="F24" s="203"/>
      <c r="G24" s="203"/>
      <c r="H24" s="203">
        <v>-215900</v>
      </c>
    </row>
    <row r="25" spans="1:8" s="252" customFormat="1" ht="19.5" customHeight="1">
      <c r="A25" s="235"/>
      <c r="B25" s="235"/>
      <c r="C25" s="235" t="s">
        <v>359</v>
      </c>
      <c r="D25" s="236">
        <f t="shared" si="0"/>
        <v>17617285</v>
      </c>
      <c r="E25" s="236">
        <v>4721642</v>
      </c>
      <c r="F25" s="236">
        <v>4324322</v>
      </c>
      <c r="G25" s="236">
        <f>G29+G31+G33+G35+G37+G40+5573467</f>
        <v>5524136</v>
      </c>
      <c r="H25" s="236">
        <f>H29+H31+H33+H35+H37+H40+2334627</f>
        <v>3047185</v>
      </c>
    </row>
    <row r="26" spans="1:8" ht="19.5" customHeight="1" thickBot="1">
      <c r="A26" s="14"/>
      <c r="B26" s="14"/>
      <c r="C26" s="17" t="s">
        <v>339</v>
      </c>
      <c r="D26" s="24">
        <f t="shared" si="0"/>
        <v>17617285</v>
      </c>
      <c r="E26" s="24">
        <v>4721642</v>
      </c>
      <c r="F26" s="24">
        <v>4324322</v>
      </c>
      <c r="G26" s="24">
        <f>G29+G31+G33+G35+G37+G40+5573467</f>
        <v>5524136</v>
      </c>
      <c r="H26" s="24">
        <f>H29+H31+H33+H35+H37+H40+2334627</f>
        <v>3047185</v>
      </c>
    </row>
    <row r="27" spans="1:8" ht="19.5" customHeight="1" thickTop="1">
      <c r="A27" s="6">
        <v>801</v>
      </c>
      <c r="B27" s="6"/>
      <c r="C27" s="6" t="s">
        <v>226</v>
      </c>
      <c r="D27" s="19">
        <f t="shared" si="0"/>
        <v>16360820</v>
      </c>
      <c r="E27" s="19">
        <v>4375008</v>
      </c>
      <c r="F27" s="19">
        <v>4019663</v>
      </c>
      <c r="G27" s="19">
        <f>G29+G31+G33+G35+G37+5262997</f>
        <v>5213666</v>
      </c>
      <c r="H27" s="19">
        <f>H29+H31+H33+H35+H37+2041457</f>
        <v>2752483</v>
      </c>
    </row>
    <row r="28" spans="1:8" ht="19.5" customHeight="1">
      <c r="A28" s="15"/>
      <c r="B28" s="312">
        <v>80101</v>
      </c>
      <c r="C28" s="312" t="s">
        <v>240</v>
      </c>
      <c r="D28" s="310">
        <f t="shared" si="0"/>
        <v>1031067</v>
      </c>
      <c r="E28" s="310">
        <v>310575</v>
      </c>
      <c r="F28" s="310">
        <v>277456</v>
      </c>
      <c r="G28" s="310">
        <v>443036</v>
      </c>
      <c r="H28" s="310"/>
    </row>
    <row r="29" spans="1:8" s="7" customFormat="1" ht="19.5" customHeight="1">
      <c r="A29" s="253"/>
      <c r="B29" s="204"/>
      <c r="C29" s="219"/>
      <c r="D29" s="203">
        <f t="shared" si="0"/>
        <v>68724</v>
      </c>
      <c r="E29" s="203"/>
      <c r="F29" s="203"/>
      <c r="G29" s="203"/>
      <c r="H29" s="203">
        <v>68724</v>
      </c>
    </row>
    <row r="30" spans="1:8" ht="19.5" customHeight="1">
      <c r="A30" s="15"/>
      <c r="B30" s="126">
        <v>80110</v>
      </c>
      <c r="C30" s="126" t="s">
        <v>239</v>
      </c>
      <c r="D30" s="310">
        <f t="shared" si="0"/>
        <v>2258000</v>
      </c>
      <c r="E30" s="310">
        <v>674139</v>
      </c>
      <c r="F30" s="310">
        <v>643780</v>
      </c>
      <c r="G30" s="310">
        <v>930450</v>
      </c>
      <c r="H30" s="310">
        <v>9631</v>
      </c>
    </row>
    <row r="31" spans="1:8" s="7" customFormat="1" ht="19.5" customHeight="1">
      <c r="A31" s="260"/>
      <c r="B31" s="204"/>
      <c r="C31" s="219"/>
      <c r="D31" s="203">
        <f t="shared" si="0"/>
        <v>285182</v>
      </c>
      <c r="E31" s="203"/>
      <c r="F31" s="203"/>
      <c r="G31" s="203"/>
      <c r="H31" s="203">
        <v>285182</v>
      </c>
    </row>
    <row r="32" spans="1:8" ht="19.5" customHeight="1">
      <c r="A32" s="15"/>
      <c r="B32" s="126">
        <v>80120</v>
      </c>
      <c r="C32" s="126" t="s">
        <v>279</v>
      </c>
      <c r="D32" s="310">
        <f t="shared" si="0"/>
        <v>3795000</v>
      </c>
      <c r="E32" s="310">
        <v>980187</v>
      </c>
      <c r="F32" s="310">
        <v>977086</v>
      </c>
      <c r="G32" s="310">
        <v>1023400</v>
      </c>
      <c r="H32" s="310">
        <v>814327</v>
      </c>
    </row>
    <row r="33" spans="1:8" s="7" customFormat="1" ht="19.5" customHeight="1">
      <c r="A33" s="253"/>
      <c r="B33" s="204"/>
      <c r="C33" s="219"/>
      <c r="D33" s="203">
        <f t="shared" si="0"/>
        <v>-47831</v>
      </c>
      <c r="E33" s="203"/>
      <c r="F33" s="203"/>
      <c r="G33" s="203">
        <v>-47831</v>
      </c>
      <c r="H33" s="203"/>
    </row>
    <row r="34" spans="1:8" ht="19.5" customHeight="1">
      <c r="A34" s="15"/>
      <c r="B34" s="312">
        <v>80123</v>
      </c>
      <c r="C34" s="312" t="s">
        <v>280</v>
      </c>
      <c r="D34" s="310">
        <f t="shared" si="0"/>
        <v>330000</v>
      </c>
      <c r="E34" s="310">
        <v>78391</v>
      </c>
      <c r="F34" s="310">
        <v>75561</v>
      </c>
      <c r="G34" s="310">
        <v>93000</v>
      </c>
      <c r="H34" s="310">
        <v>83048</v>
      </c>
    </row>
    <row r="35" spans="1:8" s="7" customFormat="1" ht="19.5" customHeight="1">
      <c r="A35" s="253"/>
      <c r="B35" s="204"/>
      <c r="C35" s="219"/>
      <c r="D35" s="203">
        <f t="shared" si="0"/>
        <v>-1500</v>
      </c>
      <c r="E35" s="203"/>
      <c r="F35" s="203"/>
      <c r="G35" s="203">
        <v>-1500</v>
      </c>
      <c r="H35" s="203"/>
    </row>
    <row r="36" spans="1:8" ht="19.5" customHeight="1">
      <c r="A36" s="15"/>
      <c r="B36" s="312">
        <v>80130</v>
      </c>
      <c r="C36" s="312" t="s">
        <v>252</v>
      </c>
      <c r="D36" s="310">
        <f t="shared" si="0"/>
        <v>3856141</v>
      </c>
      <c r="E36" s="310">
        <v>1159401</v>
      </c>
      <c r="F36" s="310">
        <v>1002559</v>
      </c>
      <c r="G36" s="310">
        <v>1673020</v>
      </c>
      <c r="H36" s="310">
        <v>21161</v>
      </c>
    </row>
    <row r="37" spans="1:8" s="7" customFormat="1" ht="19.5" customHeight="1">
      <c r="A37" s="260"/>
      <c r="B37" s="204"/>
      <c r="C37" s="219"/>
      <c r="D37" s="203">
        <f t="shared" si="0"/>
        <v>357120</v>
      </c>
      <c r="E37" s="203"/>
      <c r="F37" s="203"/>
      <c r="G37" s="203"/>
      <c r="H37" s="203">
        <v>357120</v>
      </c>
    </row>
    <row r="38" spans="1:8" ht="19.5" customHeight="1">
      <c r="A38" s="6">
        <v>854</v>
      </c>
      <c r="B38" s="6"/>
      <c r="C38" s="6" t="s">
        <v>244</v>
      </c>
      <c r="D38" s="19">
        <f aca="true" t="shared" si="1" ref="D38:D43">SUM(E38:H38)</f>
        <v>1256465</v>
      </c>
      <c r="E38" s="19">
        <v>346634</v>
      </c>
      <c r="F38" s="19">
        <v>304659</v>
      </c>
      <c r="G38" s="19">
        <v>310470</v>
      </c>
      <c r="H38" s="19">
        <f>H40+293170</f>
        <v>294702</v>
      </c>
    </row>
    <row r="39" spans="1:8" ht="19.5" customHeight="1">
      <c r="A39" s="15"/>
      <c r="B39" s="312">
        <v>85410</v>
      </c>
      <c r="C39" s="312" t="s">
        <v>246</v>
      </c>
      <c r="D39" s="310">
        <f t="shared" si="1"/>
        <v>536933</v>
      </c>
      <c r="E39" s="310">
        <v>146196</v>
      </c>
      <c r="F39" s="310">
        <v>122637</v>
      </c>
      <c r="G39" s="310">
        <v>127922</v>
      </c>
      <c r="H39" s="310">
        <v>140178</v>
      </c>
    </row>
    <row r="40" spans="1:8" s="7" customFormat="1" ht="19.5" customHeight="1">
      <c r="A40" s="253"/>
      <c r="B40" s="204"/>
      <c r="C40" s="219"/>
      <c r="D40" s="203">
        <f t="shared" si="1"/>
        <v>1532</v>
      </c>
      <c r="E40" s="203"/>
      <c r="F40" s="203"/>
      <c r="G40" s="203"/>
      <c r="H40" s="203">
        <v>1532</v>
      </c>
    </row>
    <row r="41" spans="1:8" s="252" customFormat="1" ht="19.5" customHeight="1">
      <c r="A41" s="235"/>
      <c r="B41" s="235"/>
      <c r="C41" s="235" t="s">
        <v>346</v>
      </c>
      <c r="D41" s="236">
        <f t="shared" si="1"/>
        <v>59931988</v>
      </c>
      <c r="E41" s="236">
        <v>10547487</v>
      </c>
      <c r="F41" s="236">
        <v>11131782</v>
      </c>
      <c r="G41" s="236">
        <v>12191279</v>
      </c>
      <c r="H41" s="236">
        <f>H45+H48+25741440</f>
        <v>26061440</v>
      </c>
    </row>
    <row r="42" spans="1:8" ht="19.5" customHeight="1" thickBot="1">
      <c r="A42" s="14"/>
      <c r="B42" s="14"/>
      <c r="C42" s="17" t="s">
        <v>339</v>
      </c>
      <c r="D42" s="24">
        <f t="shared" si="1"/>
        <v>59396988</v>
      </c>
      <c r="E42" s="24">
        <v>10392644</v>
      </c>
      <c r="F42" s="24">
        <v>11005282</v>
      </c>
      <c r="G42" s="24">
        <v>12064779</v>
      </c>
      <c r="H42" s="24">
        <f>H45+H48+25614283</f>
        <v>25934283</v>
      </c>
    </row>
    <row r="43" spans="1:8" ht="19.5" customHeight="1" thickTop="1">
      <c r="A43" s="6">
        <v>921</v>
      </c>
      <c r="B43" s="6"/>
      <c r="C43" s="6" t="s">
        <v>275</v>
      </c>
      <c r="D43" s="19">
        <f t="shared" si="1"/>
        <v>11415000</v>
      </c>
      <c r="E43" s="19">
        <v>2808797</v>
      </c>
      <c r="F43" s="19">
        <v>3063161</v>
      </c>
      <c r="G43" s="19">
        <v>2878197</v>
      </c>
      <c r="H43" s="19">
        <f>H45+2584845</f>
        <v>2664845</v>
      </c>
    </row>
    <row r="44" spans="1:8" ht="19.5" customHeight="1">
      <c r="A44" s="15"/>
      <c r="B44" s="312">
        <v>92106</v>
      </c>
      <c r="C44" s="553" t="s">
        <v>276</v>
      </c>
      <c r="D44" s="310">
        <f aca="true" t="shared" si="2" ref="D44:D55">SUM(E44:H44)</f>
        <v>1820000</v>
      </c>
      <c r="E44" s="310">
        <v>500000</v>
      </c>
      <c r="F44" s="310">
        <v>450000</v>
      </c>
      <c r="G44" s="310">
        <v>450000</v>
      </c>
      <c r="H44" s="310">
        <v>420000</v>
      </c>
    </row>
    <row r="45" spans="1:8" s="7" customFormat="1" ht="19.5" customHeight="1">
      <c r="A45" s="260"/>
      <c r="B45" s="204"/>
      <c r="C45" s="219"/>
      <c r="D45" s="203">
        <f t="shared" si="2"/>
        <v>80000</v>
      </c>
      <c r="E45" s="203"/>
      <c r="F45" s="203"/>
      <c r="G45" s="203"/>
      <c r="H45" s="203">
        <v>80000</v>
      </c>
    </row>
    <row r="46" spans="1:8" ht="19.5" customHeight="1">
      <c r="A46" s="6">
        <v>926</v>
      </c>
      <c r="B46" s="6"/>
      <c r="C46" s="6" t="s">
        <v>253</v>
      </c>
      <c r="D46" s="19">
        <f t="shared" si="2"/>
        <v>2581000</v>
      </c>
      <c r="E46" s="19">
        <v>524300</v>
      </c>
      <c r="F46" s="19">
        <v>570200</v>
      </c>
      <c r="G46" s="19">
        <v>624200</v>
      </c>
      <c r="H46" s="19">
        <f>H48+622300</f>
        <v>862300</v>
      </c>
    </row>
    <row r="47" spans="1:8" ht="19.5" customHeight="1">
      <c r="A47" s="15"/>
      <c r="B47" s="312">
        <v>92604</v>
      </c>
      <c r="C47" s="553" t="s">
        <v>614</v>
      </c>
      <c r="D47" s="310">
        <f t="shared" si="2"/>
        <v>1290000</v>
      </c>
      <c r="E47" s="310">
        <v>277600</v>
      </c>
      <c r="F47" s="310">
        <v>307400</v>
      </c>
      <c r="G47" s="310">
        <v>341500</v>
      </c>
      <c r="H47" s="310">
        <v>363500</v>
      </c>
    </row>
    <row r="48" spans="1:8" s="7" customFormat="1" ht="19.5" customHeight="1">
      <c r="A48" s="253"/>
      <c r="B48" s="204"/>
      <c r="C48" s="219"/>
      <c r="D48" s="203">
        <f t="shared" si="2"/>
        <v>240000</v>
      </c>
      <c r="E48" s="203"/>
      <c r="F48" s="203"/>
      <c r="G48" s="203"/>
      <c r="H48" s="203">
        <v>240000</v>
      </c>
    </row>
    <row r="49" spans="1:8" s="252" customFormat="1" ht="19.5" customHeight="1">
      <c r="A49" s="235"/>
      <c r="B49" s="235"/>
      <c r="C49" s="235" t="s">
        <v>347</v>
      </c>
      <c r="D49" s="236">
        <f t="shared" si="2"/>
        <v>74484873</v>
      </c>
      <c r="E49" s="236">
        <v>5843912</v>
      </c>
      <c r="F49" s="236">
        <v>10953601</v>
      </c>
      <c r="G49" s="236">
        <f>38357371+G53+G55+G58+G61+G63+G66</f>
        <v>38307371</v>
      </c>
      <c r="H49" s="236">
        <f>H53+H55+H58+H61+H63+H66+21839989</f>
        <v>19379989</v>
      </c>
    </row>
    <row r="50" spans="1:8" ht="19.5" customHeight="1" thickBot="1">
      <c r="A50" s="14"/>
      <c r="B50" s="14"/>
      <c r="C50" s="17" t="s">
        <v>206</v>
      </c>
      <c r="D50" s="24">
        <f t="shared" si="2"/>
        <v>74484873</v>
      </c>
      <c r="E50" s="24">
        <v>5843912</v>
      </c>
      <c r="F50" s="24">
        <v>10953601</v>
      </c>
      <c r="G50" s="24">
        <f>38357371+G53+G55+G58+G61+G63+G66</f>
        <v>38307371</v>
      </c>
      <c r="H50" s="24">
        <f>H53+H55+H58+H61+H63+H66+21839989</f>
        <v>19379989</v>
      </c>
    </row>
    <row r="51" spans="1:8" ht="19.5" customHeight="1" thickTop="1">
      <c r="A51" s="6">
        <v>600</v>
      </c>
      <c r="B51" s="6"/>
      <c r="C51" s="6" t="s">
        <v>231</v>
      </c>
      <c r="D51" s="19">
        <f t="shared" si="2"/>
        <v>27970873</v>
      </c>
      <c r="E51" s="19">
        <v>739800</v>
      </c>
      <c r="F51" s="19">
        <v>2506855</v>
      </c>
      <c r="G51" s="19">
        <v>17387669</v>
      </c>
      <c r="H51" s="19">
        <f>H53+H55+9446549</f>
        <v>7336549</v>
      </c>
    </row>
    <row r="52" spans="1:8" ht="18" customHeight="1">
      <c r="A52" s="15"/>
      <c r="B52" s="312">
        <v>60015</v>
      </c>
      <c r="C52" s="312" t="s">
        <v>232</v>
      </c>
      <c r="D52" s="310">
        <f t="shared" si="2"/>
        <v>28995673</v>
      </c>
      <c r="E52" s="310">
        <v>612674</v>
      </c>
      <c r="F52" s="310">
        <v>2454676</v>
      </c>
      <c r="G52" s="310">
        <v>17216500</v>
      </c>
      <c r="H52" s="310">
        <v>8711823</v>
      </c>
    </row>
    <row r="53" spans="1:8" s="7" customFormat="1" ht="18" customHeight="1">
      <c r="A53" s="253"/>
      <c r="B53" s="204"/>
      <c r="C53" s="219"/>
      <c r="D53" s="203">
        <f t="shared" si="2"/>
        <v>-1540000</v>
      </c>
      <c r="E53" s="203"/>
      <c r="F53" s="203"/>
      <c r="G53" s="203"/>
      <c r="H53" s="203">
        <v>-1540000</v>
      </c>
    </row>
    <row r="54" spans="1:8" ht="18" customHeight="1">
      <c r="A54" s="15"/>
      <c r="B54" s="312">
        <v>60016</v>
      </c>
      <c r="C54" s="312" t="s">
        <v>237</v>
      </c>
      <c r="D54" s="310">
        <f t="shared" si="2"/>
        <v>1085200</v>
      </c>
      <c r="E54" s="310">
        <v>127126</v>
      </c>
      <c r="F54" s="310">
        <v>52179</v>
      </c>
      <c r="G54" s="310">
        <v>171169</v>
      </c>
      <c r="H54" s="310">
        <v>734726</v>
      </c>
    </row>
    <row r="55" spans="1:8" s="7" customFormat="1" ht="18" customHeight="1">
      <c r="A55" s="260"/>
      <c r="B55" s="204"/>
      <c r="C55" s="219"/>
      <c r="D55" s="203">
        <f t="shared" si="2"/>
        <v>-570000</v>
      </c>
      <c r="E55" s="203"/>
      <c r="F55" s="203"/>
      <c r="G55" s="203"/>
      <c r="H55" s="203">
        <v>-570000</v>
      </c>
    </row>
    <row r="56" spans="1:8" ht="19.5" customHeight="1">
      <c r="A56" s="6">
        <v>900</v>
      </c>
      <c r="B56" s="313"/>
      <c r="C56" s="6" t="s">
        <v>230</v>
      </c>
      <c r="D56" s="19">
        <f aca="true" t="shared" si="3" ref="D56:D66">SUM(E56:H56)</f>
        <v>14177000</v>
      </c>
      <c r="E56" s="19">
        <v>2028046</v>
      </c>
      <c r="F56" s="19">
        <v>2742999</v>
      </c>
      <c r="G56" s="19">
        <v>6891515</v>
      </c>
      <c r="H56" s="19">
        <f>H58+2914440</f>
        <v>2514440</v>
      </c>
    </row>
    <row r="57" spans="1:8" ht="18" customHeight="1">
      <c r="A57" s="15"/>
      <c r="B57" s="312">
        <v>90095</v>
      </c>
      <c r="C57" s="312" t="s">
        <v>360</v>
      </c>
      <c r="D57" s="310">
        <f t="shared" si="3"/>
        <v>8997000</v>
      </c>
      <c r="E57" s="310">
        <v>1781972</v>
      </c>
      <c r="F57" s="310">
        <v>1395724</v>
      </c>
      <c r="G57" s="310">
        <v>3227304</v>
      </c>
      <c r="H57" s="310">
        <v>2592000</v>
      </c>
    </row>
    <row r="58" spans="1:8" s="7" customFormat="1" ht="18" customHeight="1">
      <c r="A58" s="260"/>
      <c r="B58" s="204"/>
      <c r="C58" s="219"/>
      <c r="D58" s="203">
        <f t="shared" si="3"/>
        <v>-400000</v>
      </c>
      <c r="E58" s="203"/>
      <c r="F58" s="203"/>
      <c r="G58" s="203"/>
      <c r="H58" s="203">
        <v>-400000</v>
      </c>
    </row>
    <row r="59" spans="1:8" ht="19.5" customHeight="1">
      <c r="A59" s="6">
        <v>921</v>
      </c>
      <c r="B59" s="313"/>
      <c r="C59" s="6" t="s">
        <v>275</v>
      </c>
      <c r="D59" s="19">
        <f t="shared" si="3"/>
        <v>660000</v>
      </c>
      <c r="E59" s="19">
        <v>23746</v>
      </c>
      <c r="F59" s="19">
        <v>23415</v>
      </c>
      <c r="G59" s="19">
        <f>437839+G63</f>
        <v>387839</v>
      </c>
      <c r="H59" s="19">
        <f>275000+H61+H63</f>
        <v>225000</v>
      </c>
    </row>
    <row r="60" spans="1:8" ht="18" customHeight="1">
      <c r="A60" s="638"/>
      <c r="B60" s="312">
        <v>92113</v>
      </c>
      <c r="C60" s="553" t="s">
        <v>284</v>
      </c>
      <c r="D60" s="124">
        <f t="shared" si="3"/>
        <v>500000</v>
      </c>
      <c r="E60" s="124"/>
      <c r="F60" s="124">
        <v>22552</v>
      </c>
      <c r="G60" s="124">
        <v>252448</v>
      </c>
      <c r="H60" s="124">
        <v>225000</v>
      </c>
    </row>
    <row r="61" spans="1:8" s="7" customFormat="1" ht="18" customHeight="1">
      <c r="A61" s="260"/>
      <c r="B61" s="204"/>
      <c r="C61" s="219"/>
      <c r="D61" s="203">
        <f t="shared" si="3"/>
        <v>-50000</v>
      </c>
      <c r="E61" s="203"/>
      <c r="F61" s="203"/>
      <c r="G61" s="203"/>
      <c r="H61" s="203">
        <v>-50000</v>
      </c>
    </row>
    <row r="62" spans="1:8" ht="19.5" customHeight="1">
      <c r="A62" s="15"/>
      <c r="B62" s="126">
        <v>92120</v>
      </c>
      <c r="C62" s="554" t="s">
        <v>285</v>
      </c>
      <c r="D62" s="310">
        <f t="shared" si="3"/>
        <v>260000</v>
      </c>
      <c r="E62" s="310">
        <v>23746</v>
      </c>
      <c r="F62" s="310">
        <v>863</v>
      </c>
      <c r="G62" s="310">
        <v>185391</v>
      </c>
      <c r="H62" s="310">
        <v>50000</v>
      </c>
    </row>
    <row r="63" spans="1:8" s="7" customFormat="1" ht="19.5" customHeight="1">
      <c r="A63" s="260"/>
      <c r="B63" s="204"/>
      <c r="C63" s="219"/>
      <c r="D63" s="203">
        <f t="shared" si="3"/>
        <v>-50000</v>
      </c>
      <c r="E63" s="203"/>
      <c r="F63" s="203"/>
      <c r="G63" s="203">
        <v>-50000</v>
      </c>
      <c r="H63" s="203"/>
    </row>
    <row r="64" spans="1:8" ht="19.5" customHeight="1">
      <c r="A64" s="6">
        <v>926</v>
      </c>
      <c r="B64" s="313"/>
      <c r="C64" s="6" t="s">
        <v>253</v>
      </c>
      <c r="D64" s="19">
        <f t="shared" si="3"/>
        <v>6465000</v>
      </c>
      <c r="E64" s="19">
        <v>326557</v>
      </c>
      <c r="F64" s="19">
        <v>1761029</v>
      </c>
      <c r="G64" s="19">
        <v>2627414</v>
      </c>
      <c r="H64" s="19">
        <f>H66+1650000</f>
        <v>1750000</v>
      </c>
    </row>
    <row r="65" spans="1:8" ht="19.5" customHeight="1">
      <c r="A65" s="15"/>
      <c r="B65" s="312">
        <v>92604</v>
      </c>
      <c r="C65" s="312" t="s">
        <v>614</v>
      </c>
      <c r="D65" s="310">
        <f t="shared" si="3"/>
        <v>6235000</v>
      </c>
      <c r="E65" s="310">
        <v>326557</v>
      </c>
      <c r="F65" s="310">
        <v>1757491</v>
      </c>
      <c r="G65" s="310">
        <v>2550952</v>
      </c>
      <c r="H65" s="310">
        <v>1600000</v>
      </c>
    </row>
    <row r="66" spans="1:8" s="7" customFormat="1" ht="19.5" customHeight="1">
      <c r="A66" s="253"/>
      <c r="B66" s="204"/>
      <c r="C66" s="219"/>
      <c r="D66" s="203">
        <f t="shared" si="3"/>
        <v>100000</v>
      </c>
      <c r="E66" s="203"/>
      <c r="F66" s="203"/>
      <c r="G66" s="203"/>
      <c r="H66" s="203">
        <v>100000</v>
      </c>
    </row>
    <row r="67" spans="1:8" ht="19.5" customHeight="1">
      <c r="A67" s="15"/>
      <c r="B67" s="15"/>
      <c r="C67" s="235" t="s">
        <v>362</v>
      </c>
      <c r="D67" s="309">
        <f aca="true" t="shared" si="4" ref="D67:D73">SUM(E67:H67)</f>
        <v>82027756</v>
      </c>
      <c r="E67" s="233">
        <v>13512035</v>
      </c>
      <c r="F67" s="233">
        <v>17667675</v>
      </c>
      <c r="G67" s="233">
        <v>23151705</v>
      </c>
      <c r="H67" s="233">
        <f>H71+H73+27696341</f>
        <v>27696341</v>
      </c>
    </row>
    <row r="68" spans="1:8" ht="19.5" customHeight="1" thickBot="1">
      <c r="A68" s="14"/>
      <c r="B68" s="14"/>
      <c r="C68" s="17" t="s">
        <v>206</v>
      </c>
      <c r="D68" s="24">
        <f t="shared" si="4"/>
        <v>33027830</v>
      </c>
      <c r="E68" s="24">
        <v>8601485</v>
      </c>
      <c r="F68" s="24">
        <v>7809715</v>
      </c>
      <c r="G68" s="24">
        <v>8356087</v>
      </c>
      <c r="H68" s="24">
        <f>H71+H73+8260543</f>
        <v>8260543</v>
      </c>
    </row>
    <row r="69" spans="1:8" ht="19.5" customHeight="1" thickTop="1">
      <c r="A69" s="6">
        <v>852</v>
      </c>
      <c r="B69" s="6"/>
      <c r="C69" s="6" t="s">
        <v>227</v>
      </c>
      <c r="D69" s="19">
        <f t="shared" si="4"/>
        <v>32146800</v>
      </c>
      <c r="E69" s="19">
        <v>8332785</v>
      </c>
      <c r="F69" s="19">
        <v>7555215</v>
      </c>
      <c r="G69" s="19">
        <v>8186957</v>
      </c>
      <c r="H69" s="19">
        <f>H71+H73+8071843</f>
        <v>8071843</v>
      </c>
    </row>
    <row r="70" spans="1:8" ht="19.5" customHeight="1">
      <c r="A70" s="15"/>
      <c r="B70" s="312">
        <v>85201</v>
      </c>
      <c r="C70" s="312" t="s">
        <v>367</v>
      </c>
      <c r="D70" s="310">
        <f t="shared" si="4"/>
        <v>1851000</v>
      </c>
      <c r="E70" s="310">
        <v>462500</v>
      </c>
      <c r="F70" s="310">
        <v>462500</v>
      </c>
      <c r="G70" s="310">
        <v>463500</v>
      </c>
      <c r="H70" s="310">
        <v>462500</v>
      </c>
    </row>
    <row r="71" spans="1:8" s="7" customFormat="1" ht="19.5" customHeight="1">
      <c r="A71" s="253"/>
      <c r="B71" s="204"/>
      <c r="C71" s="219"/>
      <c r="D71" s="203">
        <f t="shared" si="4"/>
        <v>-11200</v>
      </c>
      <c r="E71" s="203"/>
      <c r="F71" s="203"/>
      <c r="G71" s="203"/>
      <c r="H71" s="203">
        <v>-11200</v>
      </c>
    </row>
    <row r="72" spans="1:8" ht="19.5" customHeight="1">
      <c r="A72" s="15"/>
      <c r="B72" s="312">
        <v>85219</v>
      </c>
      <c r="C72" s="312" t="s">
        <v>366</v>
      </c>
      <c r="D72" s="310">
        <f t="shared" si="4"/>
        <v>7193000</v>
      </c>
      <c r="E72" s="310">
        <v>2066785</v>
      </c>
      <c r="F72" s="310">
        <v>1910215</v>
      </c>
      <c r="G72" s="310">
        <v>1942957</v>
      </c>
      <c r="H72" s="310">
        <v>1273043</v>
      </c>
    </row>
    <row r="73" spans="1:8" s="7" customFormat="1" ht="19.5" customHeight="1">
      <c r="A73" s="253"/>
      <c r="B73" s="204"/>
      <c r="C73" s="219"/>
      <c r="D73" s="203">
        <f t="shared" si="4"/>
        <v>11200</v>
      </c>
      <c r="E73" s="203"/>
      <c r="F73" s="203"/>
      <c r="G73" s="203"/>
      <c r="H73" s="203">
        <v>11200</v>
      </c>
    </row>
    <row r="74" spans="1:8" ht="19.5" customHeight="1">
      <c r="A74" s="15"/>
      <c r="B74" s="15"/>
      <c r="C74" s="235" t="s">
        <v>341</v>
      </c>
      <c r="D74" s="309">
        <f aca="true" t="shared" si="5" ref="D74:D111">SUM(E74:H74)</f>
        <v>319155902</v>
      </c>
      <c r="E74" s="233">
        <v>93212501</v>
      </c>
      <c r="F74" s="233">
        <v>82048981</v>
      </c>
      <c r="G74" s="233">
        <v>90050983</v>
      </c>
      <c r="H74" s="233">
        <f>H78+H80+H82+H84+H86+H88+H90+H92+H94+H96+H98+H100+H102+H104+H107+H109+H111+H113+H115+H117+43450182</f>
        <v>53843437</v>
      </c>
    </row>
    <row r="75" spans="1:8" ht="19.5" customHeight="1" thickBot="1">
      <c r="A75" s="14"/>
      <c r="B75" s="14"/>
      <c r="C75" s="17" t="s">
        <v>206</v>
      </c>
      <c r="D75" s="24">
        <f t="shared" si="5"/>
        <v>319076302</v>
      </c>
      <c r="E75" s="24">
        <v>93212191</v>
      </c>
      <c r="F75" s="24">
        <v>82048567</v>
      </c>
      <c r="G75" s="24">
        <v>89986007</v>
      </c>
      <c r="H75" s="24">
        <f>H78+H80+H82+H84+H86+H88+H90+H92+H94+H96+H98+H100+H102+H104+H107+H109+H111+H113+H115+H117+43436282</f>
        <v>53829537</v>
      </c>
    </row>
    <row r="76" spans="1:8" ht="18.75" customHeight="1" thickTop="1">
      <c r="A76" s="6">
        <v>801</v>
      </c>
      <c r="B76" s="6"/>
      <c r="C76" s="6" t="s">
        <v>226</v>
      </c>
      <c r="D76" s="19">
        <f t="shared" si="5"/>
        <v>282729956</v>
      </c>
      <c r="E76" s="19">
        <v>83138520</v>
      </c>
      <c r="F76" s="19">
        <v>72875016</v>
      </c>
      <c r="G76" s="19">
        <v>78889317</v>
      </c>
      <c r="H76" s="19">
        <f>H78+H80+H82+H84+H86+H88+H90+H92+H94+H96+H98+H100+H102+H104+38721648</f>
        <v>47827103</v>
      </c>
    </row>
    <row r="77" spans="1:8" ht="18" customHeight="1">
      <c r="A77" s="15"/>
      <c r="B77" s="312">
        <v>80101</v>
      </c>
      <c r="C77" s="312" t="s">
        <v>240</v>
      </c>
      <c r="D77" s="310">
        <f t="shared" si="5"/>
        <v>77109981</v>
      </c>
      <c r="E77" s="310">
        <v>23055252</v>
      </c>
      <c r="F77" s="310">
        <v>20779077</v>
      </c>
      <c r="G77" s="310">
        <v>22651061</v>
      </c>
      <c r="H77" s="310">
        <v>10624591</v>
      </c>
    </row>
    <row r="78" spans="1:8" s="7" customFormat="1" ht="18" customHeight="1">
      <c r="A78" s="253"/>
      <c r="B78" s="204"/>
      <c r="C78" s="219"/>
      <c r="D78" s="203">
        <f t="shared" si="5"/>
        <v>2236000</v>
      </c>
      <c r="E78" s="203"/>
      <c r="F78" s="203"/>
      <c r="G78" s="203"/>
      <c r="H78" s="203">
        <v>2236000</v>
      </c>
    </row>
    <row r="79" spans="1:8" ht="18" customHeight="1">
      <c r="A79" s="15"/>
      <c r="B79" s="312">
        <v>80102</v>
      </c>
      <c r="C79" s="312" t="s">
        <v>267</v>
      </c>
      <c r="D79" s="310">
        <f t="shared" si="5"/>
        <v>5935600</v>
      </c>
      <c r="E79" s="310">
        <v>1759710</v>
      </c>
      <c r="F79" s="310">
        <v>1541921</v>
      </c>
      <c r="G79" s="310">
        <v>1912469</v>
      </c>
      <c r="H79" s="310">
        <v>721500</v>
      </c>
    </row>
    <row r="80" spans="1:8" s="7" customFormat="1" ht="18" customHeight="1">
      <c r="A80" s="253"/>
      <c r="B80" s="204"/>
      <c r="C80" s="219"/>
      <c r="D80" s="203">
        <f t="shared" si="5"/>
        <v>157000</v>
      </c>
      <c r="E80" s="203"/>
      <c r="F80" s="203"/>
      <c r="G80" s="203"/>
      <c r="H80" s="203">
        <v>157000</v>
      </c>
    </row>
    <row r="81" spans="1:8" ht="18" customHeight="1">
      <c r="A81" s="15"/>
      <c r="B81" s="312">
        <v>80104</v>
      </c>
      <c r="C81" s="312" t="s">
        <v>607</v>
      </c>
      <c r="D81" s="310">
        <f t="shared" si="5"/>
        <v>41477831</v>
      </c>
      <c r="E81" s="310">
        <v>12745673</v>
      </c>
      <c r="F81" s="310">
        <v>10982616</v>
      </c>
      <c r="G81" s="310">
        <v>10198637</v>
      </c>
      <c r="H81" s="310">
        <v>7550905</v>
      </c>
    </row>
    <row r="82" spans="1:8" s="7" customFormat="1" ht="18" customHeight="1">
      <c r="A82" s="253"/>
      <c r="B82" s="204"/>
      <c r="C82" s="219"/>
      <c r="D82" s="203">
        <f t="shared" si="5"/>
        <v>1000000</v>
      </c>
      <c r="E82" s="203"/>
      <c r="F82" s="203"/>
      <c r="G82" s="203"/>
      <c r="H82" s="203">
        <v>1000000</v>
      </c>
    </row>
    <row r="83" spans="1:8" ht="18" customHeight="1">
      <c r="A83" s="15"/>
      <c r="B83" s="312">
        <v>80105</v>
      </c>
      <c r="C83" s="312" t="s">
        <v>293</v>
      </c>
      <c r="D83" s="310">
        <f t="shared" si="5"/>
        <v>1537884</v>
      </c>
      <c r="E83" s="310">
        <v>472424</v>
      </c>
      <c r="F83" s="310">
        <v>427367</v>
      </c>
      <c r="G83" s="310">
        <v>476709</v>
      </c>
      <c r="H83" s="310">
        <v>161384</v>
      </c>
    </row>
    <row r="84" spans="1:8" s="7" customFormat="1" ht="18" customHeight="1">
      <c r="A84" s="253"/>
      <c r="B84" s="204"/>
      <c r="C84" s="219"/>
      <c r="D84" s="203">
        <f t="shared" si="5"/>
        <v>84500</v>
      </c>
      <c r="E84" s="203"/>
      <c r="F84" s="203"/>
      <c r="G84" s="203"/>
      <c r="H84" s="203">
        <v>84500</v>
      </c>
    </row>
    <row r="85" spans="1:8" ht="18" customHeight="1">
      <c r="A85" s="15"/>
      <c r="B85" s="312">
        <v>80110</v>
      </c>
      <c r="C85" s="312" t="s">
        <v>239</v>
      </c>
      <c r="D85" s="310">
        <f t="shared" si="5"/>
        <v>41676360</v>
      </c>
      <c r="E85" s="310">
        <v>13039736</v>
      </c>
      <c r="F85" s="310">
        <v>11054519</v>
      </c>
      <c r="G85" s="310">
        <v>12221005</v>
      </c>
      <c r="H85" s="310">
        <v>5361100</v>
      </c>
    </row>
    <row r="86" spans="1:8" s="7" customFormat="1" ht="18" customHeight="1">
      <c r="A86" s="253"/>
      <c r="B86" s="204"/>
      <c r="C86" s="219"/>
      <c r="D86" s="203">
        <f t="shared" si="5"/>
        <v>2113000</v>
      </c>
      <c r="E86" s="203"/>
      <c r="F86" s="203"/>
      <c r="G86" s="203"/>
      <c r="H86" s="203">
        <v>2113000</v>
      </c>
    </row>
    <row r="87" spans="1:8" ht="18" customHeight="1">
      <c r="A87" s="15"/>
      <c r="B87" s="312">
        <v>80111</v>
      </c>
      <c r="C87" s="312" t="s">
        <v>294</v>
      </c>
      <c r="D87" s="310">
        <f t="shared" si="5"/>
        <v>3568800</v>
      </c>
      <c r="E87" s="310">
        <v>1103790</v>
      </c>
      <c r="F87" s="310">
        <v>961124</v>
      </c>
      <c r="G87" s="310">
        <v>1045086</v>
      </c>
      <c r="H87" s="310">
        <v>458800</v>
      </c>
    </row>
    <row r="88" spans="1:8" s="7" customFormat="1" ht="18" customHeight="1">
      <c r="A88" s="253"/>
      <c r="B88" s="204"/>
      <c r="C88" s="219"/>
      <c r="D88" s="203">
        <f t="shared" si="5"/>
        <v>235600</v>
      </c>
      <c r="E88" s="203"/>
      <c r="F88" s="203"/>
      <c r="G88" s="203"/>
      <c r="H88" s="203">
        <v>235600</v>
      </c>
    </row>
    <row r="89" spans="1:8" ht="18" customHeight="1">
      <c r="A89" s="15"/>
      <c r="B89" s="312">
        <v>80120</v>
      </c>
      <c r="C89" s="312" t="s">
        <v>279</v>
      </c>
      <c r="D89" s="310">
        <f t="shared" si="5"/>
        <v>37571770</v>
      </c>
      <c r="E89" s="310">
        <v>12170930</v>
      </c>
      <c r="F89" s="310">
        <v>9798266</v>
      </c>
      <c r="G89" s="310">
        <v>10349364</v>
      </c>
      <c r="H89" s="310">
        <v>5253210</v>
      </c>
    </row>
    <row r="90" spans="1:8" s="7" customFormat="1" ht="18" customHeight="1">
      <c r="A90" s="253"/>
      <c r="B90" s="204"/>
      <c r="C90" s="219"/>
      <c r="D90" s="203">
        <f t="shared" si="5"/>
        <v>2030000</v>
      </c>
      <c r="E90" s="203"/>
      <c r="F90" s="203"/>
      <c r="G90" s="203"/>
      <c r="H90" s="203">
        <v>2030000</v>
      </c>
    </row>
    <row r="91" spans="1:8" ht="18" customHeight="1">
      <c r="A91" s="15"/>
      <c r="B91" s="312">
        <v>80121</v>
      </c>
      <c r="C91" s="312" t="s">
        <v>295</v>
      </c>
      <c r="D91" s="310">
        <f t="shared" si="5"/>
        <v>1293200</v>
      </c>
      <c r="E91" s="310">
        <v>421915</v>
      </c>
      <c r="F91" s="310">
        <v>369904</v>
      </c>
      <c r="G91" s="310">
        <v>435181</v>
      </c>
      <c r="H91" s="310">
        <v>66200</v>
      </c>
    </row>
    <row r="92" spans="1:8" s="7" customFormat="1" ht="18" customHeight="1">
      <c r="A92" s="260"/>
      <c r="B92" s="204"/>
      <c r="C92" s="219"/>
      <c r="D92" s="203">
        <f t="shared" si="5"/>
        <v>45200</v>
      </c>
      <c r="E92" s="203"/>
      <c r="F92" s="203"/>
      <c r="G92" s="203"/>
      <c r="H92" s="203">
        <v>45200</v>
      </c>
    </row>
    <row r="93" spans="1:8" ht="19.5" customHeight="1">
      <c r="A93" s="15"/>
      <c r="B93" s="126">
        <v>80123</v>
      </c>
      <c r="C93" s="126" t="s">
        <v>280</v>
      </c>
      <c r="D93" s="310">
        <f t="shared" si="5"/>
        <v>6193020</v>
      </c>
      <c r="E93" s="310">
        <v>1810909</v>
      </c>
      <c r="F93" s="310">
        <v>1531225</v>
      </c>
      <c r="G93" s="310">
        <v>1727846</v>
      </c>
      <c r="H93" s="310">
        <v>1123040</v>
      </c>
    </row>
    <row r="94" spans="1:8" s="7" customFormat="1" ht="19.5" customHeight="1">
      <c r="A94" s="253"/>
      <c r="B94" s="204"/>
      <c r="C94" s="219"/>
      <c r="D94" s="203">
        <f t="shared" si="5"/>
        <v>376600</v>
      </c>
      <c r="E94" s="203"/>
      <c r="F94" s="203"/>
      <c r="G94" s="203"/>
      <c r="H94" s="203">
        <v>376600</v>
      </c>
    </row>
    <row r="95" spans="1:8" ht="19.5" customHeight="1">
      <c r="A95" s="15"/>
      <c r="B95" s="312">
        <v>80124</v>
      </c>
      <c r="C95" s="312" t="s">
        <v>299</v>
      </c>
      <c r="D95" s="310">
        <f t="shared" si="5"/>
        <v>329200</v>
      </c>
      <c r="E95" s="310">
        <v>91001</v>
      </c>
      <c r="F95" s="310">
        <v>80992</v>
      </c>
      <c r="G95" s="310">
        <v>89507</v>
      </c>
      <c r="H95" s="310">
        <v>67700</v>
      </c>
    </row>
    <row r="96" spans="1:8" s="7" customFormat="1" ht="19.5" customHeight="1">
      <c r="A96" s="253"/>
      <c r="B96" s="204"/>
      <c r="C96" s="219"/>
      <c r="D96" s="203">
        <f t="shared" si="5"/>
        <v>34000</v>
      </c>
      <c r="E96" s="203"/>
      <c r="F96" s="203"/>
      <c r="G96" s="203"/>
      <c r="H96" s="203">
        <v>34000</v>
      </c>
    </row>
    <row r="97" spans="1:8" ht="19.5" customHeight="1">
      <c r="A97" s="15"/>
      <c r="B97" s="312">
        <v>80130</v>
      </c>
      <c r="C97" s="312" t="s">
        <v>252</v>
      </c>
      <c r="D97" s="310">
        <f t="shared" si="5"/>
        <v>37505451</v>
      </c>
      <c r="E97" s="310">
        <v>11610569</v>
      </c>
      <c r="F97" s="310">
        <v>9788837</v>
      </c>
      <c r="G97" s="310">
        <v>10843178</v>
      </c>
      <c r="H97" s="310">
        <v>5262867</v>
      </c>
    </row>
    <row r="98" spans="1:8" s="7" customFormat="1" ht="19.5" customHeight="1">
      <c r="A98" s="253"/>
      <c r="B98" s="204"/>
      <c r="C98" s="219"/>
      <c r="D98" s="203">
        <f t="shared" si="5"/>
        <v>416055</v>
      </c>
      <c r="E98" s="203"/>
      <c r="F98" s="203"/>
      <c r="G98" s="203"/>
      <c r="H98" s="203">
        <v>416055</v>
      </c>
    </row>
    <row r="99" spans="1:8" ht="19.5" customHeight="1">
      <c r="A99" s="15"/>
      <c r="B99" s="312">
        <v>80132</v>
      </c>
      <c r="C99" s="312" t="s">
        <v>296</v>
      </c>
      <c r="D99" s="310">
        <f t="shared" si="5"/>
        <v>3122619</v>
      </c>
      <c r="E99" s="310">
        <v>963060</v>
      </c>
      <c r="F99" s="310">
        <v>768271</v>
      </c>
      <c r="G99" s="310">
        <v>925588</v>
      </c>
      <c r="H99" s="310">
        <v>465700</v>
      </c>
    </row>
    <row r="100" spans="1:8" s="7" customFormat="1" ht="19.5" customHeight="1">
      <c r="A100" s="253"/>
      <c r="B100" s="204"/>
      <c r="C100" s="219"/>
      <c r="D100" s="203">
        <f t="shared" si="5"/>
        <v>30000</v>
      </c>
      <c r="E100" s="203"/>
      <c r="F100" s="203"/>
      <c r="G100" s="203"/>
      <c r="H100" s="203">
        <v>30000</v>
      </c>
    </row>
    <row r="101" spans="1:8" ht="19.5" customHeight="1">
      <c r="A101" s="15"/>
      <c r="B101" s="312">
        <v>80134</v>
      </c>
      <c r="C101" s="312" t="s">
        <v>297</v>
      </c>
      <c r="D101" s="310">
        <f t="shared" si="5"/>
        <v>3964200</v>
      </c>
      <c r="E101" s="310">
        <v>1234336</v>
      </c>
      <c r="F101" s="310">
        <v>1026536</v>
      </c>
      <c r="G101" s="310">
        <v>1190128</v>
      </c>
      <c r="H101" s="310">
        <v>513200</v>
      </c>
    </row>
    <row r="102" spans="1:8" s="7" customFormat="1" ht="19.5" customHeight="1">
      <c r="A102" s="253"/>
      <c r="B102" s="204"/>
      <c r="C102" s="219"/>
      <c r="D102" s="203">
        <f t="shared" si="5"/>
        <v>156200</v>
      </c>
      <c r="E102" s="203"/>
      <c r="F102" s="203"/>
      <c r="G102" s="203"/>
      <c r="H102" s="203">
        <v>156200</v>
      </c>
    </row>
    <row r="103" spans="1:8" ht="26.25" customHeight="1">
      <c r="A103" s="15"/>
      <c r="B103" s="312">
        <v>80140</v>
      </c>
      <c r="C103" s="300" t="s">
        <v>265</v>
      </c>
      <c r="D103" s="310">
        <f t="shared" si="5"/>
        <v>8278860</v>
      </c>
      <c r="E103" s="310">
        <v>2502033</v>
      </c>
      <c r="F103" s="310">
        <v>2194290</v>
      </c>
      <c r="G103" s="310">
        <v>2579877</v>
      </c>
      <c r="H103" s="310">
        <v>1002660</v>
      </c>
    </row>
    <row r="104" spans="1:8" s="7" customFormat="1" ht="19.5" customHeight="1">
      <c r="A104" s="260"/>
      <c r="B104" s="204"/>
      <c r="C104" s="219"/>
      <c r="D104" s="203">
        <f t="shared" si="5"/>
        <v>191300</v>
      </c>
      <c r="E104" s="203"/>
      <c r="F104" s="203"/>
      <c r="G104" s="203"/>
      <c r="H104" s="203">
        <v>191300</v>
      </c>
    </row>
    <row r="105" spans="1:8" ht="19.5" customHeight="1">
      <c r="A105" s="6">
        <v>854</v>
      </c>
      <c r="B105" s="6"/>
      <c r="C105" s="166" t="s">
        <v>244</v>
      </c>
      <c r="D105" s="19">
        <f t="shared" si="5"/>
        <v>35014214</v>
      </c>
      <c r="E105" s="19">
        <v>10038060</v>
      </c>
      <c r="F105" s="19">
        <v>8749944</v>
      </c>
      <c r="G105" s="19">
        <v>10666840</v>
      </c>
      <c r="H105" s="19">
        <f>H107+H109++H111+H113+H115+H117+4271570</f>
        <v>5559370</v>
      </c>
    </row>
    <row r="106" spans="1:8" ht="19.5" customHeight="1">
      <c r="A106" s="15"/>
      <c r="B106" s="312">
        <v>85401</v>
      </c>
      <c r="C106" s="312" t="s">
        <v>259</v>
      </c>
      <c r="D106" s="310">
        <f t="shared" si="5"/>
        <v>5646762</v>
      </c>
      <c r="E106" s="310">
        <v>1711295</v>
      </c>
      <c r="F106" s="310">
        <v>1510388</v>
      </c>
      <c r="G106" s="310">
        <v>1654013</v>
      </c>
      <c r="H106" s="310">
        <v>771066</v>
      </c>
    </row>
    <row r="107" spans="1:8" s="7" customFormat="1" ht="19.5" customHeight="1">
      <c r="A107" s="253"/>
      <c r="B107" s="204"/>
      <c r="C107" s="219"/>
      <c r="D107" s="203">
        <f t="shared" si="5"/>
        <v>508900</v>
      </c>
      <c r="E107" s="203"/>
      <c r="F107" s="203"/>
      <c r="G107" s="203"/>
      <c r="H107" s="203">
        <v>508900</v>
      </c>
    </row>
    <row r="108" spans="1:8" ht="19.5" customHeight="1">
      <c r="A108" s="15"/>
      <c r="B108" s="312">
        <v>85403</v>
      </c>
      <c r="C108" s="312" t="s">
        <v>356</v>
      </c>
      <c r="D108" s="310">
        <f t="shared" si="5"/>
        <v>7039900</v>
      </c>
      <c r="E108" s="310">
        <v>2142033</v>
      </c>
      <c r="F108" s="310">
        <v>1762937</v>
      </c>
      <c r="G108" s="310">
        <v>2188030</v>
      </c>
      <c r="H108" s="310">
        <v>946900</v>
      </c>
    </row>
    <row r="109" spans="1:8" s="7" customFormat="1" ht="19.5" customHeight="1">
      <c r="A109" s="253"/>
      <c r="B109" s="204"/>
      <c r="C109" s="219"/>
      <c r="D109" s="203">
        <f t="shared" si="5"/>
        <v>222900</v>
      </c>
      <c r="E109" s="203"/>
      <c r="F109" s="203"/>
      <c r="G109" s="203"/>
      <c r="H109" s="203">
        <v>222900</v>
      </c>
    </row>
    <row r="110" spans="1:8" ht="28.5" customHeight="1">
      <c r="A110" s="15"/>
      <c r="B110" s="312">
        <v>85406</v>
      </c>
      <c r="C110" s="300" t="s">
        <v>260</v>
      </c>
      <c r="D110" s="310">
        <f t="shared" si="5"/>
        <v>5014394</v>
      </c>
      <c r="E110" s="310">
        <v>1446681</v>
      </c>
      <c r="F110" s="310">
        <v>1255988</v>
      </c>
      <c r="G110" s="310">
        <v>1480425</v>
      </c>
      <c r="H110" s="310">
        <v>831300</v>
      </c>
    </row>
    <row r="111" spans="1:8" s="7" customFormat="1" ht="19.5" customHeight="1">
      <c r="A111" s="253"/>
      <c r="B111" s="204"/>
      <c r="C111" s="219"/>
      <c r="D111" s="203">
        <f t="shared" si="5"/>
        <v>66200</v>
      </c>
      <c r="E111" s="203"/>
      <c r="F111" s="203"/>
      <c r="G111" s="203"/>
      <c r="H111" s="203">
        <v>66200</v>
      </c>
    </row>
    <row r="112" spans="1:8" ht="19.5" customHeight="1">
      <c r="A112" s="15"/>
      <c r="B112" s="126">
        <v>85407</v>
      </c>
      <c r="C112" s="126" t="s">
        <v>261</v>
      </c>
      <c r="D112" s="310">
        <f aca="true" t="shared" si="6" ref="D112:D117">SUM(E112:H112)</f>
        <v>2167824</v>
      </c>
      <c r="E112" s="310">
        <v>649167</v>
      </c>
      <c r="F112" s="310">
        <v>536323</v>
      </c>
      <c r="G112" s="310">
        <v>637510</v>
      </c>
      <c r="H112" s="310">
        <v>344824</v>
      </c>
    </row>
    <row r="113" spans="1:8" s="7" customFormat="1" ht="19.5" customHeight="1">
      <c r="A113" s="253"/>
      <c r="B113" s="204"/>
      <c r="C113" s="219"/>
      <c r="D113" s="203">
        <f t="shared" si="6"/>
        <v>22000</v>
      </c>
      <c r="E113" s="203"/>
      <c r="F113" s="203"/>
      <c r="G113" s="203"/>
      <c r="H113" s="203">
        <v>22000</v>
      </c>
    </row>
    <row r="114" spans="1:8" ht="19.5" customHeight="1">
      <c r="A114" s="15"/>
      <c r="B114" s="312">
        <v>85410</v>
      </c>
      <c r="C114" s="312" t="s">
        <v>246</v>
      </c>
      <c r="D114" s="310">
        <f t="shared" si="6"/>
        <v>6047000</v>
      </c>
      <c r="E114" s="310">
        <v>1888567</v>
      </c>
      <c r="F114" s="310">
        <v>1618030</v>
      </c>
      <c r="G114" s="310">
        <v>1938003</v>
      </c>
      <c r="H114" s="310">
        <v>602400</v>
      </c>
    </row>
    <row r="115" spans="1:8" s="7" customFormat="1" ht="19.5" customHeight="1">
      <c r="A115" s="253"/>
      <c r="B115" s="204"/>
      <c r="C115" s="219"/>
      <c r="D115" s="203">
        <f t="shared" si="6"/>
        <v>61700</v>
      </c>
      <c r="E115" s="203"/>
      <c r="F115" s="203"/>
      <c r="G115" s="203"/>
      <c r="H115" s="203">
        <v>61700</v>
      </c>
    </row>
    <row r="116" spans="1:8" ht="19.5" customHeight="1">
      <c r="A116" s="15"/>
      <c r="B116" s="312">
        <v>85495</v>
      </c>
      <c r="C116" s="312" t="s">
        <v>228</v>
      </c>
      <c r="D116" s="310">
        <f t="shared" si="6"/>
        <v>5815831</v>
      </c>
      <c r="E116" s="310">
        <v>1849771</v>
      </c>
      <c r="F116" s="310">
        <v>1632527</v>
      </c>
      <c r="G116" s="310">
        <v>1709806</v>
      </c>
      <c r="H116" s="310">
        <v>623727</v>
      </c>
    </row>
    <row r="117" spans="1:8" s="7" customFormat="1" ht="19.5" customHeight="1">
      <c r="A117" s="260"/>
      <c r="B117" s="204"/>
      <c r="C117" s="219"/>
      <c r="D117" s="203">
        <f t="shared" si="6"/>
        <v>406100</v>
      </c>
      <c r="E117" s="203"/>
      <c r="F117" s="203"/>
      <c r="G117" s="203"/>
      <c r="H117" s="203">
        <v>406100</v>
      </c>
    </row>
    <row r="120" spans="1:256" s="656" customFormat="1" ht="18" customHeight="1">
      <c r="A120" s="657" t="s">
        <v>662</v>
      </c>
      <c r="E120" s="657"/>
      <c r="G120" s="656" t="s">
        <v>659</v>
      </c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47"/>
      <c r="CC120" s="47"/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47"/>
      <c r="CQ120" s="47"/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7"/>
      <c r="DF120" s="47"/>
      <c r="DG120" s="47"/>
      <c r="DH120" s="47"/>
      <c r="DI120" s="47"/>
      <c r="DJ120" s="47"/>
      <c r="DK120" s="47"/>
      <c r="DL120" s="47"/>
      <c r="DM120" s="47"/>
      <c r="DN120" s="47"/>
      <c r="DO120" s="47"/>
      <c r="DP120" s="47"/>
      <c r="DQ120" s="47"/>
      <c r="DR120" s="47"/>
      <c r="DS120" s="47"/>
      <c r="DT120" s="47"/>
      <c r="DU120" s="47"/>
      <c r="DV120" s="47"/>
      <c r="DW120" s="47"/>
      <c r="DX120" s="47"/>
      <c r="DY120" s="47"/>
      <c r="DZ120" s="47"/>
      <c r="EA120" s="47"/>
      <c r="EB120" s="47"/>
      <c r="EC120" s="47"/>
      <c r="ED120" s="47"/>
      <c r="EE120" s="47"/>
      <c r="EF120" s="47"/>
      <c r="EG120" s="47"/>
      <c r="EH120" s="47"/>
      <c r="EI120" s="47"/>
      <c r="EJ120" s="47"/>
      <c r="EK120" s="47"/>
      <c r="EL120" s="47"/>
      <c r="EM120" s="47"/>
      <c r="EN120" s="47"/>
      <c r="EO120" s="47"/>
      <c r="EP120" s="47"/>
      <c r="EQ120" s="47"/>
      <c r="ER120" s="47"/>
      <c r="ES120" s="47"/>
      <c r="ET120" s="47"/>
      <c r="EU120" s="47"/>
      <c r="EV120" s="47"/>
      <c r="EW120" s="47"/>
      <c r="EX120" s="47"/>
      <c r="EY120" s="47"/>
      <c r="EZ120" s="47"/>
      <c r="FA120" s="47"/>
      <c r="FB120" s="47"/>
      <c r="FC120" s="47"/>
      <c r="FD120" s="47"/>
      <c r="FE120" s="47"/>
      <c r="FF120" s="47"/>
      <c r="FG120" s="47"/>
      <c r="FH120" s="47"/>
      <c r="FI120" s="47"/>
      <c r="FJ120" s="47"/>
      <c r="FK120" s="47"/>
      <c r="FL120" s="47"/>
      <c r="FM120" s="47"/>
      <c r="FN120" s="47"/>
      <c r="FO120" s="47"/>
      <c r="FP120" s="47"/>
      <c r="FQ120" s="47"/>
      <c r="FR120" s="47"/>
      <c r="FS120" s="47"/>
      <c r="FT120" s="47"/>
      <c r="FU120" s="47"/>
      <c r="FV120" s="47"/>
      <c r="FW120" s="47"/>
      <c r="FX120" s="47"/>
      <c r="FY120" s="47"/>
      <c r="FZ120" s="47"/>
      <c r="GA120" s="47"/>
      <c r="GB120" s="47"/>
      <c r="GC120" s="47"/>
      <c r="GD120" s="47"/>
      <c r="GE120" s="47"/>
      <c r="GF120" s="47"/>
      <c r="GG120" s="47"/>
      <c r="GH120" s="47"/>
      <c r="GI120" s="47"/>
      <c r="GJ120" s="47"/>
      <c r="GK120" s="47"/>
      <c r="GL120" s="47"/>
      <c r="GM120" s="47"/>
      <c r="GN120" s="47"/>
      <c r="GO120" s="47"/>
      <c r="GP120" s="47"/>
      <c r="GQ120" s="47"/>
      <c r="GR120" s="47"/>
      <c r="GS120" s="47"/>
      <c r="GT120" s="47"/>
      <c r="GU120" s="47"/>
      <c r="GV120" s="47"/>
      <c r="GW120" s="47"/>
      <c r="GX120" s="47"/>
      <c r="GY120" s="47"/>
      <c r="GZ120" s="47"/>
      <c r="HA120" s="47"/>
      <c r="HB120" s="47"/>
      <c r="HC120" s="47"/>
      <c r="HD120" s="47"/>
      <c r="HE120" s="47"/>
      <c r="HF120" s="47"/>
      <c r="HG120" s="47"/>
      <c r="HH120" s="47"/>
      <c r="HI120" s="47"/>
      <c r="HJ120" s="47"/>
      <c r="HK120" s="47"/>
      <c r="HL120" s="47"/>
      <c r="HM120" s="47"/>
      <c r="HN120" s="47"/>
      <c r="HO120" s="47"/>
      <c r="HP120" s="47"/>
      <c r="HQ120" s="47"/>
      <c r="HR120" s="47"/>
      <c r="HS120" s="47"/>
      <c r="HT120" s="47"/>
      <c r="HU120" s="47"/>
      <c r="HV120" s="47"/>
      <c r="HW120" s="47"/>
      <c r="HX120" s="47"/>
      <c r="HY120" s="47"/>
      <c r="HZ120" s="47"/>
      <c r="IA120" s="47"/>
      <c r="IB120" s="47"/>
      <c r="IC120" s="47"/>
      <c r="ID120" s="47"/>
      <c r="IE120" s="47"/>
      <c r="IF120" s="47"/>
      <c r="IG120" s="47"/>
      <c r="IH120" s="47"/>
      <c r="II120" s="47"/>
      <c r="IJ120" s="47"/>
      <c r="IK120" s="47"/>
      <c r="IL120" s="47"/>
      <c r="IM120" s="47"/>
      <c r="IN120" s="47"/>
      <c r="IO120" s="47"/>
      <c r="IP120" s="47"/>
      <c r="IQ120" s="47"/>
      <c r="IR120" s="47"/>
      <c r="IS120" s="47"/>
      <c r="IT120" s="47"/>
      <c r="IU120" s="47"/>
      <c r="IV120" s="47"/>
    </row>
    <row r="121" spans="1:256" s="658" customFormat="1" ht="18" customHeight="1">
      <c r="A121" s="659" t="s">
        <v>663</v>
      </c>
      <c r="E121" s="659"/>
      <c r="G121" s="658" t="s">
        <v>661</v>
      </c>
      <c r="V121" s="660"/>
      <c r="W121" s="660"/>
      <c r="X121" s="660"/>
      <c r="Y121" s="660"/>
      <c r="Z121" s="660"/>
      <c r="AA121" s="660"/>
      <c r="AB121" s="660"/>
      <c r="AC121" s="660"/>
      <c r="AD121" s="660"/>
      <c r="AE121" s="660"/>
      <c r="AF121" s="660"/>
      <c r="AG121" s="660"/>
      <c r="AH121" s="660"/>
      <c r="AI121" s="660"/>
      <c r="AJ121" s="660"/>
      <c r="AK121" s="660"/>
      <c r="AL121" s="660"/>
      <c r="AM121" s="660"/>
      <c r="AN121" s="660"/>
      <c r="AO121" s="660"/>
      <c r="AP121" s="660"/>
      <c r="AQ121" s="660"/>
      <c r="AR121" s="660"/>
      <c r="AS121" s="660"/>
      <c r="AT121" s="660"/>
      <c r="AU121" s="660"/>
      <c r="AV121" s="660"/>
      <c r="AW121" s="660"/>
      <c r="AX121" s="660"/>
      <c r="AY121" s="660"/>
      <c r="AZ121" s="660"/>
      <c r="BA121" s="660"/>
      <c r="BB121" s="660"/>
      <c r="BC121" s="660"/>
      <c r="BD121" s="660"/>
      <c r="BE121" s="660"/>
      <c r="BF121" s="660"/>
      <c r="BG121" s="660"/>
      <c r="BH121" s="660"/>
      <c r="BI121" s="660"/>
      <c r="BJ121" s="660"/>
      <c r="BK121" s="660"/>
      <c r="BL121" s="660"/>
      <c r="BM121" s="660"/>
      <c r="BN121" s="660"/>
      <c r="BO121" s="660"/>
      <c r="BP121" s="660"/>
      <c r="BQ121" s="660"/>
      <c r="BR121" s="660"/>
      <c r="BS121" s="660"/>
      <c r="BT121" s="660"/>
      <c r="BU121" s="660"/>
      <c r="BV121" s="660"/>
      <c r="BW121" s="660"/>
      <c r="BX121" s="660"/>
      <c r="BY121" s="660"/>
      <c r="BZ121" s="660"/>
      <c r="CA121" s="660"/>
      <c r="CB121" s="660"/>
      <c r="CC121" s="660"/>
      <c r="CD121" s="660"/>
      <c r="CE121" s="660"/>
      <c r="CF121" s="660"/>
      <c r="CG121" s="660"/>
      <c r="CH121" s="660"/>
      <c r="CI121" s="660"/>
      <c r="CJ121" s="660"/>
      <c r="CK121" s="660"/>
      <c r="CL121" s="660"/>
      <c r="CM121" s="660"/>
      <c r="CN121" s="660"/>
      <c r="CO121" s="660"/>
      <c r="CP121" s="660"/>
      <c r="CQ121" s="660"/>
      <c r="CR121" s="660"/>
      <c r="CS121" s="660"/>
      <c r="CT121" s="660"/>
      <c r="CU121" s="660"/>
      <c r="CV121" s="660"/>
      <c r="CW121" s="660"/>
      <c r="CX121" s="660"/>
      <c r="CY121" s="660"/>
      <c r="CZ121" s="660"/>
      <c r="DA121" s="660"/>
      <c r="DB121" s="660"/>
      <c r="DC121" s="660"/>
      <c r="DD121" s="660"/>
      <c r="DE121" s="660"/>
      <c r="DF121" s="660"/>
      <c r="DG121" s="660"/>
      <c r="DH121" s="660"/>
      <c r="DI121" s="660"/>
      <c r="DJ121" s="660"/>
      <c r="DK121" s="660"/>
      <c r="DL121" s="660"/>
      <c r="DM121" s="660"/>
      <c r="DN121" s="660"/>
      <c r="DO121" s="660"/>
      <c r="DP121" s="660"/>
      <c r="DQ121" s="660"/>
      <c r="DR121" s="660"/>
      <c r="DS121" s="660"/>
      <c r="DT121" s="660"/>
      <c r="DU121" s="660"/>
      <c r="DV121" s="660"/>
      <c r="DW121" s="660"/>
      <c r="DX121" s="660"/>
      <c r="DY121" s="660"/>
      <c r="DZ121" s="660"/>
      <c r="EA121" s="660"/>
      <c r="EB121" s="660"/>
      <c r="EC121" s="660"/>
      <c r="ED121" s="660"/>
      <c r="EE121" s="660"/>
      <c r="EF121" s="660"/>
      <c r="EG121" s="660"/>
      <c r="EH121" s="660"/>
      <c r="EI121" s="660"/>
      <c r="EJ121" s="660"/>
      <c r="EK121" s="660"/>
      <c r="EL121" s="660"/>
      <c r="EM121" s="660"/>
      <c r="EN121" s="660"/>
      <c r="EO121" s="660"/>
      <c r="EP121" s="660"/>
      <c r="EQ121" s="660"/>
      <c r="ER121" s="660"/>
      <c r="ES121" s="660"/>
      <c r="ET121" s="660"/>
      <c r="EU121" s="660"/>
      <c r="EV121" s="660"/>
      <c r="EW121" s="660"/>
      <c r="EX121" s="660"/>
      <c r="EY121" s="660"/>
      <c r="EZ121" s="660"/>
      <c r="FA121" s="660"/>
      <c r="FB121" s="660"/>
      <c r="FC121" s="660"/>
      <c r="FD121" s="660"/>
      <c r="FE121" s="660"/>
      <c r="FF121" s="660"/>
      <c r="FG121" s="660"/>
      <c r="FH121" s="660"/>
      <c r="FI121" s="660"/>
      <c r="FJ121" s="660"/>
      <c r="FK121" s="660"/>
      <c r="FL121" s="660"/>
      <c r="FM121" s="660"/>
      <c r="FN121" s="660"/>
      <c r="FO121" s="660"/>
      <c r="FP121" s="660"/>
      <c r="FQ121" s="660"/>
      <c r="FR121" s="660"/>
      <c r="FS121" s="660"/>
      <c r="FT121" s="660"/>
      <c r="FU121" s="660"/>
      <c r="FV121" s="660"/>
      <c r="FW121" s="660"/>
      <c r="FX121" s="660"/>
      <c r="FY121" s="660"/>
      <c r="FZ121" s="660"/>
      <c r="GA121" s="660"/>
      <c r="GB121" s="660"/>
      <c r="GC121" s="660"/>
      <c r="GD121" s="660"/>
      <c r="GE121" s="660"/>
      <c r="GF121" s="660"/>
      <c r="GG121" s="660"/>
      <c r="GH121" s="660"/>
      <c r="GI121" s="660"/>
      <c r="GJ121" s="660"/>
      <c r="GK121" s="660"/>
      <c r="GL121" s="660"/>
      <c r="GM121" s="660"/>
      <c r="GN121" s="660"/>
      <c r="GO121" s="660"/>
      <c r="GP121" s="660"/>
      <c r="GQ121" s="660"/>
      <c r="GR121" s="660"/>
      <c r="GS121" s="660"/>
      <c r="GT121" s="660"/>
      <c r="GU121" s="660"/>
      <c r="GV121" s="660"/>
      <c r="GW121" s="660"/>
      <c r="GX121" s="660"/>
      <c r="GY121" s="660"/>
      <c r="GZ121" s="660"/>
      <c r="HA121" s="660"/>
      <c r="HB121" s="660"/>
      <c r="HC121" s="660"/>
      <c r="HD121" s="660"/>
      <c r="HE121" s="660"/>
      <c r="HF121" s="660"/>
      <c r="HG121" s="660"/>
      <c r="HH121" s="660"/>
      <c r="HI121" s="660"/>
      <c r="HJ121" s="660"/>
      <c r="HK121" s="660"/>
      <c r="HL121" s="660"/>
      <c r="HM121" s="660"/>
      <c r="HN121" s="660"/>
      <c r="HO121" s="660"/>
      <c r="HP121" s="660"/>
      <c r="HQ121" s="660"/>
      <c r="HR121" s="660"/>
      <c r="HS121" s="660"/>
      <c r="HT121" s="660"/>
      <c r="HU121" s="660"/>
      <c r="HV121" s="660"/>
      <c r="HW121" s="660"/>
      <c r="HX121" s="660"/>
      <c r="HY121" s="660"/>
      <c r="HZ121" s="660"/>
      <c r="IA121" s="660"/>
      <c r="IB121" s="660"/>
      <c r="IC121" s="660"/>
      <c r="ID121" s="660"/>
      <c r="IE121" s="660"/>
      <c r="IF121" s="660"/>
      <c r="IG121" s="660"/>
      <c r="IH121" s="660"/>
      <c r="II121" s="660"/>
      <c r="IJ121" s="660"/>
      <c r="IK121" s="660"/>
      <c r="IL121" s="660"/>
      <c r="IM121" s="660"/>
      <c r="IN121" s="660"/>
      <c r="IO121" s="660"/>
      <c r="IP121" s="660"/>
      <c r="IQ121" s="660"/>
      <c r="IR121" s="660"/>
      <c r="IS121" s="660"/>
      <c r="IT121" s="660"/>
      <c r="IU121" s="660"/>
      <c r="IV121" s="660"/>
    </row>
  </sheetData>
  <mergeCells count="8">
    <mergeCell ref="A6:A7"/>
    <mergeCell ref="B6:B7"/>
    <mergeCell ref="G6:G7"/>
    <mergeCell ref="H6:H7"/>
    <mergeCell ref="C6:C7"/>
    <mergeCell ref="D6:D7"/>
    <mergeCell ref="E6:E7"/>
    <mergeCell ref="F6:F7"/>
  </mergeCells>
  <printOptions horizontalCentered="1"/>
  <pageMargins left="0.5905511811023623" right="0.5905511811023623" top="0.4724409448818898" bottom="0.5905511811023623" header="0.31496062992125984" footer="0.31496062992125984"/>
  <pageSetup firstPageNumber="38" useFirstPageNumber="1" horizontalDpi="300" verticalDpi="300" orientation="landscape" paperSize="9" scale="88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Wydz.Finansowy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</dc:creator>
  <cp:keywords/>
  <dc:description/>
  <cp:lastModifiedBy>um</cp:lastModifiedBy>
  <cp:lastPrinted>2004-11-29T07:41:59Z</cp:lastPrinted>
  <dcterms:created xsi:type="dcterms:W3CDTF">1999-10-25T09:23:49Z</dcterms:created>
  <dcterms:modified xsi:type="dcterms:W3CDTF">2004-06-07T18:09:54Z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