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6075" activeTab="0"/>
  </bookViews>
  <sheets>
    <sheet name="inwestycje " sheetId="1" r:id="rId1"/>
  </sheets>
  <definedNames>
    <definedName name="_xlnm.Print_Titles" localSheetId="0">'inwestycje '!$7:$11</definedName>
  </definedNames>
  <calcPr fullCalcOnLoad="1"/>
</workbook>
</file>

<file path=xl/sharedStrings.xml><?xml version="1.0" encoding="utf-8"?>
<sst xmlns="http://schemas.openxmlformats.org/spreadsheetml/2006/main" count="387" uniqueCount="307">
  <si>
    <t>w złotych</t>
  </si>
  <si>
    <t xml:space="preserve">Wielkość </t>
  </si>
  <si>
    <t>Wydatki</t>
  </si>
  <si>
    <t>z tego:</t>
  </si>
  <si>
    <t>Dział</t>
  </si>
  <si>
    <t>Rozdz.</t>
  </si>
  <si>
    <t xml:space="preserve">   Nazwa: działu, rozdziału, </t>
  </si>
  <si>
    <t>Zakres rzeczowy</t>
  </si>
  <si>
    <t>Lata</t>
  </si>
  <si>
    <t>zrealizo-</t>
  </si>
  <si>
    <t>majątkowe</t>
  </si>
  <si>
    <t>ze środków</t>
  </si>
  <si>
    <t xml:space="preserve">ze </t>
  </si>
  <si>
    <t>realizacji</t>
  </si>
  <si>
    <t>kosztory-</t>
  </si>
  <si>
    <t xml:space="preserve">wanych </t>
  </si>
  <si>
    <t xml:space="preserve">własnych </t>
  </si>
  <si>
    <t>środków</t>
  </si>
  <si>
    <t>sowa</t>
  </si>
  <si>
    <t>nakładów</t>
  </si>
  <si>
    <t>budżetu państwa</t>
  </si>
  <si>
    <t>Wydatki na zadania własne</t>
  </si>
  <si>
    <t>Pozostała działalność</t>
  </si>
  <si>
    <t>Transport i łączność</t>
  </si>
  <si>
    <t>Drogi publiczne w miastach na prawach powiatu</t>
  </si>
  <si>
    <t>dokumentacja techniczna</t>
  </si>
  <si>
    <t>Drogi publiczne gminne</t>
  </si>
  <si>
    <t>zakupy inwestycyjne</t>
  </si>
  <si>
    <t>Gospodarka mieszkaniowa</t>
  </si>
  <si>
    <t>Administracja publiczna</t>
  </si>
  <si>
    <t>Bezpieczeństwo publiczne i ochrona przeciwpożarowa</t>
  </si>
  <si>
    <t>Komendy powiatowe Państwowej Straży Pożarnej</t>
  </si>
  <si>
    <t>Oświata i wychowanie</t>
  </si>
  <si>
    <t>Szkoły podstawowe</t>
  </si>
  <si>
    <t>Gimnazja</t>
  </si>
  <si>
    <t>Ochrona zdrowia</t>
  </si>
  <si>
    <t>modernizacje obiektów</t>
  </si>
  <si>
    <t>Domy pomocy społecznej</t>
  </si>
  <si>
    <t>Gospodarka komunalna i ochrona środowiska</t>
  </si>
  <si>
    <t>Gospodarka ściekowa i ochrona wód</t>
  </si>
  <si>
    <t>wykup gruntów</t>
  </si>
  <si>
    <t>infrastruktura techniczna dla inwestorów budownictwa wielorodzinnego</t>
  </si>
  <si>
    <t>dokumentacja przyszłościowa</t>
  </si>
  <si>
    <t>Kultura i ochrona dziedzictwa narodowego</t>
  </si>
  <si>
    <t>Pozostałe zadania w zakresie kultury</t>
  </si>
  <si>
    <t>Ochrona i konserwacja zabytków</t>
  </si>
  <si>
    <t>Kultura fizyczna i sport</t>
  </si>
  <si>
    <t>Instytucje kultury fizycznej</t>
  </si>
  <si>
    <t>Wydatki na zadania zlecone</t>
  </si>
  <si>
    <t>Wydatki na zadania z zakresu administracji rządowej wykonywane przez powiat</t>
  </si>
  <si>
    <t>Szkoły zawodowe</t>
  </si>
  <si>
    <t>Ośrodki wsparcia</t>
  </si>
  <si>
    <t>Oczyszczanie miast i wsi</t>
  </si>
  <si>
    <t>ul. Willowa</t>
  </si>
  <si>
    <t>budownictwo mieszkaniowe komunalne 
i socjalne</t>
  </si>
  <si>
    <t>Urzędy miast i miast na prawach powiatu</t>
  </si>
  <si>
    <t>budżetu miasta</t>
  </si>
  <si>
    <t>Ogółem wydatki majątkowe</t>
  </si>
  <si>
    <t>węzeł drogowy Poniatowskiego (wiadukt 
z połączeniem do ul. ks. Popiełuszki)</t>
  </si>
  <si>
    <t>przebudowa al. Spółdzielczości Pracy</t>
  </si>
  <si>
    <t>system monitoringu w mieście</t>
  </si>
  <si>
    <t>zakup samochodu ratowniczo-gaśniczego</t>
  </si>
  <si>
    <t>1999-2005</t>
  </si>
  <si>
    <t>2002-2007</t>
  </si>
  <si>
    <t>1996-2006</t>
  </si>
  <si>
    <t>1995-2005</t>
  </si>
  <si>
    <t xml:space="preserve">modernizacje budynków </t>
  </si>
  <si>
    <t>2003-2005</t>
  </si>
  <si>
    <t>Wydatki na zadania realizowane na podstawie porozumień i umów</t>
  </si>
  <si>
    <t xml:space="preserve">pożyczek </t>
  </si>
  <si>
    <t>i innych środków</t>
  </si>
  <si>
    <t>Centra kultury i sztuki</t>
  </si>
  <si>
    <t>pomoc finansowa dla gminy Lubartów 
na inwestycje</t>
  </si>
  <si>
    <t xml:space="preserve"> </t>
  </si>
  <si>
    <t>Licea ogólnokształcące</t>
  </si>
  <si>
    <t>budowa boisk</t>
  </si>
  <si>
    <t>Pomoc społeczna</t>
  </si>
  <si>
    <t>sprawy terenowo - prawne</t>
  </si>
  <si>
    <t>2003-2006</t>
  </si>
  <si>
    <t>prace związane z budową systemu odgazowania wysypiska z gospodarczym wykorzystaniem ujmowanego biogazu</t>
  </si>
  <si>
    <t>zakup specjalistycznego  samochodu pożarniczego</t>
  </si>
  <si>
    <t>Przeciwdziałanie alkoholizmowi</t>
  </si>
  <si>
    <t xml:space="preserve">Wartość </t>
  </si>
  <si>
    <t>Rady Miasta Lublin</t>
  </si>
  <si>
    <t>z kredytów,</t>
  </si>
  <si>
    <t xml:space="preserve">                 zadania inwestycyjnego</t>
  </si>
  <si>
    <t>1999-2008</t>
  </si>
  <si>
    <t>przebudowa ul. Poniatowskiego 
i ul. Sowińskiego (od ul. ks. Popiełuszki 
do ul. Filaretów)</t>
  </si>
  <si>
    <t>roboty termomodernizacyjne</t>
  </si>
  <si>
    <t>2004-2006</t>
  </si>
  <si>
    <t>adaptacja klasztoru powizytkowskiego na wielofunkcyjne Centrum Kultury</t>
  </si>
  <si>
    <t>budowa zakładu utylizacji odpadów komunalnych dla Lublina i gmin ościennych</t>
  </si>
  <si>
    <t>Ośrodki pomocy społecznej</t>
  </si>
  <si>
    <t>Zespoły do spraw orzekania 
o niepełnosprawności</t>
  </si>
  <si>
    <t>budowa gimnazjum przy ul. Roztocze</t>
  </si>
  <si>
    <t>montaż 4 kamer</t>
  </si>
  <si>
    <t xml:space="preserve">przebudowa uzbrojenia, roboty budowlane </t>
  </si>
  <si>
    <t>ścieżki rowerowe</t>
  </si>
  <si>
    <t>Pozostałe zadania w zakresie polityki społecznej</t>
  </si>
  <si>
    <t>dokumentacja techniczna, sprawy terenowo - prawne</t>
  </si>
  <si>
    <t>segment "E" - sportowy - kontynuacja</t>
  </si>
  <si>
    <t>Gospodarka odpadami</t>
  </si>
  <si>
    <t>prace dokumentacyjne związane z budową zakładu utylizacji odpadów komunalnych</t>
  </si>
  <si>
    <t>Działalność usługowa</t>
  </si>
  <si>
    <t>skatepark w os. Błonie</t>
  </si>
  <si>
    <t>budowa Parków Sportowych - skateparków</t>
  </si>
  <si>
    <t>obwodnica miejska od węzła al. Tysiąclecia - 
ul. Hutnicza do ul. Mełgiewskiej</t>
  </si>
  <si>
    <t>Planowane wydatki majątkowe na 2005 rok</t>
  </si>
  <si>
    <t>na 2005 rok</t>
  </si>
  <si>
    <t>2000-2006</t>
  </si>
  <si>
    <t>trasa zielona - I etap</t>
  </si>
  <si>
    <t>1999-2007</t>
  </si>
  <si>
    <t>trasa zielona - II etap</t>
  </si>
  <si>
    <t>2005-2008</t>
  </si>
  <si>
    <t>1994-2008</t>
  </si>
  <si>
    <t>1997-2006</t>
  </si>
  <si>
    <t>2005-2007</t>
  </si>
  <si>
    <t>przebudowa na odcinku o dł. 1,4 km w zakresie dostosowania do obciążenia 100 kN/oś</t>
  </si>
  <si>
    <t>2005-2006</t>
  </si>
  <si>
    <t>przebudowa na odcinku o dł. 2,6 km w zakresie dostosowania do obciążenia 100 kN/oś</t>
  </si>
  <si>
    <t>przebudowa na odcinku o dł. 0,9 km w zakresie dostosowania do obciążenia 100 kN/oś</t>
  </si>
  <si>
    <t>przebudowa na odcinku o dł. 0,65 km w zakresie dostosowania do obciążenia 100 kN/oś</t>
  </si>
  <si>
    <t>przebudowa skrzyżowań wraz z sygnalizacjami świetlnymi</t>
  </si>
  <si>
    <t>ul. Rapackiego</t>
  </si>
  <si>
    <t>sprawy terenowo-prawne</t>
  </si>
  <si>
    <t>1996-2008</t>
  </si>
  <si>
    <t>ul. Stefczyka</t>
  </si>
  <si>
    <t>Lokalny transport zbiorowy</t>
  </si>
  <si>
    <t>rozbudowa i przebudowa trakcji trolejbusowej</t>
  </si>
  <si>
    <t>Cmentarze</t>
  </si>
  <si>
    <t>cmentarz komunalny</t>
  </si>
  <si>
    <t>zakup sprzętu komputerowego, samochodów</t>
  </si>
  <si>
    <t>Straż Miejska</t>
  </si>
  <si>
    <t>Komendy powiatowe Policji</t>
  </si>
  <si>
    <t>Różne rozliczenia</t>
  </si>
  <si>
    <t>Rezerwy ogólne i celowe</t>
  </si>
  <si>
    <t>rozbudowa budynku szkoły</t>
  </si>
  <si>
    <t>2001-2006</t>
  </si>
  <si>
    <t>kontynuacja budowy szkoły</t>
  </si>
  <si>
    <t>1997-2007</t>
  </si>
  <si>
    <t>kontynuacja budowy sali gimnastycznej</t>
  </si>
  <si>
    <t>Przedszkola</t>
  </si>
  <si>
    <t xml:space="preserve">termomodernizacje obiektów </t>
  </si>
  <si>
    <t>część "C" sportowa - zakończenie, wyposażenie</t>
  </si>
  <si>
    <t>1992-2006</t>
  </si>
  <si>
    <t>Lecznictwo ambulatoryjne</t>
  </si>
  <si>
    <t>Placówki opiekuńczo-wychowawcze</t>
  </si>
  <si>
    <t>termomodernizacja obiektu</t>
  </si>
  <si>
    <t>zakup zestawu komputerowego, obieraczki do ziemniaków</t>
  </si>
  <si>
    <t>zakup sprzętu komputerowego, oprogramowania</t>
  </si>
  <si>
    <t>Żłobki</t>
  </si>
  <si>
    <t>Powiatowe urzędy pracy</t>
  </si>
  <si>
    <t xml:space="preserve">kolektor sanitarny N-II </t>
  </si>
  <si>
    <t>1987-2008</t>
  </si>
  <si>
    <t>1997-2008</t>
  </si>
  <si>
    <t>odwodnienie os. Sławin</t>
  </si>
  <si>
    <t>rozpoczęcie realizacji odwodnienia w rejonie ul. Jemiołowej i ul. Zbożowej</t>
  </si>
  <si>
    <t>przedłużenie istniejących kanałów do ul. Jana Pawła II</t>
  </si>
  <si>
    <t>kolektor sanitarny AN-AS w os. Lipniak do granic miasta</t>
  </si>
  <si>
    <t>realizacja odcinka o dł. ok. 0,8 km</t>
  </si>
  <si>
    <t>2004-2007</t>
  </si>
  <si>
    <t>infrastruktura dla aktywizacji gospodarczej w dzielnicy Bursaki</t>
  </si>
  <si>
    <t>iluminacja Archikatedry Lubelskiej</t>
  </si>
  <si>
    <t>Biblioteki</t>
  </si>
  <si>
    <t>zakończenie I etapu informatyzacji w 9 filiach bibliotecznych (udział własny 100.000 zł), kontynuacja II etapu informatyzacji w 14 filiach bibliotecznych (udział własny 40.000 zł)</t>
  </si>
  <si>
    <t>rozpoczęcie realizacji projektu</t>
  </si>
  <si>
    <t>Domy i ośrodki kultury, świetlice i kluby</t>
  </si>
  <si>
    <t>roboty wykończeniowe hali</t>
  </si>
  <si>
    <t>modernizacja stadionu przy Al. Zygmuntowskich 5</t>
  </si>
  <si>
    <t>budowa dróg dojazdowych, ciągów dla pieszych, połączenia pawilonu usługowego z halą, parkingu</t>
  </si>
  <si>
    <t>przebudowa trybun, zakończenie realizacji budynku szatni, płyta boiska</t>
  </si>
  <si>
    <t>Obrona cywilna</t>
  </si>
  <si>
    <t>zakup zestawu komputerowego</t>
  </si>
  <si>
    <t>dokumentacja techniczna na przedłużenie trakcji trolejbusowej w ul. Abramowickiej</t>
  </si>
  <si>
    <t>zakończenie spraw terenowo - prawnych, budowa odcinka od ul. Tarasowej do ul. Sławinkowskiej</t>
  </si>
  <si>
    <t xml:space="preserve">sprawy terenowo - prawne, przebudowa al. Piłsudskiego na odcinku ok. 0,4 km wraz z łącznikiem do ul. Młyńskiej </t>
  </si>
  <si>
    <t>sprawy terenowo - prawne, rozpoczęcie realizacji odcinka ulicy o dł. 2,4 km wraz z włączeniem do al. Kraśnickiej</t>
  </si>
  <si>
    <t>przebudowa ul. Krańcowej na odcinku od al. Witosa do ul. Długiej</t>
  </si>
  <si>
    <t>przedłużenie ul. Jana Pawła II do al. Kraśnickiej 
z odwodnieniem</t>
  </si>
  <si>
    <t>przebudowa sygnalizacji świetlnych</t>
  </si>
  <si>
    <t>przygotowanie dokumentacji, montaż sygnalizacji</t>
  </si>
  <si>
    <t>ul. Bursaki (połączenie z al. Smorawińskiego), 
ul. Magnoliowa na odcinku od al. Spółdzielczości Pracy do ul. Bursaki</t>
  </si>
  <si>
    <t>kontynuacja budowy 3 budynków komunalnych 
w os. Felin</t>
  </si>
  <si>
    <t>budowa alejek i ogrodzenie cmentarza</t>
  </si>
  <si>
    <t>2002-2006</t>
  </si>
  <si>
    <t>montaż windy</t>
  </si>
  <si>
    <t>przebudowa muru oporowego</t>
  </si>
  <si>
    <t>zakończenie realizacji IV odcinka kolektora</t>
  </si>
  <si>
    <t>kanalizacja sanitarna w os. Węglin Południowy</t>
  </si>
  <si>
    <t>składowisko odpadów komunalnych w Rokitnie zad. 1</t>
  </si>
  <si>
    <t>przebudowa oczyszczalni ścieków w Rokitnie</t>
  </si>
  <si>
    <t>rozpoczęcie iluminacji</t>
  </si>
  <si>
    <t>termomodernizacje obiektów</t>
  </si>
  <si>
    <t xml:space="preserve">sala gimnastyczna - kontynuacja, boiska - zakończenie </t>
  </si>
  <si>
    <t xml:space="preserve">rozbudowa Szkoły Podstawowej nr 21 </t>
  </si>
  <si>
    <t>Szkoła Podstawowa nr 39 przy ul. Krężnickiej</t>
  </si>
  <si>
    <t>Szkoła Podstawowa nr 51 w os. Widok</t>
  </si>
  <si>
    <t>Szkoła Podstawowa nr 52 w os. Felin</t>
  </si>
  <si>
    <t>Zespół Szkół nr 1</t>
  </si>
  <si>
    <t>Zespół Szkół nr 5</t>
  </si>
  <si>
    <t>zakup sprzętu komputerowego</t>
  </si>
  <si>
    <t>zapewnienie udziału własnego w projektach inwestycyjnych</t>
  </si>
  <si>
    <t>przebudowa al. Tysiąclecia na odcinku od mostu na rzece Bystrzycy do wiaduktu Hutnicza-Łęczyńska wraz z mostem w rejonie Dworku Graffa oraz budowa łącznicy obwodnicy między ul. Hutniczą a ul. Mełgiewską</t>
  </si>
  <si>
    <t>przedłużenie ul. Krańcowej do ul. Kunickiego 
wraz z mostem na rzece Czerniejówce</t>
  </si>
  <si>
    <t>przebudowa al. Kraśnickiej (odcinek 
od ul. Roztocze do granic miasta)</t>
  </si>
  <si>
    <t>przebudowa ul. Jana Pawła II na odcinku 
od ul. Nadbystrzyckiej do ul. Szafirowej</t>
  </si>
  <si>
    <t>przebudowa ul. Szeligowskiego na odcinku 
od al. Smorawińskiego do ul. Związkowej</t>
  </si>
  <si>
    <t>ul. Wyżynna na odcinku od ul. Szczytowej 
do ul. Nadbystrzyckiej</t>
  </si>
  <si>
    <t>okablowanie budynków przy ul. Wieniawskiej 
i ul. Leszczyńskiego, roboty ogólnobudowlane 
w budynku przy ul. Narutowicza 37/39</t>
  </si>
  <si>
    <t>dofinansowanie zakupu samochodu ratowniczo-gaśniczego</t>
  </si>
  <si>
    <t>zakup sprzętu komputerowego, fotoradaru</t>
  </si>
  <si>
    <t>zakup i montaż windy w budynku przy ul. Topolowej</t>
  </si>
  <si>
    <t>wykonanie instalacji alarmowej, p.poż, sygnalizacji przyzywowej dla DPS im. W. Michelisowej</t>
  </si>
  <si>
    <t>zakup wyposażenia kuchni, urządzenia biurowego wielofunkcyjnego dla DPS im. W. Michelisowej, zakup zmywarki i obieraczki do jarzyn dla DPS dla Osób Niepełnosprawych Fizycznie</t>
  </si>
  <si>
    <t>zakup sprzętu komputerowego, radia</t>
  </si>
  <si>
    <t>zakup nieruchomości</t>
  </si>
  <si>
    <t>prace przygotowawcze, rozpoczęcie prac związanych 
z przebudową oczyszczalni</t>
  </si>
  <si>
    <t>sprzęt nagłaśniający, projektory video, reflektory, oprogramowanie sprzętu, instalacje</t>
  </si>
  <si>
    <t>projektory video, reflektory, sprzęt komputerowy, nagłośnienie</t>
  </si>
  <si>
    <t xml:space="preserve">zakończenie I etapu budowy (od al. Smorawińskiego 
do ul. Dożynkowej) oraz realizacja II etapu 
(od ul. Dożynkowej do granic miasta) </t>
  </si>
  <si>
    <t>przebudowa ul. Choiny na odcinku 
od ul. Związkowej do ul. Paderewskiego</t>
  </si>
  <si>
    <t>dofinansowanie budowy Komisariatu IV Policji</t>
  </si>
  <si>
    <t>dofinansowanie budowy Komisariatu IV Policji w dzielnicy LSM</t>
  </si>
  <si>
    <t>rezerwa celowa na zapewnienie udziału własnego 
w projektach współfinansowanych ze środków Unii Europejskiej</t>
  </si>
  <si>
    <t>mur oporowy oddzielający boisko II LO 
im. Zamoyskiego od posesji Starostwa Powiatowego przy ul. Spokojnej</t>
  </si>
  <si>
    <t xml:space="preserve">kontynuacja budowy segmentu nr 6 </t>
  </si>
  <si>
    <t>zakup pralnicy i suszarki dla Żłobka nr 6, suszarki dla Żłobka nr 2, komputera dla Miejskiego Zespołu Żłobków</t>
  </si>
  <si>
    <t xml:space="preserve">Informatyzacja Miejskiej Biblioteki Publicznej 
im. H. Łopacińskiego w Lublinie i utworzenie Publicznych Punktów Dostępu do Internetu 
w filiach MBP - I i II etap </t>
  </si>
  <si>
    <t>zakup oprogramowania komputerowego do celów terapeutycznych</t>
  </si>
  <si>
    <t>zagospodarowanie terenu wokół wielofunkcyjnej hali sportowo-widowiskowej i lodowiska treningowego przy ul. Kazimierza Wielkiego</t>
  </si>
  <si>
    <t>Załącznik nr 4</t>
  </si>
  <si>
    <t xml:space="preserve">budowa i modernizacja zatok, chodników, parkingów 
i kładek dla pieszych </t>
  </si>
  <si>
    <t>zakup nieruchomości dla Zespołu Placówek Wsparcia 
Dziecka i Rodziny</t>
  </si>
  <si>
    <t>zakupy inwestycyjne - Lubelska Trasa Podziemna</t>
  </si>
  <si>
    <t>zakupy inwestycyjne - Centrum Edukacyjne Lubelski Lipiec '80</t>
  </si>
  <si>
    <t>budowa sali gimnastycznej w Szkole 
Podstawowej nr 48</t>
  </si>
  <si>
    <t xml:space="preserve">do uchwały nr 583/XXV/2004          </t>
  </si>
  <si>
    <t>z dnia 30 grudnia 2004 roku</t>
  </si>
  <si>
    <t>otwarcie ul. Godebskiego do al. Racławickich wraz 
z budową sygnalizacji świetlnej; budowa sygnalizacji świetlnej na skrzyżowaniu ulic: Zana - Nadbystrzycka</t>
  </si>
  <si>
    <t>przebudowa ulic: 3-Maja i Radziwiłłowskiej wraz ze skrzyżowaniem</t>
  </si>
  <si>
    <t>rozpoczęcie realizacji przebudowy ulic</t>
  </si>
  <si>
    <t>budowa 2 zatok autobusowych, dokumentacja techniczna na budowę kładki nad ul. Lwowską, budowa przejścia dla pieszych z ul. Diamentowej do przystanku MPK</t>
  </si>
  <si>
    <t>przebudowa ul. Czwartek i ul. Majdan Tatarski</t>
  </si>
  <si>
    <t>dokumentacja, roboty budowlane</t>
  </si>
  <si>
    <t>ul. Gnieźnieńska</t>
  </si>
  <si>
    <t>rozpoczęcie realizacji</t>
  </si>
  <si>
    <t>ul. Deszczowa</t>
  </si>
  <si>
    <t>odc. od pętli autobusowej do granic miasta; dokumentacja, sprawy terenowo-prawne</t>
  </si>
  <si>
    <t>dokumentacja, sprawy terenowo-prawne</t>
  </si>
  <si>
    <t>budowa chodników i przejść dla pieszych</t>
  </si>
  <si>
    <t>Drogi wewnętrzne</t>
  </si>
  <si>
    <t>budowa ciągów pieszo-jezdnych i przejść dla pieszych</t>
  </si>
  <si>
    <t>Turystyka</t>
  </si>
  <si>
    <t>Ośrodki informacji turystycznej</t>
  </si>
  <si>
    <t>rozbudowa Przedszkola nr 12</t>
  </si>
  <si>
    <t>modernizacje szkół</t>
  </si>
  <si>
    <t>2004-2005</t>
  </si>
  <si>
    <t>Szkoły artystyczne</t>
  </si>
  <si>
    <t>budowa sali koncertowej przy Szkole Muzycznej przy ul. Gospodarczej</t>
  </si>
  <si>
    <t>uzupełnienie dokumentacji</t>
  </si>
  <si>
    <t>1994-2007</t>
  </si>
  <si>
    <t>budowa i modernizacja boisk</t>
  </si>
  <si>
    <t>roboty termomodernizacyjne i ogólnobudowlane DPS Betania</t>
  </si>
  <si>
    <t>sieć wodociągowa w ul. Mełgiewskiej</t>
  </si>
  <si>
    <t>przyłącza do posesji</t>
  </si>
  <si>
    <t>odprowadzenie wód deszczowych z ulic: Dworskiej, Ludowej, Wielkiej i Rudnickiej</t>
  </si>
  <si>
    <t>Schroniska dla zwierząt</t>
  </si>
  <si>
    <t>schronisko dla zwierząt</t>
  </si>
  <si>
    <t>schronisko dla kotów</t>
  </si>
  <si>
    <t>Oświetlenie ulic, placów i dróg</t>
  </si>
  <si>
    <t>oświetlenie ulic</t>
  </si>
  <si>
    <t>oświetlenie ul. Radzyńskiej 
(od ul. Północnej do szkoły), dokumentacja</t>
  </si>
  <si>
    <t>zakupy inwestycyjne dla filii DDK "Bronowice"</t>
  </si>
  <si>
    <t>instrumenty muzyczne</t>
  </si>
  <si>
    <t>iluminacja bazyliki Ojców Dominikanów</t>
  </si>
  <si>
    <t>uzupełnienie iluminacji elewacji frontowej</t>
  </si>
  <si>
    <t>2002-2005</t>
  </si>
  <si>
    <t>otwarte składane sztuczne lodowisko</t>
  </si>
  <si>
    <t>utwardzenie terenu, instalacja chłodnicza, 
bandy i lekkie zadaszenie</t>
  </si>
  <si>
    <t>w os. Kalinowszczyzna</t>
  </si>
  <si>
    <t xml:space="preserve">budowa łącznic nr 6 i 7  </t>
  </si>
  <si>
    <t>poszerzenie ul. Choiny wraz z oświetleniem 
i odwodnieniem</t>
  </si>
  <si>
    <t>budowa chodnika przy ul. Wyżynnej do ul. Filaretów 
wraz z przejściem do ul. Bursztynowej</t>
  </si>
  <si>
    <t>budowa ścieżki rowerowej wzdłuż rzeki Bystrzycy</t>
  </si>
  <si>
    <t>ścieżka rowerowa wokół Zalewu Zemborzyckiego</t>
  </si>
  <si>
    <t>wykonanie ciągu pieszo-jezdnego między parkingiem na dz. Nr 7/5, a terenem parafii pw. Dobrego Pasterza wraz 
z oświetleniem; budowa chodnika od ul. Zana do Gimnazjum nr 10 wzdłuż ul. Wallenroda; budowa przejścia dla pieszych z os. Piastowskiego do os. Prusa</t>
  </si>
  <si>
    <t>zakup sprzętu mulimedialnego dla LOIT</t>
  </si>
  <si>
    <t>dobudowanie sali</t>
  </si>
  <si>
    <t xml:space="preserve">zakończenie realizacji </t>
  </si>
  <si>
    <t>2001-2005</t>
  </si>
  <si>
    <t>budowa boisk m.in.: przy Szkole Podstawowej nr 24,
 Gimnazjum nr 9, Szkole Podstawowej nr 31 
i w os. Nałkowskich</t>
  </si>
  <si>
    <t>odwodnienie terenu wokół budynku Pogotowia Opiekuńczego; modernizacja Domu Dziecka nr 3</t>
  </si>
  <si>
    <t>roboty termomodernizacyjne i ogólnobudowlane 
DPS Betania</t>
  </si>
  <si>
    <t>rozpoczęcie realizacji w ul. Wielkiej</t>
  </si>
  <si>
    <t>1991-2006</t>
  </si>
  <si>
    <t>inwestycje realizowane przy udziale mieszkańców 
i innych podmiotów</t>
  </si>
  <si>
    <t>zakup zestawu komputerowego wraz z oprogramowaniem do realizacji projektu "Blisko, coraz bilżej - Euroregionalny Ośrodek Informacji i Współpracy Kulturalnej w Lublinie"</t>
  </si>
  <si>
    <t>Zadania w zakresie kultury fizycznej i sportu</t>
  </si>
  <si>
    <t>zakończnie budowy segmentu gimnazjum 
(bez wyposażenia)</t>
  </si>
  <si>
    <t>odprowadzenie wód deszczowych z osiedli: Szerokie, Lipniak, Węglin Południowy i Północny, Sławin 
i Konstantynów</t>
  </si>
  <si>
    <t>sprawy terenowo - prawne, budowa cieku wodnego spod Konopnicy na odcinku od ul. Wojciechowskiej do granic miasta, kanalizacja deszczowa w os. Węglin Południowy oraz m.in. ulic: Romanowskiego, Paśnikowskiego, Bieszczadzkiej</t>
  </si>
  <si>
    <t>m.in. przebudowa skrzyżowania ulic: Smoluchowskiego - Nowy Świat - Wrotkowska</t>
  </si>
  <si>
    <t>budowa wielofunkcyjnej hali sportowo-widowiskowej 
i lodowiska treningowego przy ul. Kazimierza Wielkiego</t>
  </si>
  <si>
    <t>Gimnazjum nr 3</t>
  </si>
  <si>
    <t>modernizacja hali basenu w budynku 
Gimnazjum nr 16</t>
  </si>
  <si>
    <t xml:space="preserve">PRZEWODNICZĄCY RADY MIASTA </t>
  </si>
  <si>
    <t>dr Zbigniew Targoński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</si>
</sst>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.0"/>
    <numFmt numFmtId="177" formatCode="\1000,000"/>
    <numFmt numFmtId="178" formatCode="\1\ 000,000"/>
    <numFmt numFmtId="179" formatCode="#\.##0"/>
    <numFmt numFmtId="180" formatCode="#\.###\.##0"/>
    <numFmt numFmtId="181" formatCode="0.0%"/>
  </numFmts>
  <fonts count="11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9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5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2" borderId="16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3" fillId="0" borderId="8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3" fontId="3" fillId="0" borderId="16" xfId="0" applyNumberFormat="1" applyFont="1" applyBorder="1" applyAlignment="1">
      <alignment wrapText="1"/>
    </xf>
    <xf numFmtId="1" fontId="1" fillId="0" borderId="8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wrapText="1"/>
    </xf>
    <xf numFmtId="3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center" wrapText="1"/>
    </xf>
    <xf numFmtId="3" fontId="1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 vertical="top"/>
    </xf>
    <xf numFmtId="3" fontId="3" fillId="2" borderId="16" xfId="0" applyNumberFormat="1" applyFont="1" applyFill="1" applyBorder="1" applyAlignment="1">
      <alignment wrapText="1"/>
    </xf>
    <xf numFmtId="1" fontId="3" fillId="0" borderId="14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wrapText="1"/>
    </xf>
    <xf numFmtId="1" fontId="3" fillId="2" borderId="14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 wrapText="1"/>
    </xf>
    <xf numFmtId="1" fontId="3" fillId="0" borderId="16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wrapText="1"/>
    </xf>
    <xf numFmtId="3" fontId="1" fillId="0" borderId="2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7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 horizontal="right" wrapText="1"/>
    </xf>
    <xf numFmtId="3" fontId="1" fillId="0" borderId="31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0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3" fillId="2" borderId="35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3" fillId="2" borderId="44" xfId="0" applyNumberFormat="1" applyFont="1" applyFill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 wrapText="1"/>
    </xf>
    <xf numFmtId="3" fontId="1" fillId="0" borderId="51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right" wrapText="1"/>
    </xf>
    <xf numFmtId="3" fontId="1" fillId="0" borderId="52" xfId="0" applyNumberFormat="1" applyFont="1" applyBorder="1" applyAlignment="1">
      <alignment horizontal="right" wrapText="1"/>
    </xf>
    <xf numFmtId="1" fontId="1" fillId="0" borderId="17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1" fontId="3" fillId="0" borderId="14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" fontId="4" fillId="0" borderId="12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3" fillId="0" borderId="14" xfId="0" applyNumberFormat="1" applyFont="1" applyBorder="1" applyAlignment="1">
      <alignment wrapText="1"/>
    </xf>
    <xf numFmtId="3" fontId="3" fillId="0" borderId="25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wrapText="1"/>
    </xf>
    <xf numFmtId="3" fontId="3" fillId="2" borderId="13" xfId="0" applyNumberFormat="1" applyFont="1" applyFill="1" applyBorder="1" applyAlignment="1">
      <alignment/>
    </xf>
    <xf numFmtId="3" fontId="3" fillId="2" borderId="28" xfId="0" applyNumberFormat="1" applyFont="1" applyFill="1" applyBorder="1" applyAlignment="1">
      <alignment/>
    </xf>
    <xf numFmtId="3" fontId="3" fillId="2" borderId="42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0" fontId="3" fillId="0" borderId="0" xfId="17" applyNumberFormat="1" applyFont="1" applyAlignment="1">
      <alignment/>
    </xf>
    <xf numFmtId="1" fontId="2" fillId="0" borderId="13" xfId="0" applyNumberFormat="1" applyFont="1" applyBorder="1" applyAlignment="1">
      <alignment/>
    </xf>
    <xf numFmtId="3" fontId="2" fillId="0" borderId="53" xfId="0" applyNumberFormat="1" applyFont="1" applyBorder="1" applyAlignment="1">
      <alignment horizontal="right"/>
    </xf>
    <xf numFmtId="3" fontId="2" fillId="0" borderId="54" xfId="0" applyNumberFormat="1" applyFont="1" applyBorder="1" applyAlignment="1">
      <alignment/>
    </xf>
    <xf numFmtId="3" fontId="2" fillId="0" borderId="53" xfId="0" applyNumberFormat="1" applyFont="1" applyBorder="1" applyAlignment="1">
      <alignment wrapText="1"/>
    </xf>
    <xf numFmtId="3" fontId="2" fillId="0" borderId="5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1" fontId="4" fillId="0" borderId="56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 wrapText="1"/>
    </xf>
    <xf numFmtId="3" fontId="1" fillId="0" borderId="61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39" xfId="0" applyNumberFormat="1" applyFont="1" applyBorder="1" applyAlignment="1">
      <alignment horizontal="right" wrapText="1"/>
    </xf>
    <xf numFmtId="3" fontId="1" fillId="0" borderId="63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21" xfId="0" applyNumberFormat="1" applyFont="1" applyBorder="1" applyAlignment="1">
      <alignment horizontal="right"/>
    </xf>
    <xf numFmtId="3" fontId="1" fillId="0" borderId="52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wrapText="1"/>
    </xf>
    <xf numFmtId="3" fontId="1" fillId="0" borderId="61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4" fillId="0" borderId="20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1" fillId="0" borderId="17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left"/>
    </xf>
    <xf numFmtId="3" fontId="3" fillId="0" borderId="41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3" fontId="4" fillId="0" borderId="0" xfId="0" applyNumberFormat="1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4" fillId="0" borderId="56" xfId="0" applyNumberFormat="1" applyFont="1" applyBorder="1" applyAlignment="1">
      <alignment wrapText="1"/>
    </xf>
    <xf numFmtId="3" fontId="1" fillId="0" borderId="56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3" fontId="1" fillId="0" borderId="17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3" fontId="5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1" fillId="0" borderId="3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wrapText="1"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64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3" fontId="3" fillId="0" borderId="35" xfId="0" applyNumberFormat="1" applyFont="1" applyBorder="1" applyAlignment="1">
      <alignment/>
    </xf>
    <xf numFmtId="1" fontId="2" fillId="3" borderId="68" xfId="0" applyNumberFormat="1" applyFont="1" applyFill="1" applyBorder="1" applyAlignment="1">
      <alignment/>
    </xf>
    <xf numFmtId="3" fontId="2" fillId="3" borderId="53" xfId="0" applyNumberFormat="1" applyFont="1" applyFill="1" applyBorder="1" applyAlignment="1">
      <alignment/>
    </xf>
    <xf numFmtId="3" fontId="2" fillId="3" borderId="53" xfId="0" applyNumberFormat="1" applyFont="1" applyFill="1" applyBorder="1" applyAlignment="1">
      <alignment wrapText="1"/>
    </xf>
    <xf numFmtId="3" fontId="2" fillId="3" borderId="53" xfId="0" applyNumberFormat="1" applyFont="1" applyFill="1" applyBorder="1" applyAlignment="1">
      <alignment horizontal="center"/>
    </xf>
    <xf numFmtId="3" fontId="2" fillId="3" borderId="69" xfId="0" applyNumberFormat="1" applyFont="1" applyFill="1" applyBorder="1" applyAlignment="1">
      <alignment/>
    </xf>
    <xf numFmtId="3" fontId="2" fillId="3" borderId="55" xfId="0" applyNumberFormat="1" applyFont="1" applyFill="1" applyBorder="1" applyAlignment="1">
      <alignment/>
    </xf>
    <xf numFmtId="3" fontId="2" fillId="3" borderId="54" xfId="0" applyNumberFormat="1" applyFont="1" applyFill="1" applyBorder="1" applyAlignment="1">
      <alignment/>
    </xf>
    <xf numFmtId="1" fontId="3" fillId="0" borderId="68" xfId="0" applyNumberFormat="1" applyFont="1" applyBorder="1" applyAlignment="1">
      <alignment/>
    </xf>
    <xf numFmtId="3" fontId="3" fillId="0" borderId="68" xfId="0" applyNumberFormat="1" applyFont="1" applyBorder="1" applyAlignment="1">
      <alignment wrapText="1"/>
    </xf>
    <xf numFmtId="0" fontId="5" fillId="0" borderId="68" xfId="0" applyFont="1" applyBorder="1" applyAlignment="1">
      <alignment horizontal="center" wrapText="1"/>
    </xf>
    <xf numFmtId="0" fontId="3" fillId="0" borderId="68" xfId="0" applyFont="1" applyBorder="1" applyAlignment="1">
      <alignment horizontal="center"/>
    </xf>
    <xf numFmtId="3" fontId="3" fillId="0" borderId="68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1" fontId="3" fillId="3" borderId="68" xfId="0" applyNumberFormat="1" applyFont="1" applyFill="1" applyBorder="1" applyAlignment="1">
      <alignment/>
    </xf>
    <xf numFmtId="3" fontId="3" fillId="3" borderId="68" xfId="0" applyNumberFormat="1" applyFont="1" applyFill="1" applyBorder="1" applyAlignment="1">
      <alignment/>
    </xf>
    <xf numFmtId="3" fontId="5" fillId="3" borderId="68" xfId="0" applyNumberFormat="1" applyFont="1" applyFill="1" applyBorder="1" applyAlignment="1">
      <alignment wrapText="1"/>
    </xf>
    <xf numFmtId="3" fontId="3" fillId="3" borderId="68" xfId="0" applyNumberFormat="1" applyFont="1" applyFill="1" applyBorder="1" applyAlignment="1">
      <alignment horizontal="center"/>
    </xf>
    <xf numFmtId="3" fontId="3" fillId="3" borderId="72" xfId="0" applyNumberFormat="1" applyFont="1" applyFill="1" applyBorder="1" applyAlignment="1">
      <alignment/>
    </xf>
    <xf numFmtId="3" fontId="3" fillId="3" borderId="71" xfId="0" applyNumberFormat="1" applyFont="1" applyFill="1" applyBorder="1" applyAlignment="1">
      <alignment/>
    </xf>
    <xf numFmtId="1" fontId="3" fillId="3" borderId="68" xfId="0" applyNumberFormat="1" applyFont="1" applyFill="1" applyBorder="1" applyAlignment="1">
      <alignment/>
    </xf>
    <xf numFmtId="3" fontId="3" fillId="3" borderId="68" xfId="0" applyNumberFormat="1" applyFont="1" applyFill="1" applyBorder="1" applyAlignment="1">
      <alignment wrapText="1"/>
    </xf>
    <xf numFmtId="3" fontId="3" fillId="3" borderId="70" xfId="0" applyNumberFormat="1" applyFont="1" applyFill="1" applyBorder="1" applyAlignment="1">
      <alignment/>
    </xf>
    <xf numFmtId="3" fontId="3" fillId="3" borderId="71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 horizontal="right" wrapText="1"/>
    </xf>
    <xf numFmtId="3" fontId="1" fillId="0" borderId="40" xfId="0" applyNumberFormat="1" applyFont="1" applyBorder="1" applyAlignment="1">
      <alignment horizontal="right" wrapText="1"/>
    </xf>
    <xf numFmtId="3" fontId="1" fillId="0" borderId="38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3" fontId="3" fillId="0" borderId="73" xfId="0" applyNumberFormat="1" applyFont="1" applyBorder="1" applyAlignment="1">
      <alignment/>
    </xf>
    <xf numFmtId="3" fontId="3" fillId="3" borderId="72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 horizontal="right" wrapText="1"/>
    </xf>
    <xf numFmtId="3" fontId="3" fillId="0" borderId="3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3" fontId="1" fillId="0" borderId="22" xfId="0" applyNumberFormat="1" applyFont="1" applyBorder="1" applyAlignment="1">
      <alignment horizontal="right" wrapText="1"/>
    </xf>
    <xf numFmtId="3" fontId="4" fillId="3" borderId="68" xfId="0" applyNumberFormat="1" applyFont="1" applyFill="1" applyBorder="1" applyAlignment="1">
      <alignment horizontal="center" wrapText="1"/>
    </xf>
    <xf numFmtId="3" fontId="1" fillId="3" borderId="68" xfId="0" applyNumberFormat="1" applyFont="1" applyFill="1" applyBorder="1" applyAlignment="1">
      <alignment horizontal="center"/>
    </xf>
    <xf numFmtId="3" fontId="3" fillId="3" borderId="68" xfId="0" applyNumberFormat="1" applyFont="1" applyFill="1" applyBorder="1" applyAlignment="1">
      <alignment/>
    </xf>
    <xf numFmtId="3" fontId="3" fillId="3" borderId="74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0" fontId="1" fillId="0" borderId="20" xfId="0" applyFont="1" applyBorder="1" applyAlignment="1">
      <alignment horizontal="left" wrapText="1"/>
    </xf>
    <xf numFmtId="3" fontId="1" fillId="0" borderId="57" xfId="0" applyNumberFormat="1" applyFont="1" applyBorder="1" applyAlignment="1">
      <alignment/>
    </xf>
    <xf numFmtId="3" fontId="1" fillId="0" borderId="34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70" zoomScaleNormal="70" zoomScaleSheetLayoutView="75" workbookViewId="0" topLeftCell="A1">
      <selection activeCell="D4" sqref="D4"/>
    </sheetView>
  </sheetViews>
  <sheetFormatPr defaultColWidth="9.00390625" defaultRowHeight="12.75"/>
  <cols>
    <col min="1" max="1" width="6.75390625" style="1" customWidth="1"/>
    <col min="2" max="2" width="8.75390625" style="1" customWidth="1"/>
    <col min="3" max="3" width="48.625" style="0" customWidth="1"/>
    <col min="4" max="4" width="43.625" style="177" customWidth="1"/>
    <col min="5" max="5" width="13.125" style="188" customWidth="1"/>
    <col min="6" max="6" width="13.125" style="0" customWidth="1"/>
    <col min="7" max="7" width="14.625" style="0" customWidth="1"/>
    <col min="8" max="8" width="14.125" style="0" customWidth="1"/>
    <col min="9" max="9" width="15.00390625" style="0" customWidth="1"/>
    <col min="10" max="10" width="16.625" style="0" customWidth="1"/>
    <col min="11" max="11" width="17.25390625" style="0" customWidth="1"/>
    <col min="12" max="12" width="10.375" style="0" bestFit="1" customWidth="1"/>
  </cols>
  <sheetData>
    <row r="1" ht="17.25" customHeight="1">
      <c r="J1" s="100" t="s">
        <v>230</v>
      </c>
    </row>
    <row r="2" spans="1:15" s="3" customFormat="1" ht="18" customHeight="1">
      <c r="A2" s="2"/>
      <c r="B2" s="257" t="s">
        <v>107</v>
      </c>
      <c r="C2" s="256"/>
      <c r="D2" s="178"/>
      <c r="E2" s="189"/>
      <c r="J2" s="100" t="s">
        <v>236</v>
      </c>
      <c r="L2"/>
      <c r="M2"/>
      <c r="N2"/>
      <c r="O2"/>
    </row>
    <row r="3" ht="17.25" customHeight="1">
      <c r="J3" s="100" t="s">
        <v>83</v>
      </c>
    </row>
    <row r="4" ht="17.25" customHeight="1">
      <c r="J4" s="100" t="s">
        <v>237</v>
      </c>
    </row>
    <row r="5" ht="10.5" customHeight="1">
      <c r="I5" s="100"/>
    </row>
    <row r="6" spans="10:11" ht="13.5" thickBot="1">
      <c r="J6" s="4"/>
      <c r="K6" s="4" t="s">
        <v>0</v>
      </c>
    </row>
    <row r="7" spans="1:15" s="11" customFormat="1" ht="19.5" customHeight="1" thickTop="1">
      <c r="A7" s="5"/>
      <c r="B7" s="5"/>
      <c r="C7" s="6"/>
      <c r="D7" s="179"/>
      <c r="E7" s="7"/>
      <c r="F7" s="6"/>
      <c r="G7" s="7" t="s">
        <v>1</v>
      </c>
      <c r="H7" s="8" t="s">
        <v>2</v>
      </c>
      <c r="I7" s="9" t="s">
        <v>3</v>
      </c>
      <c r="J7" s="9"/>
      <c r="K7" s="10"/>
      <c r="L7"/>
      <c r="M7"/>
      <c r="N7"/>
      <c r="O7"/>
    </row>
    <row r="8" spans="1:11" ht="19.5" customHeight="1">
      <c r="A8" s="12" t="s">
        <v>4</v>
      </c>
      <c r="B8" s="12" t="s">
        <v>5</v>
      </c>
      <c r="C8" s="13" t="s">
        <v>6</v>
      </c>
      <c r="D8" s="15" t="s">
        <v>7</v>
      </c>
      <c r="E8" s="14" t="s">
        <v>8</v>
      </c>
      <c r="F8" s="15" t="s">
        <v>82</v>
      </c>
      <c r="G8" s="14" t="s">
        <v>9</v>
      </c>
      <c r="H8" s="16" t="s">
        <v>10</v>
      </c>
      <c r="I8" s="17" t="s">
        <v>11</v>
      </c>
      <c r="J8" s="18" t="s">
        <v>84</v>
      </c>
      <c r="K8" s="19" t="s">
        <v>12</v>
      </c>
    </row>
    <row r="9" spans="1:11" ht="21.75" customHeight="1">
      <c r="A9" s="20"/>
      <c r="B9" s="20"/>
      <c r="C9" s="223" t="s">
        <v>85</v>
      </c>
      <c r="D9" s="224" t="s">
        <v>108</v>
      </c>
      <c r="E9" s="225" t="s">
        <v>13</v>
      </c>
      <c r="F9" s="225" t="s">
        <v>14</v>
      </c>
      <c r="G9" s="225" t="s">
        <v>15</v>
      </c>
      <c r="H9" s="226" t="s">
        <v>108</v>
      </c>
      <c r="I9" s="103" t="s">
        <v>16</v>
      </c>
      <c r="J9" s="104" t="s">
        <v>69</v>
      </c>
      <c r="K9" s="105" t="s">
        <v>17</v>
      </c>
    </row>
    <row r="10" spans="1:11" ht="19.5" customHeight="1" thickBot="1">
      <c r="A10" s="21"/>
      <c r="B10" s="21"/>
      <c r="C10" s="22"/>
      <c r="D10" s="180"/>
      <c r="E10" s="203"/>
      <c r="F10" s="23" t="s">
        <v>18</v>
      </c>
      <c r="G10" s="23" t="s">
        <v>19</v>
      </c>
      <c r="H10" s="24"/>
      <c r="I10" s="101" t="s">
        <v>56</v>
      </c>
      <c r="J10" s="102" t="s">
        <v>70</v>
      </c>
      <c r="K10" s="97" t="s">
        <v>20</v>
      </c>
    </row>
    <row r="11" spans="1:15" s="26" customFormat="1" ht="14.25" thickBot="1" thickTop="1">
      <c r="A11" s="25">
        <v>1</v>
      </c>
      <c r="B11" s="25">
        <v>2</v>
      </c>
      <c r="C11" s="25">
        <v>3</v>
      </c>
      <c r="D11" s="181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/>
      <c r="M11"/>
      <c r="N11"/>
      <c r="O11"/>
    </row>
    <row r="12" spans="1:15" s="26" customFormat="1" ht="6" customHeight="1" thickTop="1">
      <c r="A12" s="217"/>
      <c r="B12" s="217"/>
      <c r="C12" s="217"/>
      <c r="D12" s="218"/>
      <c r="E12" s="217"/>
      <c r="F12" s="217"/>
      <c r="G12" s="228"/>
      <c r="H12" s="230"/>
      <c r="I12" s="229"/>
      <c r="J12" s="217"/>
      <c r="K12" s="217"/>
      <c r="L12"/>
      <c r="M12"/>
      <c r="N12"/>
      <c r="O12"/>
    </row>
    <row r="13" spans="1:15" s="27" customFormat="1" ht="20.25" customHeight="1" thickBot="1">
      <c r="A13" s="210"/>
      <c r="B13" s="210"/>
      <c r="C13" s="211" t="s">
        <v>57</v>
      </c>
      <c r="D13" s="213" t="s">
        <v>73</v>
      </c>
      <c r="E13" s="214" t="s">
        <v>73</v>
      </c>
      <c r="F13" s="215"/>
      <c r="G13" s="212">
        <f>G15+G182+G175</f>
        <v>239852189</v>
      </c>
      <c r="H13" s="216">
        <f>I13+J13+K13</f>
        <v>93921110</v>
      </c>
      <c r="I13" s="212">
        <f>I15+I182+I175</f>
        <v>86839210</v>
      </c>
      <c r="J13" s="215">
        <f>J15+J182</f>
        <v>7054900</v>
      </c>
      <c r="K13" s="215">
        <f>K15+K182</f>
        <v>27000</v>
      </c>
      <c r="L13" s="209"/>
      <c r="M13"/>
      <c r="N13"/>
      <c r="O13"/>
    </row>
    <row r="14" spans="1:15" s="30" customFormat="1" ht="16.5" customHeight="1">
      <c r="A14" s="28"/>
      <c r="B14" s="28"/>
      <c r="C14" s="29" t="s">
        <v>3</v>
      </c>
      <c r="D14" s="95"/>
      <c r="E14" s="204"/>
      <c r="F14" s="29"/>
      <c r="G14" s="114"/>
      <c r="H14" s="144"/>
      <c r="I14" s="130"/>
      <c r="J14" s="29"/>
      <c r="K14" s="29"/>
      <c r="L14"/>
      <c r="M14"/>
      <c r="N14"/>
      <c r="O14"/>
    </row>
    <row r="15" spans="1:15" s="33" customFormat="1" ht="18.75" customHeight="1" thickBot="1">
      <c r="A15" s="31"/>
      <c r="B15" s="31"/>
      <c r="C15" s="337" t="s">
        <v>21</v>
      </c>
      <c r="D15" s="338"/>
      <c r="E15" s="339"/>
      <c r="F15" s="337"/>
      <c r="G15" s="340">
        <f>G16+G56+G61+G64+G68+G80+G105+G111+G129+G152+G166+G124</f>
        <v>239852189</v>
      </c>
      <c r="H15" s="341">
        <f>I15+J15+K15</f>
        <v>93894110</v>
      </c>
      <c r="I15" s="342">
        <f>I16+I56+I61+I64+I68+I80+I105+I111+I129+I152+I166+I77+I124+I53</f>
        <v>86839210</v>
      </c>
      <c r="J15" s="342">
        <f>J16+J56+J64+J68+J80+J105+J111+J129+J152+J166+J124</f>
        <v>7054900</v>
      </c>
      <c r="K15" s="342"/>
      <c r="L15"/>
      <c r="M15"/>
      <c r="N15"/>
      <c r="O15"/>
    </row>
    <row r="16" spans="1:15" s="35" customFormat="1" ht="20.25" customHeight="1" thickBot="1" thickTop="1">
      <c r="A16" s="352">
        <v>600</v>
      </c>
      <c r="B16" s="352"/>
      <c r="C16" s="353" t="s">
        <v>23</v>
      </c>
      <c r="D16" s="354"/>
      <c r="E16" s="355"/>
      <c r="F16" s="353"/>
      <c r="G16" s="356">
        <f>G19+G40</f>
        <v>105119295</v>
      </c>
      <c r="H16" s="357">
        <f>I16+J16+K16</f>
        <v>30775000</v>
      </c>
      <c r="I16" s="358">
        <f>I17+I19+I40+I50</f>
        <v>30375000</v>
      </c>
      <c r="J16" s="358">
        <f>J17+J19+J40+J50</f>
        <v>400000</v>
      </c>
      <c r="K16" s="353"/>
      <c r="L16"/>
      <c r="M16"/>
      <c r="N16"/>
      <c r="O16"/>
    </row>
    <row r="17" spans="1:15" s="33" customFormat="1" ht="19.5" customHeight="1">
      <c r="A17" s="43"/>
      <c r="B17" s="76">
        <v>60004</v>
      </c>
      <c r="C17" s="71" t="s">
        <v>127</v>
      </c>
      <c r="D17" s="184"/>
      <c r="E17" s="208"/>
      <c r="F17" s="62"/>
      <c r="G17" s="125"/>
      <c r="H17" s="152">
        <f>I17+J17+K17</f>
        <v>300000</v>
      </c>
      <c r="I17" s="62">
        <f>I18</f>
        <v>300000</v>
      </c>
      <c r="J17" s="62"/>
      <c r="K17" s="62"/>
      <c r="L17"/>
      <c r="M17"/>
      <c r="N17"/>
      <c r="O17"/>
    </row>
    <row r="18" spans="1:15" s="35" customFormat="1" ht="27" customHeight="1">
      <c r="A18" s="28"/>
      <c r="B18" s="45"/>
      <c r="C18" s="46" t="s">
        <v>128</v>
      </c>
      <c r="D18" s="59" t="s">
        <v>173</v>
      </c>
      <c r="E18" s="47">
        <v>2005</v>
      </c>
      <c r="F18" s="48">
        <v>300000</v>
      </c>
      <c r="G18" s="159"/>
      <c r="H18" s="147">
        <f>+I18+J18+K18</f>
        <v>300000</v>
      </c>
      <c r="I18" s="133">
        <v>300000</v>
      </c>
      <c r="J18" s="49"/>
      <c r="K18" s="49"/>
      <c r="L18"/>
      <c r="M18"/>
      <c r="N18"/>
      <c r="O18"/>
    </row>
    <row r="19" spans="1:15" s="33" customFormat="1" ht="28.5" customHeight="1">
      <c r="A19" s="43"/>
      <c r="B19" s="75">
        <v>60015</v>
      </c>
      <c r="C19" s="44" t="s">
        <v>24</v>
      </c>
      <c r="D19" s="182"/>
      <c r="E19" s="206"/>
      <c r="F19" s="38"/>
      <c r="G19" s="116">
        <f>SUM(G20:G39)</f>
        <v>101418279</v>
      </c>
      <c r="H19" s="146">
        <f>I19+J19+K19</f>
        <v>27260000</v>
      </c>
      <c r="I19" s="38">
        <f>SUM(I20:I39)</f>
        <v>26860000</v>
      </c>
      <c r="J19" s="38">
        <f>J20</f>
        <v>400000</v>
      </c>
      <c r="K19" s="38"/>
      <c r="L19"/>
      <c r="M19"/>
      <c r="N19"/>
      <c r="O19"/>
    </row>
    <row r="20" spans="1:15" s="35" customFormat="1" ht="27" customHeight="1">
      <c r="A20" s="28"/>
      <c r="B20" s="45"/>
      <c r="C20" s="46" t="s">
        <v>53</v>
      </c>
      <c r="D20" s="59" t="s">
        <v>174</v>
      </c>
      <c r="E20" s="47" t="s">
        <v>109</v>
      </c>
      <c r="F20" s="48">
        <v>12994232</v>
      </c>
      <c r="G20" s="159">
        <v>6857919</v>
      </c>
      <c r="H20" s="147">
        <f>+I20+J20+K20</f>
        <v>810000</v>
      </c>
      <c r="I20" s="133">
        <v>410000</v>
      </c>
      <c r="J20" s="49">
        <v>400000</v>
      </c>
      <c r="K20" s="49"/>
      <c r="L20"/>
      <c r="M20"/>
      <c r="N20"/>
      <c r="O20"/>
    </row>
    <row r="21" spans="1:15" s="35" customFormat="1" ht="35.25" customHeight="1">
      <c r="A21" s="28"/>
      <c r="B21" s="28"/>
      <c r="C21" s="52" t="s">
        <v>59</v>
      </c>
      <c r="D21" s="59" t="s">
        <v>219</v>
      </c>
      <c r="E21" s="47" t="s">
        <v>62</v>
      </c>
      <c r="F21" s="48">
        <v>55613700</v>
      </c>
      <c r="G21" s="119">
        <v>17329066</v>
      </c>
      <c r="H21" s="147">
        <f>+I21+J21+K21</f>
        <v>3500000</v>
      </c>
      <c r="I21" s="135">
        <v>3500000</v>
      </c>
      <c r="J21" s="52"/>
      <c r="K21" s="52"/>
      <c r="L21"/>
      <c r="M21"/>
      <c r="N21"/>
      <c r="O21"/>
    </row>
    <row r="22" spans="1:15" s="35" customFormat="1" ht="29.25" customHeight="1">
      <c r="A22" s="28"/>
      <c r="B22" s="28"/>
      <c r="C22" s="52" t="s">
        <v>110</v>
      </c>
      <c r="D22" s="59" t="s">
        <v>175</v>
      </c>
      <c r="E22" s="47" t="s">
        <v>111</v>
      </c>
      <c r="F22" s="58">
        <v>43531000</v>
      </c>
      <c r="G22" s="117">
        <v>18656800</v>
      </c>
      <c r="H22" s="150">
        <f aca="true" t="shared" si="0" ref="H22:H38">I22+J22+K22</f>
        <v>4000000</v>
      </c>
      <c r="I22" s="135">
        <v>4000000</v>
      </c>
      <c r="J22" s="52"/>
      <c r="K22" s="52"/>
      <c r="L22"/>
      <c r="M22"/>
      <c r="N22"/>
      <c r="O22"/>
    </row>
    <row r="23" spans="1:15" s="35" customFormat="1" ht="20.25" customHeight="1">
      <c r="A23" s="28"/>
      <c r="B23" s="28"/>
      <c r="C23" s="52" t="s">
        <v>112</v>
      </c>
      <c r="D23" s="59" t="s">
        <v>99</v>
      </c>
      <c r="E23" s="47" t="s">
        <v>113</v>
      </c>
      <c r="F23" s="58">
        <v>77000000</v>
      </c>
      <c r="G23" s="117"/>
      <c r="H23" s="150">
        <f>I23+J23+K23</f>
        <v>1000000</v>
      </c>
      <c r="I23" s="135">
        <v>1000000</v>
      </c>
      <c r="J23" s="52"/>
      <c r="K23" s="52"/>
      <c r="L23"/>
      <c r="M23"/>
      <c r="N23"/>
      <c r="O23"/>
    </row>
    <row r="24" spans="1:15" s="35" customFormat="1" ht="30.75" customHeight="1">
      <c r="A24" s="28"/>
      <c r="B24" s="28"/>
      <c r="C24" s="50" t="s">
        <v>58</v>
      </c>
      <c r="D24" s="59" t="s">
        <v>280</v>
      </c>
      <c r="E24" s="47" t="s">
        <v>114</v>
      </c>
      <c r="F24" s="48">
        <v>70000000</v>
      </c>
      <c r="G24" s="119">
        <v>46548620</v>
      </c>
      <c r="H24" s="150">
        <f t="shared" si="0"/>
        <v>1500000</v>
      </c>
      <c r="I24" s="135">
        <v>1500000</v>
      </c>
      <c r="J24" s="52"/>
      <c r="K24" s="52"/>
      <c r="L24"/>
      <c r="M24"/>
      <c r="N24"/>
      <c r="O24"/>
    </row>
    <row r="25" spans="1:15" s="35" customFormat="1" ht="55.5" customHeight="1">
      <c r="A25" s="28"/>
      <c r="B25" s="28"/>
      <c r="C25" s="50" t="s">
        <v>106</v>
      </c>
      <c r="D25" s="59" t="s">
        <v>202</v>
      </c>
      <c r="E25" s="47" t="s">
        <v>115</v>
      </c>
      <c r="F25" s="58">
        <v>18602284</v>
      </c>
      <c r="G25" s="117">
        <v>2819883</v>
      </c>
      <c r="H25" s="150">
        <f t="shared" si="0"/>
        <v>2000000</v>
      </c>
      <c r="I25" s="135">
        <v>2000000</v>
      </c>
      <c r="J25" s="52"/>
      <c r="K25" s="52"/>
      <c r="L25"/>
      <c r="M25"/>
      <c r="N25"/>
      <c r="O25"/>
    </row>
    <row r="26" spans="1:15" s="35" customFormat="1" ht="30" customHeight="1">
      <c r="A26" s="28"/>
      <c r="B26" s="28"/>
      <c r="C26" s="50" t="s">
        <v>178</v>
      </c>
      <c r="D26" s="59" t="s">
        <v>176</v>
      </c>
      <c r="E26" s="47" t="s">
        <v>78</v>
      </c>
      <c r="F26" s="48">
        <v>34111000</v>
      </c>
      <c r="G26" s="117">
        <v>6167210</v>
      </c>
      <c r="H26" s="150">
        <f t="shared" si="0"/>
        <v>4300000</v>
      </c>
      <c r="I26" s="135">
        <v>4300000</v>
      </c>
      <c r="J26" s="52"/>
      <c r="K26" s="52"/>
      <c r="L26"/>
      <c r="M26"/>
      <c r="N26"/>
      <c r="O26"/>
    </row>
    <row r="27" spans="1:15" s="35" customFormat="1" ht="27.75" customHeight="1">
      <c r="A27" s="28"/>
      <c r="B27" s="28"/>
      <c r="C27" s="222" t="s">
        <v>203</v>
      </c>
      <c r="D27" s="59" t="s">
        <v>77</v>
      </c>
      <c r="E27" s="47" t="s">
        <v>63</v>
      </c>
      <c r="F27" s="48">
        <v>32212726</v>
      </c>
      <c r="G27" s="117">
        <v>1354178</v>
      </c>
      <c r="H27" s="150">
        <f t="shared" si="0"/>
        <v>1300000</v>
      </c>
      <c r="I27" s="135">
        <v>1300000</v>
      </c>
      <c r="J27" s="52"/>
      <c r="K27" s="52"/>
      <c r="L27"/>
      <c r="M27"/>
      <c r="N27"/>
      <c r="O27"/>
    </row>
    <row r="28" spans="1:15" s="35" customFormat="1" ht="42" customHeight="1">
      <c r="A28" s="28"/>
      <c r="B28" s="28"/>
      <c r="C28" s="50" t="s">
        <v>87</v>
      </c>
      <c r="D28" s="59" t="s">
        <v>99</v>
      </c>
      <c r="E28" s="47" t="s">
        <v>63</v>
      </c>
      <c r="F28" s="48">
        <v>120015685</v>
      </c>
      <c r="G28" s="117">
        <v>769665</v>
      </c>
      <c r="H28" s="150">
        <f t="shared" si="0"/>
        <v>3000000</v>
      </c>
      <c r="I28" s="135">
        <v>3000000</v>
      </c>
      <c r="J28" s="52"/>
      <c r="K28" s="52"/>
      <c r="L28"/>
      <c r="M28"/>
      <c r="N28"/>
      <c r="O28"/>
    </row>
    <row r="29" spans="1:15" s="35" customFormat="1" ht="27.75" customHeight="1">
      <c r="A29" s="28"/>
      <c r="B29" s="28"/>
      <c r="C29" s="222" t="s">
        <v>204</v>
      </c>
      <c r="D29" s="59" t="s">
        <v>99</v>
      </c>
      <c r="E29" s="47" t="s">
        <v>116</v>
      </c>
      <c r="F29" s="48">
        <v>31500000</v>
      </c>
      <c r="G29" s="117"/>
      <c r="H29" s="150">
        <f aca="true" t="shared" si="1" ref="H29:H34">I29+J29+K29</f>
        <v>1000000</v>
      </c>
      <c r="I29" s="135">
        <v>1000000</v>
      </c>
      <c r="J29" s="52"/>
      <c r="K29" s="52"/>
      <c r="L29"/>
      <c r="M29"/>
      <c r="N29"/>
      <c r="O29"/>
    </row>
    <row r="30" spans="1:15" s="35" customFormat="1" ht="30" customHeight="1">
      <c r="A30" s="28"/>
      <c r="B30" s="28"/>
      <c r="C30" s="50" t="s">
        <v>177</v>
      </c>
      <c r="D30" s="59" t="s">
        <v>117</v>
      </c>
      <c r="E30" s="47" t="s">
        <v>89</v>
      </c>
      <c r="F30" s="48">
        <v>7162800</v>
      </c>
      <c r="G30" s="117">
        <v>104800</v>
      </c>
      <c r="H30" s="150">
        <f t="shared" si="1"/>
        <v>700000</v>
      </c>
      <c r="I30" s="135">
        <v>700000</v>
      </c>
      <c r="J30" s="52"/>
      <c r="K30" s="52"/>
      <c r="L30"/>
      <c r="M30"/>
      <c r="N30"/>
      <c r="O30"/>
    </row>
    <row r="31" spans="1:15" s="35" customFormat="1" ht="27.75" customHeight="1">
      <c r="A31" s="28"/>
      <c r="B31" s="28"/>
      <c r="C31" s="50" t="s">
        <v>205</v>
      </c>
      <c r="D31" s="59" t="s">
        <v>119</v>
      </c>
      <c r="E31" s="47" t="s">
        <v>89</v>
      </c>
      <c r="F31" s="48">
        <v>20356700</v>
      </c>
      <c r="G31" s="117">
        <v>158700</v>
      </c>
      <c r="H31" s="150">
        <f t="shared" si="1"/>
        <v>1150000</v>
      </c>
      <c r="I31" s="135">
        <v>1150000</v>
      </c>
      <c r="J31" s="52"/>
      <c r="K31" s="52"/>
      <c r="L31"/>
      <c r="M31"/>
      <c r="N31"/>
      <c r="O31"/>
    </row>
    <row r="32" spans="1:15" s="35" customFormat="1" ht="28.5" customHeight="1">
      <c r="A32" s="28"/>
      <c r="B32" s="28"/>
      <c r="C32" s="50" t="s">
        <v>220</v>
      </c>
      <c r="D32" s="59" t="s">
        <v>120</v>
      </c>
      <c r="E32" s="47" t="s">
        <v>89</v>
      </c>
      <c r="F32" s="48">
        <v>5413667</v>
      </c>
      <c r="G32" s="117">
        <v>57667</v>
      </c>
      <c r="H32" s="150">
        <f t="shared" si="1"/>
        <v>580000</v>
      </c>
      <c r="I32" s="135">
        <v>580000</v>
      </c>
      <c r="J32" s="52"/>
      <c r="K32" s="52"/>
      <c r="L32"/>
      <c r="M32"/>
      <c r="N32"/>
      <c r="O32"/>
    </row>
    <row r="33" spans="1:15" s="35" customFormat="1" ht="27.75" customHeight="1">
      <c r="A33" s="39"/>
      <c r="B33" s="39"/>
      <c r="C33" s="396" t="s">
        <v>206</v>
      </c>
      <c r="D33" s="258" t="s">
        <v>121</v>
      </c>
      <c r="E33" s="251" t="s">
        <v>89</v>
      </c>
      <c r="F33" s="261">
        <v>3789133</v>
      </c>
      <c r="G33" s="397">
        <v>46133</v>
      </c>
      <c r="H33" s="155">
        <f t="shared" si="1"/>
        <v>410000</v>
      </c>
      <c r="I33" s="141">
        <v>410000</v>
      </c>
      <c r="J33" s="54"/>
      <c r="K33" s="54"/>
      <c r="L33"/>
      <c r="M33"/>
      <c r="N33"/>
      <c r="O33"/>
    </row>
    <row r="34" spans="1:15" s="35" customFormat="1" ht="36">
      <c r="A34" s="28"/>
      <c r="B34" s="28"/>
      <c r="C34" s="343" t="s">
        <v>122</v>
      </c>
      <c r="D34" s="53" t="s">
        <v>238</v>
      </c>
      <c r="E34" s="56" t="s">
        <v>118</v>
      </c>
      <c r="F34" s="57">
        <v>800000</v>
      </c>
      <c r="G34" s="120"/>
      <c r="H34" s="154">
        <f t="shared" si="1"/>
        <v>500000</v>
      </c>
      <c r="I34" s="134">
        <f>300000+200000</f>
        <v>500000</v>
      </c>
      <c r="J34" s="55"/>
      <c r="K34" s="55"/>
      <c r="L34"/>
      <c r="M34"/>
      <c r="N34"/>
      <c r="O34"/>
    </row>
    <row r="35" spans="1:15" s="35" customFormat="1" ht="48">
      <c r="A35" s="28"/>
      <c r="B35" s="28"/>
      <c r="C35" s="77" t="s">
        <v>231</v>
      </c>
      <c r="D35" s="89" t="s">
        <v>241</v>
      </c>
      <c r="E35" s="292" t="s">
        <v>89</v>
      </c>
      <c r="F35" s="270">
        <f>1233244+30000</f>
        <v>1263244</v>
      </c>
      <c r="G35" s="120">
        <v>133244</v>
      </c>
      <c r="H35" s="154">
        <f t="shared" si="0"/>
        <v>330000</v>
      </c>
      <c r="I35" s="134">
        <f>300000+30000</f>
        <v>330000</v>
      </c>
      <c r="J35" s="55"/>
      <c r="K35" s="55"/>
      <c r="L35"/>
      <c r="M35"/>
      <c r="N35"/>
      <c r="O35"/>
    </row>
    <row r="36" spans="1:15" s="35" customFormat="1" ht="29.25" customHeight="1">
      <c r="A36" s="28"/>
      <c r="B36" s="28"/>
      <c r="C36" s="77" t="s">
        <v>281</v>
      </c>
      <c r="D36" s="89" t="s">
        <v>247</v>
      </c>
      <c r="E36" s="292" t="s">
        <v>113</v>
      </c>
      <c r="F36" s="270">
        <v>5000000</v>
      </c>
      <c r="G36" s="120"/>
      <c r="H36" s="154">
        <f t="shared" si="0"/>
        <v>480000</v>
      </c>
      <c r="I36" s="134">
        <v>480000</v>
      </c>
      <c r="J36" s="55"/>
      <c r="K36" s="55"/>
      <c r="L36"/>
      <c r="M36"/>
      <c r="N36"/>
      <c r="O36"/>
    </row>
    <row r="37" spans="1:15" s="35" customFormat="1" ht="29.25" customHeight="1">
      <c r="A37" s="28"/>
      <c r="B37" s="28"/>
      <c r="C37" s="77" t="s">
        <v>239</v>
      </c>
      <c r="D37" s="89" t="s">
        <v>240</v>
      </c>
      <c r="E37" s="292" t="s">
        <v>111</v>
      </c>
      <c r="F37" s="270">
        <v>8414394</v>
      </c>
      <c r="G37" s="120">
        <v>414394</v>
      </c>
      <c r="H37" s="154">
        <f t="shared" si="0"/>
        <v>100000</v>
      </c>
      <c r="I37" s="134">
        <v>100000</v>
      </c>
      <c r="J37" s="55"/>
      <c r="K37" s="55"/>
      <c r="L37"/>
      <c r="M37"/>
      <c r="N37"/>
      <c r="O37"/>
    </row>
    <row r="38" spans="1:15" s="35" customFormat="1" ht="21" customHeight="1">
      <c r="A38" s="28"/>
      <c r="B38" s="28"/>
      <c r="C38" s="50" t="s">
        <v>179</v>
      </c>
      <c r="D38" s="87" t="s">
        <v>180</v>
      </c>
      <c r="E38" s="227">
        <v>2005</v>
      </c>
      <c r="F38" s="51"/>
      <c r="G38" s="117"/>
      <c r="H38" s="150">
        <f t="shared" si="0"/>
        <v>300000</v>
      </c>
      <c r="I38" s="135">
        <v>300000</v>
      </c>
      <c r="J38" s="52"/>
      <c r="K38" s="52"/>
      <c r="L38"/>
      <c r="M38"/>
      <c r="N38"/>
      <c r="O38"/>
    </row>
    <row r="39" spans="1:15" s="35" customFormat="1" ht="18.75" customHeight="1">
      <c r="A39" s="28"/>
      <c r="B39" s="28"/>
      <c r="C39" s="52" t="s">
        <v>25</v>
      </c>
      <c r="D39" s="87"/>
      <c r="E39" s="227">
        <v>2005</v>
      </c>
      <c r="F39" s="51">
        <v>300000</v>
      </c>
      <c r="G39" s="117"/>
      <c r="H39" s="150">
        <f>SUM(I39:K39)</f>
        <v>300000</v>
      </c>
      <c r="I39" s="135">
        <v>300000</v>
      </c>
      <c r="J39" s="52" t="s">
        <v>73</v>
      </c>
      <c r="K39" s="52"/>
      <c r="L39"/>
      <c r="M39"/>
      <c r="N39"/>
      <c r="O39"/>
    </row>
    <row r="40" spans="1:15" s="33" customFormat="1" ht="20.25" customHeight="1">
      <c r="A40" s="43"/>
      <c r="B40" s="37">
        <v>60016</v>
      </c>
      <c r="C40" s="38" t="s">
        <v>26</v>
      </c>
      <c r="D40" s="64"/>
      <c r="E40" s="61"/>
      <c r="F40" s="93"/>
      <c r="G40" s="116">
        <f>SUM(G41:G49)</f>
        <v>3701016</v>
      </c>
      <c r="H40" s="146">
        <f aca="true" t="shared" si="2" ref="H40:H57">I40+J40+K40</f>
        <v>2985000</v>
      </c>
      <c r="I40" s="132">
        <f>SUM(I41:I49)</f>
        <v>2985000</v>
      </c>
      <c r="J40" s="38"/>
      <c r="K40" s="38"/>
      <c r="L40"/>
      <c r="M40"/>
      <c r="N40"/>
      <c r="O40"/>
    </row>
    <row r="41" spans="1:15" s="35" customFormat="1" ht="42.75" customHeight="1">
      <c r="A41" s="28"/>
      <c r="B41" s="28"/>
      <c r="C41" s="50" t="s">
        <v>181</v>
      </c>
      <c r="D41" s="87" t="s">
        <v>96</v>
      </c>
      <c r="E41" s="219" t="s">
        <v>67</v>
      </c>
      <c r="F41" s="51">
        <v>2730360</v>
      </c>
      <c r="G41" s="117">
        <v>229991</v>
      </c>
      <c r="H41" s="150">
        <f t="shared" si="2"/>
        <v>615000</v>
      </c>
      <c r="I41" s="135">
        <v>615000</v>
      </c>
      <c r="J41" s="52"/>
      <c r="K41" s="52"/>
      <c r="L41"/>
      <c r="M41"/>
      <c r="N41"/>
      <c r="O41"/>
    </row>
    <row r="42" spans="1:15" s="35" customFormat="1" ht="30" customHeight="1">
      <c r="A42" s="28"/>
      <c r="B42" s="28"/>
      <c r="C42" s="50" t="s">
        <v>207</v>
      </c>
      <c r="D42" s="87" t="s">
        <v>96</v>
      </c>
      <c r="E42" s="219" t="s">
        <v>67</v>
      </c>
      <c r="F42" s="51">
        <v>2732920</v>
      </c>
      <c r="G42" s="117">
        <v>453504</v>
      </c>
      <c r="H42" s="150">
        <f t="shared" si="2"/>
        <v>530000</v>
      </c>
      <c r="I42" s="135">
        <v>530000</v>
      </c>
      <c r="J42" s="52"/>
      <c r="K42" s="52"/>
      <c r="L42"/>
      <c r="M42"/>
      <c r="N42"/>
      <c r="O42"/>
    </row>
    <row r="43" spans="1:15" s="35" customFormat="1" ht="21" customHeight="1">
      <c r="A43" s="28"/>
      <c r="B43" s="28"/>
      <c r="C43" s="77" t="s">
        <v>123</v>
      </c>
      <c r="D43" s="89" t="s">
        <v>124</v>
      </c>
      <c r="E43" s="269" t="s">
        <v>118</v>
      </c>
      <c r="F43" s="270">
        <v>2220000</v>
      </c>
      <c r="G43" s="120"/>
      <c r="H43" s="150">
        <f t="shared" si="2"/>
        <v>700000</v>
      </c>
      <c r="I43" s="134">
        <v>700000</v>
      </c>
      <c r="J43" s="55"/>
      <c r="K43" s="55"/>
      <c r="L43"/>
      <c r="M43"/>
      <c r="N43"/>
      <c r="O43"/>
    </row>
    <row r="44" spans="1:15" s="35" customFormat="1" ht="21" customHeight="1">
      <c r="A44" s="28"/>
      <c r="B44" s="28"/>
      <c r="C44" s="77" t="s">
        <v>126</v>
      </c>
      <c r="D44" s="89" t="s">
        <v>124</v>
      </c>
      <c r="E44" s="269" t="s">
        <v>63</v>
      </c>
      <c r="F44" s="270">
        <v>3420000</v>
      </c>
      <c r="G44" s="120">
        <v>16176</v>
      </c>
      <c r="H44" s="150">
        <f t="shared" si="2"/>
        <v>200000</v>
      </c>
      <c r="I44" s="134">
        <v>200000</v>
      </c>
      <c r="J44" s="55"/>
      <c r="K44" s="55"/>
      <c r="L44"/>
      <c r="M44"/>
      <c r="N44"/>
      <c r="O44"/>
    </row>
    <row r="45" spans="1:15" s="35" customFormat="1" ht="21" customHeight="1">
      <c r="A45" s="28"/>
      <c r="B45" s="28"/>
      <c r="C45" s="77" t="s">
        <v>242</v>
      </c>
      <c r="D45" s="89" t="s">
        <v>243</v>
      </c>
      <c r="E45" s="269" t="s">
        <v>118</v>
      </c>
      <c r="F45" s="318">
        <v>800000</v>
      </c>
      <c r="G45" s="120"/>
      <c r="H45" s="154">
        <f t="shared" si="2"/>
        <v>150000</v>
      </c>
      <c r="I45" s="134">
        <v>150000</v>
      </c>
      <c r="J45" s="55"/>
      <c r="K45" s="55"/>
      <c r="L45"/>
      <c r="M45"/>
      <c r="N45"/>
      <c r="O45"/>
    </row>
    <row r="46" spans="1:15" s="35" customFormat="1" ht="21" customHeight="1">
      <c r="A46" s="28"/>
      <c r="B46" s="28"/>
      <c r="C46" s="77" t="s">
        <v>244</v>
      </c>
      <c r="D46" s="89" t="s">
        <v>245</v>
      </c>
      <c r="E46" s="269" t="s">
        <v>118</v>
      </c>
      <c r="F46" s="270">
        <v>5000000</v>
      </c>
      <c r="G46" s="120"/>
      <c r="H46" s="154">
        <f t="shared" si="2"/>
        <v>100000</v>
      </c>
      <c r="I46" s="134">
        <v>100000</v>
      </c>
      <c r="J46" s="55"/>
      <c r="K46" s="55"/>
      <c r="L46"/>
      <c r="M46"/>
      <c r="N46"/>
      <c r="O46"/>
    </row>
    <row r="47" spans="1:15" s="35" customFormat="1" ht="21" customHeight="1">
      <c r="A47" s="28"/>
      <c r="B47" s="28"/>
      <c r="C47" s="77" t="s">
        <v>246</v>
      </c>
      <c r="D47" s="89" t="s">
        <v>248</v>
      </c>
      <c r="E47" s="269" t="s">
        <v>118</v>
      </c>
      <c r="F47" s="270">
        <v>1100000</v>
      </c>
      <c r="G47" s="120"/>
      <c r="H47" s="154">
        <f t="shared" si="2"/>
        <v>350000</v>
      </c>
      <c r="I47" s="134">
        <v>350000</v>
      </c>
      <c r="J47" s="55"/>
      <c r="K47" s="55"/>
      <c r="L47"/>
      <c r="M47"/>
      <c r="N47"/>
      <c r="O47"/>
    </row>
    <row r="48" spans="1:15" s="35" customFormat="1" ht="24">
      <c r="A48" s="28"/>
      <c r="B48" s="28"/>
      <c r="C48" s="77" t="s">
        <v>249</v>
      </c>
      <c r="D48" s="89" t="s">
        <v>282</v>
      </c>
      <c r="E48" s="269">
        <v>2005</v>
      </c>
      <c r="F48" s="270">
        <v>40000</v>
      </c>
      <c r="G48" s="120"/>
      <c r="H48" s="154">
        <f t="shared" si="2"/>
        <v>40000</v>
      </c>
      <c r="I48" s="134">
        <v>40000</v>
      </c>
      <c r="J48" s="55"/>
      <c r="K48" s="55"/>
      <c r="L48"/>
      <c r="M48"/>
      <c r="N48"/>
      <c r="O48"/>
    </row>
    <row r="49" spans="1:15" s="35" customFormat="1" ht="18.75" customHeight="1">
      <c r="A49" s="28"/>
      <c r="B49" s="39"/>
      <c r="C49" s="324" t="s">
        <v>97</v>
      </c>
      <c r="D49" s="98" t="s">
        <v>283</v>
      </c>
      <c r="E49" s="325" t="s">
        <v>125</v>
      </c>
      <c r="F49" s="326">
        <v>7557168</v>
      </c>
      <c r="G49" s="336">
        <v>3001345</v>
      </c>
      <c r="H49" s="327">
        <f t="shared" si="2"/>
        <v>300000</v>
      </c>
      <c r="I49" s="328">
        <v>300000</v>
      </c>
      <c r="J49" s="324"/>
      <c r="K49" s="324"/>
      <c r="L49"/>
      <c r="M49"/>
      <c r="N49"/>
      <c r="O49"/>
    </row>
    <row r="50" spans="1:15" s="35" customFormat="1" ht="18.75" customHeight="1">
      <c r="A50" s="28"/>
      <c r="B50" s="175">
        <v>60017</v>
      </c>
      <c r="C50" s="329" t="s">
        <v>250</v>
      </c>
      <c r="D50" s="330"/>
      <c r="E50" s="331"/>
      <c r="F50" s="332"/>
      <c r="G50" s="333"/>
      <c r="H50" s="334">
        <f t="shared" si="2"/>
        <v>230000</v>
      </c>
      <c r="I50" s="335">
        <f>I51+I52</f>
        <v>230000</v>
      </c>
      <c r="J50" s="335"/>
      <c r="K50" s="335"/>
      <c r="L50"/>
      <c r="M50"/>
      <c r="N50"/>
      <c r="O50"/>
    </row>
    <row r="51" spans="1:15" s="35" customFormat="1" ht="18.75" customHeight="1">
      <c r="A51" s="28"/>
      <c r="B51" s="28"/>
      <c r="C51" s="344" t="s">
        <v>97</v>
      </c>
      <c r="D51" s="263" t="s">
        <v>284</v>
      </c>
      <c r="E51" s="345" t="s">
        <v>113</v>
      </c>
      <c r="F51" s="346">
        <v>4000000</v>
      </c>
      <c r="G51" s="347"/>
      <c r="H51" s="348">
        <f t="shared" si="2"/>
        <v>100000</v>
      </c>
      <c r="I51" s="349">
        <v>100000</v>
      </c>
      <c r="J51" s="349"/>
      <c r="K51" s="349"/>
      <c r="L51"/>
      <c r="M51"/>
      <c r="N51"/>
      <c r="O51"/>
    </row>
    <row r="52" spans="1:15" s="35" customFormat="1" ht="60" customHeight="1">
      <c r="A52" s="28"/>
      <c r="B52" s="28"/>
      <c r="C52" s="95" t="s">
        <v>251</v>
      </c>
      <c r="D52" s="272" t="s">
        <v>285</v>
      </c>
      <c r="E52" s="319" t="s">
        <v>118</v>
      </c>
      <c r="F52" s="320">
        <v>400000</v>
      </c>
      <c r="G52" s="321"/>
      <c r="H52" s="322">
        <f t="shared" si="2"/>
        <v>130000</v>
      </c>
      <c r="I52" s="323">
        <v>130000</v>
      </c>
      <c r="J52" s="323"/>
      <c r="K52" s="323"/>
      <c r="L52"/>
      <c r="M52"/>
      <c r="N52"/>
      <c r="O52"/>
    </row>
    <row r="53" spans="1:15" s="35" customFormat="1" ht="20.25" customHeight="1" thickBot="1">
      <c r="A53" s="359">
        <v>630</v>
      </c>
      <c r="B53" s="359"/>
      <c r="C53" s="360" t="s">
        <v>252</v>
      </c>
      <c r="D53" s="361"/>
      <c r="E53" s="362"/>
      <c r="F53" s="363"/>
      <c r="G53" s="364"/>
      <c r="H53" s="365">
        <f t="shared" si="2"/>
        <v>14000</v>
      </c>
      <c r="I53" s="366">
        <f>I54</f>
        <v>14000</v>
      </c>
      <c r="J53" s="366"/>
      <c r="K53" s="366"/>
      <c r="L53"/>
      <c r="M53"/>
      <c r="N53"/>
      <c r="O53"/>
    </row>
    <row r="54" spans="1:15" s="35" customFormat="1" ht="20.25" customHeight="1">
      <c r="A54" s="28"/>
      <c r="B54" s="175">
        <v>63001</v>
      </c>
      <c r="C54" s="190" t="s">
        <v>253</v>
      </c>
      <c r="D54" s="330"/>
      <c r="E54" s="331"/>
      <c r="F54" s="332"/>
      <c r="G54" s="333"/>
      <c r="H54" s="334">
        <f t="shared" si="2"/>
        <v>14000</v>
      </c>
      <c r="I54" s="335">
        <f>I55</f>
        <v>14000</v>
      </c>
      <c r="J54" s="335"/>
      <c r="K54" s="335"/>
      <c r="L54"/>
      <c r="M54"/>
      <c r="N54"/>
      <c r="O54"/>
    </row>
    <row r="55" spans="1:15" s="35" customFormat="1" ht="18" customHeight="1">
      <c r="A55" s="28"/>
      <c r="B55" s="28"/>
      <c r="C55" s="95" t="s">
        <v>27</v>
      </c>
      <c r="D55" s="272" t="s">
        <v>286</v>
      </c>
      <c r="E55" s="319">
        <v>2005</v>
      </c>
      <c r="F55" s="320"/>
      <c r="G55" s="321"/>
      <c r="H55" s="322">
        <f t="shared" si="2"/>
        <v>14000</v>
      </c>
      <c r="I55" s="323">
        <v>14000</v>
      </c>
      <c r="J55" s="323"/>
      <c r="K55" s="323"/>
      <c r="L55"/>
      <c r="M55"/>
      <c r="N55"/>
      <c r="O55"/>
    </row>
    <row r="56" spans="1:15" s="35" customFormat="1" ht="19.5" customHeight="1" thickBot="1">
      <c r="A56" s="367">
        <v>700</v>
      </c>
      <c r="B56" s="367"/>
      <c r="C56" s="368" t="s">
        <v>28</v>
      </c>
      <c r="D56" s="369"/>
      <c r="E56" s="370"/>
      <c r="F56" s="368"/>
      <c r="G56" s="371">
        <f>G57</f>
        <v>2505447</v>
      </c>
      <c r="H56" s="372">
        <f t="shared" si="2"/>
        <v>4000000</v>
      </c>
      <c r="I56" s="371">
        <f>I57</f>
        <v>4000000</v>
      </c>
      <c r="J56" s="371"/>
      <c r="K56" s="371"/>
      <c r="L56"/>
      <c r="M56"/>
      <c r="N56"/>
      <c r="O56"/>
    </row>
    <row r="57" spans="1:15" s="33" customFormat="1" ht="21.75" customHeight="1">
      <c r="A57" s="43"/>
      <c r="B57" s="31">
        <v>70095</v>
      </c>
      <c r="C57" s="62" t="s">
        <v>22</v>
      </c>
      <c r="D57" s="184"/>
      <c r="E57" s="208"/>
      <c r="F57" s="62"/>
      <c r="G57" s="139">
        <f>G58</f>
        <v>2505447</v>
      </c>
      <c r="H57" s="152">
        <f t="shared" si="2"/>
        <v>4000000</v>
      </c>
      <c r="I57" s="139">
        <f>I58</f>
        <v>4000000</v>
      </c>
      <c r="J57" s="139"/>
      <c r="K57" s="139"/>
      <c r="L57"/>
      <c r="M57"/>
      <c r="N57"/>
      <c r="O57"/>
    </row>
    <row r="58" spans="1:15" s="35" customFormat="1" ht="30.75" customHeight="1">
      <c r="A58" s="39"/>
      <c r="B58" s="40"/>
      <c r="C58" s="41" t="s">
        <v>54</v>
      </c>
      <c r="D58" s="64" t="s">
        <v>182</v>
      </c>
      <c r="E58" s="167" t="s">
        <v>78</v>
      </c>
      <c r="F58" s="42">
        <v>8798967</v>
      </c>
      <c r="G58" s="126">
        <v>2505447</v>
      </c>
      <c r="H58" s="153">
        <f>I58</f>
        <v>4000000</v>
      </c>
      <c r="I58" s="140">
        <v>4000000</v>
      </c>
      <c r="J58" s="42"/>
      <c r="K58" s="42"/>
      <c r="L58"/>
      <c r="M58"/>
      <c r="N58"/>
      <c r="O58"/>
    </row>
    <row r="59" spans="1:5" ht="30.75" customHeight="1">
      <c r="A59"/>
      <c r="B59"/>
      <c r="D59"/>
      <c r="E59"/>
    </row>
    <row r="60" spans="1:5" ht="30.75" customHeight="1">
      <c r="A60"/>
      <c r="B60"/>
      <c r="D60"/>
      <c r="E60"/>
    </row>
    <row r="61" spans="1:15" s="35" customFormat="1" ht="21" customHeight="1" thickBot="1">
      <c r="A61" s="367">
        <v>710</v>
      </c>
      <c r="B61" s="367"/>
      <c r="C61" s="368" t="s">
        <v>103</v>
      </c>
      <c r="D61" s="369"/>
      <c r="E61" s="370"/>
      <c r="F61" s="368"/>
      <c r="G61" s="371">
        <f>G62</f>
        <v>58902</v>
      </c>
      <c r="H61" s="372">
        <f aca="true" t="shared" si="3" ref="H61:H67">I61+J61+K61</f>
        <v>100000</v>
      </c>
      <c r="I61" s="371">
        <f>I62</f>
        <v>100000</v>
      </c>
      <c r="J61" s="371"/>
      <c r="K61" s="371"/>
      <c r="L61"/>
      <c r="M61"/>
      <c r="N61"/>
      <c r="O61"/>
    </row>
    <row r="62" spans="1:15" s="33" customFormat="1" ht="23.25" customHeight="1">
      <c r="A62" s="43"/>
      <c r="B62" s="31">
        <v>71035</v>
      </c>
      <c r="C62" s="62" t="s">
        <v>129</v>
      </c>
      <c r="D62" s="184"/>
      <c r="E62" s="208"/>
      <c r="F62" s="62"/>
      <c r="G62" s="139">
        <f>G63</f>
        <v>58902</v>
      </c>
      <c r="H62" s="152">
        <f t="shared" si="3"/>
        <v>100000</v>
      </c>
      <c r="I62" s="139">
        <f>SUM(I63:I63)</f>
        <v>100000</v>
      </c>
      <c r="J62" s="139"/>
      <c r="K62" s="139"/>
      <c r="L62"/>
      <c r="M62"/>
      <c r="N62"/>
      <c r="O62"/>
    </row>
    <row r="63" spans="1:15" s="35" customFormat="1" ht="21" customHeight="1">
      <c r="A63" s="28"/>
      <c r="B63" s="45"/>
      <c r="C63" s="41" t="s">
        <v>130</v>
      </c>
      <c r="D63" s="67" t="s">
        <v>183</v>
      </c>
      <c r="E63" s="164" t="s">
        <v>256</v>
      </c>
      <c r="F63" s="49">
        <v>158902</v>
      </c>
      <c r="G63" s="122">
        <v>58902</v>
      </c>
      <c r="H63" s="148">
        <f t="shared" si="3"/>
        <v>100000</v>
      </c>
      <c r="I63" s="133">
        <v>100000</v>
      </c>
      <c r="J63" s="49"/>
      <c r="K63" s="49"/>
      <c r="L63"/>
      <c r="M63"/>
      <c r="N63"/>
      <c r="O63"/>
    </row>
    <row r="64" spans="1:15" s="35" customFormat="1" ht="21.75" customHeight="1" thickBot="1">
      <c r="A64" s="367">
        <v>750</v>
      </c>
      <c r="B64" s="367"/>
      <c r="C64" s="368" t="s">
        <v>29</v>
      </c>
      <c r="D64" s="369"/>
      <c r="E64" s="370"/>
      <c r="F64" s="368"/>
      <c r="G64" s="371"/>
      <c r="H64" s="372">
        <f t="shared" si="3"/>
        <v>2100000</v>
      </c>
      <c r="I64" s="371">
        <f>I65</f>
        <v>2100000</v>
      </c>
      <c r="J64" s="371"/>
      <c r="K64" s="371"/>
      <c r="L64"/>
      <c r="M64"/>
      <c r="N64"/>
      <c r="O64"/>
    </row>
    <row r="65" spans="1:15" s="33" customFormat="1" ht="21" customHeight="1">
      <c r="A65" s="43"/>
      <c r="B65" s="31">
        <v>75023</v>
      </c>
      <c r="C65" s="71" t="s">
        <v>55</v>
      </c>
      <c r="D65" s="184"/>
      <c r="E65" s="208"/>
      <c r="F65" s="62"/>
      <c r="G65" s="139"/>
      <c r="H65" s="152">
        <f t="shared" si="3"/>
        <v>2100000</v>
      </c>
      <c r="I65" s="139">
        <f>SUM(I66:I67)</f>
        <v>2100000</v>
      </c>
      <c r="J65" s="139"/>
      <c r="K65" s="139"/>
      <c r="L65"/>
      <c r="M65"/>
      <c r="N65"/>
      <c r="O65"/>
    </row>
    <row r="66" spans="1:15" s="35" customFormat="1" ht="39" customHeight="1">
      <c r="A66" s="28"/>
      <c r="B66" s="28"/>
      <c r="C66" s="55" t="s">
        <v>66</v>
      </c>
      <c r="D66" s="89" t="s">
        <v>208</v>
      </c>
      <c r="E66" s="168">
        <v>2005</v>
      </c>
      <c r="F66" s="55"/>
      <c r="G66" s="127"/>
      <c r="H66" s="154">
        <f t="shared" si="3"/>
        <v>1300000</v>
      </c>
      <c r="I66" s="134">
        <v>1300000</v>
      </c>
      <c r="J66" s="55"/>
      <c r="K66" s="55"/>
      <c r="L66"/>
      <c r="M66"/>
      <c r="N66"/>
      <c r="O66"/>
    </row>
    <row r="67" spans="1:15" s="35" customFormat="1" ht="21" customHeight="1">
      <c r="A67" s="39"/>
      <c r="B67" s="39"/>
      <c r="C67" s="66" t="s">
        <v>27</v>
      </c>
      <c r="D67" s="86" t="s">
        <v>131</v>
      </c>
      <c r="E67" s="169">
        <v>2005</v>
      </c>
      <c r="F67" s="66"/>
      <c r="G67" s="124"/>
      <c r="H67" s="151">
        <f t="shared" si="3"/>
        <v>800000</v>
      </c>
      <c r="I67" s="138">
        <v>800000</v>
      </c>
      <c r="J67" s="66"/>
      <c r="K67" s="66"/>
      <c r="L67"/>
      <c r="M67"/>
      <c r="N67"/>
      <c r="O67"/>
    </row>
    <row r="68" spans="1:15" s="35" customFormat="1" ht="31.5" customHeight="1" thickBot="1">
      <c r="A68" s="373">
        <v>754</v>
      </c>
      <c r="B68" s="367"/>
      <c r="C68" s="374" t="s">
        <v>30</v>
      </c>
      <c r="D68" s="369"/>
      <c r="E68" s="370"/>
      <c r="F68" s="368"/>
      <c r="G68" s="375"/>
      <c r="H68" s="372">
        <f>H71+H75+H73+H69</f>
        <v>870000</v>
      </c>
      <c r="I68" s="371">
        <f>I71+I75+I73+I69</f>
        <v>870000</v>
      </c>
      <c r="J68" s="371"/>
      <c r="K68" s="371"/>
      <c r="L68"/>
      <c r="M68"/>
      <c r="N68"/>
      <c r="O68"/>
    </row>
    <row r="69" spans="1:15" s="33" customFormat="1" ht="20.25" customHeight="1">
      <c r="A69" s="43"/>
      <c r="B69" s="76">
        <v>75405</v>
      </c>
      <c r="C69" s="71" t="s">
        <v>133</v>
      </c>
      <c r="D69" s="184"/>
      <c r="E69" s="208"/>
      <c r="F69" s="62"/>
      <c r="G69" s="139"/>
      <c r="H69" s="152">
        <f>I69+J69+K69</f>
        <v>500000</v>
      </c>
      <c r="I69" s="139">
        <f>I70</f>
        <v>500000</v>
      </c>
      <c r="J69" s="139"/>
      <c r="K69" s="139"/>
      <c r="L69"/>
      <c r="M69"/>
      <c r="N69"/>
      <c r="O69"/>
    </row>
    <row r="70" spans="1:15" s="35" customFormat="1" ht="24" customHeight="1">
      <c r="A70" s="28"/>
      <c r="B70" s="271"/>
      <c r="C70" s="41" t="s">
        <v>221</v>
      </c>
      <c r="D70" s="64" t="s">
        <v>222</v>
      </c>
      <c r="E70" s="167">
        <v>2005</v>
      </c>
      <c r="F70" s="42"/>
      <c r="G70" s="126"/>
      <c r="H70" s="153">
        <f>I70+J70+K70</f>
        <v>500000</v>
      </c>
      <c r="I70" s="140">
        <f>100000+400000</f>
        <v>500000</v>
      </c>
      <c r="J70" s="42"/>
      <c r="K70" s="42"/>
      <c r="L70"/>
      <c r="M70"/>
      <c r="N70"/>
      <c r="O70"/>
    </row>
    <row r="71" spans="1:15" s="33" customFormat="1" ht="30" customHeight="1">
      <c r="A71" s="43"/>
      <c r="B71" s="76">
        <v>75411</v>
      </c>
      <c r="C71" s="71" t="s">
        <v>31</v>
      </c>
      <c r="D71" s="184"/>
      <c r="E71" s="208"/>
      <c r="F71" s="62"/>
      <c r="G71" s="139"/>
      <c r="H71" s="152">
        <f aca="true" t="shared" si="4" ref="H71:H76">I71+J71+K71</f>
        <v>50000</v>
      </c>
      <c r="I71" s="139">
        <f>I72</f>
        <v>50000</v>
      </c>
      <c r="J71" s="139"/>
      <c r="K71" s="139"/>
      <c r="L71"/>
      <c r="M71"/>
      <c r="N71"/>
      <c r="O71"/>
    </row>
    <row r="72" spans="1:15" s="35" customFormat="1" ht="24" customHeight="1">
      <c r="A72" s="28"/>
      <c r="B72" s="40"/>
      <c r="C72" s="41" t="s">
        <v>61</v>
      </c>
      <c r="D72" s="64" t="s">
        <v>209</v>
      </c>
      <c r="E72" s="167">
        <v>2005</v>
      </c>
      <c r="F72" s="42">
        <v>500000</v>
      </c>
      <c r="G72" s="126"/>
      <c r="H72" s="153">
        <f t="shared" si="4"/>
        <v>50000</v>
      </c>
      <c r="I72" s="140">
        <v>50000</v>
      </c>
      <c r="J72" s="42"/>
      <c r="K72" s="42"/>
      <c r="L72"/>
      <c r="M72"/>
      <c r="N72"/>
      <c r="O72"/>
    </row>
    <row r="73" spans="1:15" s="33" customFormat="1" ht="20.25" customHeight="1">
      <c r="A73" s="43"/>
      <c r="B73" s="76">
        <v>75416</v>
      </c>
      <c r="C73" s="71" t="s">
        <v>132</v>
      </c>
      <c r="D73" s="184"/>
      <c r="E73" s="167"/>
      <c r="F73" s="62"/>
      <c r="G73" s="139"/>
      <c r="H73" s="152">
        <f>I73+J73+K73</f>
        <v>160000</v>
      </c>
      <c r="I73" s="139">
        <f>I74</f>
        <v>160000</v>
      </c>
      <c r="J73" s="139"/>
      <c r="K73" s="139"/>
      <c r="L73"/>
      <c r="M73"/>
      <c r="N73"/>
      <c r="O73"/>
    </row>
    <row r="74" spans="1:15" s="35" customFormat="1" ht="21" customHeight="1">
      <c r="A74" s="28"/>
      <c r="B74" s="39"/>
      <c r="C74" s="65" t="s">
        <v>27</v>
      </c>
      <c r="D74" s="86" t="s">
        <v>210</v>
      </c>
      <c r="E74" s="167">
        <v>2005</v>
      </c>
      <c r="F74" s="66"/>
      <c r="G74" s="124"/>
      <c r="H74" s="151">
        <f>I74+J74+K74</f>
        <v>160000</v>
      </c>
      <c r="I74" s="138">
        <v>160000</v>
      </c>
      <c r="J74" s="66"/>
      <c r="K74" s="66"/>
      <c r="L74"/>
      <c r="M74"/>
      <c r="N74"/>
      <c r="O74"/>
    </row>
    <row r="75" spans="1:15" s="33" customFormat="1" ht="21" customHeight="1">
      <c r="A75" s="43"/>
      <c r="B75" s="76">
        <v>75495</v>
      </c>
      <c r="C75" s="71" t="s">
        <v>22</v>
      </c>
      <c r="D75" s="184"/>
      <c r="E75" s="208"/>
      <c r="F75" s="62"/>
      <c r="G75" s="139"/>
      <c r="H75" s="152">
        <f t="shared" si="4"/>
        <v>160000</v>
      </c>
      <c r="I75" s="139">
        <f>I76</f>
        <v>160000</v>
      </c>
      <c r="J75" s="139"/>
      <c r="K75" s="139"/>
      <c r="L75"/>
      <c r="M75"/>
      <c r="N75"/>
      <c r="O75"/>
    </row>
    <row r="76" spans="1:15" s="35" customFormat="1" ht="20.25" customHeight="1">
      <c r="A76" s="39"/>
      <c r="B76" s="39"/>
      <c r="C76" s="65" t="s">
        <v>60</v>
      </c>
      <c r="D76" s="86" t="s">
        <v>95</v>
      </c>
      <c r="E76" s="169">
        <v>2005</v>
      </c>
      <c r="F76" s="66"/>
      <c r="G76" s="124"/>
      <c r="H76" s="151">
        <f t="shared" si="4"/>
        <v>160000</v>
      </c>
      <c r="I76" s="138">
        <v>160000</v>
      </c>
      <c r="J76" s="66"/>
      <c r="K76" s="66"/>
      <c r="L76"/>
      <c r="M76"/>
      <c r="N76"/>
      <c r="O76"/>
    </row>
    <row r="77" spans="1:15" s="35" customFormat="1" ht="21.75" customHeight="1" thickBot="1">
      <c r="A77" s="373">
        <v>758</v>
      </c>
      <c r="B77" s="367"/>
      <c r="C77" s="374" t="s">
        <v>134</v>
      </c>
      <c r="D77" s="369"/>
      <c r="E77" s="370"/>
      <c r="F77" s="368"/>
      <c r="G77" s="375"/>
      <c r="H77" s="372">
        <f>H78</f>
        <v>4600000</v>
      </c>
      <c r="I77" s="371">
        <f>I78</f>
        <v>4600000</v>
      </c>
      <c r="J77" s="371"/>
      <c r="K77" s="371"/>
      <c r="L77"/>
      <c r="M77"/>
      <c r="N77"/>
      <c r="O77"/>
    </row>
    <row r="78" spans="1:15" s="33" customFormat="1" ht="21" customHeight="1">
      <c r="A78" s="43"/>
      <c r="B78" s="76">
        <v>75818</v>
      </c>
      <c r="C78" s="71" t="s">
        <v>135</v>
      </c>
      <c r="D78" s="184"/>
      <c r="E78" s="208"/>
      <c r="F78" s="62"/>
      <c r="G78" s="139"/>
      <c r="H78" s="152">
        <f>I78+J78+K78</f>
        <v>4600000</v>
      </c>
      <c r="I78" s="139">
        <f>I79</f>
        <v>4600000</v>
      </c>
      <c r="J78" s="139"/>
      <c r="K78" s="139"/>
      <c r="L78"/>
      <c r="M78"/>
      <c r="N78"/>
      <c r="O78"/>
    </row>
    <row r="79" spans="1:15" s="35" customFormat="1" ht="40.5" customHeight="1">
      <c r="A79" s="28"/>
      <c r="B79" s="271"/>
      <c r="C79" s="41" t="s">
        <v>223</v>
      </c>
      <c r="D79" s="64" t="s">
        <v>201</v>
      </c>
      <c r="E79" s="167">
        <v>2005</v>
      </c>
      <c r="F79" s="42"/>
      <c r="G79" s="126"/>
      <c r="H79" s="153">
        <f>I79+J79+K79</f>
        <v>4600000</v>
      </c>
      <c r="I79" s="140">
        <v>4600000</v>
      </c>
      <c r="J79" s="42"/>
      <c r="K79" s="42"/>
      <c r="L79"/>
      <c r="M79"/>
      <c r="N79"/>
      <c r="O79"/>
    </row>
    <row r="80" spans="1:15" s="35" customFormat="1" ht="21" customHeight="1" thickBot="1">
      <c r="A80" s="373">
        <v>801</v>
      </c>
      <c r="B80" s="367"/>
      <c r="C80" s="374" t="s">
        <v>32</v>
      </c>
      <c r="D80" s="369"/>
      <c r="E80" s="370"/>
      <c r="F80" s="368"/>
      <c r="G80" s="371">
        <f>G81+G92+G97+G100+G88+G103</f>
        <v>68936829</v>
      </c>
      <c r="H80" s="376">
        <f>I80+J80+K80</f>
        <v>16379000</v>
      </c>
      <c r="I80" s="371">
        <f>I81+I92+I97+I100+I88+I103</f>
        <v>15059000</v>
      </c>
      <c r="J80" s="371">
        <f>J81+J92+J97+J100+J88</f>
        <v>1320000</v>
      </c>
      <c r="K80" s="371"/>
      <c r="L80"/>
      <c r="M80"/>
      <c r="N80"/>
      <c r="O80"/>
    </row>
    <row r="81" spans="1:15" s="33" customFormat="1" ht="21" customHeight="1">
      <c r="A81" s="43"/>
      <c r="B81" s="76">
        <v>80101</v>
      </c>
      <c r="C81" s="71" t="s">
        <v>33</v>
      </c>
      <c r="D81" s="184"/>
      <c r="E81" s="208"/>
      <c r="F81" s="62"/>
      <c r="G81" s="139">
        <f>SUM(G82:G87)</f>
        <v>28307112</v>
      </c>
      <c r="H81" s="152">
        <f>I81+J81+K81</f>
        <v>8177000</v>
      </c>
      <c r="I81" s="139">
        <f>SUM(I82:I87)</f>
        <v>7302000</v>
      </c>
      <c r="J81" s="139">
        <f>SUM(J82:J87)</f>
        <v>875000</v>
      </c>
      <c r="K81" s="139"/>
      <c r="L81"/>
      <c r="M81"/>
      <c r="N81"/>
      <c r="O81"/>
    </row>
    <row r="82" spans="1:15" s="35" customFormat="1" ht="21" customHeight="1">
      <c r="A82" s="28"/>
      <c r="B82" s="28"/>
      <c r="C82" s="95" t="s">
        <v>194</v>
      </c>
      <c r="D82" s="107" t="s">
        <v>136</v>
      </c>
      <c r="E82" s="47" t="s">
        <v>137</v>
      </c>
      <c r="F82" s="48">
        <v>7400000</v>
      </c>
      <c r="G82" s="119">
        <v>1004730</v>
      </c>
      <c r="H82" s="150">
        <f>K82+J82+I82</f>
        <v>1400000</v>
      </c>
      <c r="I82" s="135">
        <v>1400000</v>
      </c>
      <c r="J82" s="52"/>
      <c r="K82" s="52"/>
      <c r="L82"/>
      <c r="M82"/>
      <c r="N82"/>
      <c r="O82"/>
    </row>
    <row r="83" spans="1:15" s="35" customFormat="1" ht="21" customHeight="1">
      <c r="A83" s="28"/>
      <c r="B83" s="28"/>
      <c r="C83" s="50" t="s">
        <v>195</v>
      </c>
      <c r="D83" s="87" t="s">
        <v>138</v>
      </c>
      <c r="E83" s="161" t="s">
        <v>137</v>
      </c>
      <c r="F83" s="172">
        <v>5400000</v>
      </c>
      <c r="G83" s="173">
        <v>884089</v>
      </c>
      <c r="H83" s="147">
        <f>I83+J83+K83</f>
        <v>1400000</v>
      </c>
      <c r="I83" s="136">
        <v>1400000</v>
      </c>
      <c r="J83" s="29"/>
      <c r="K83" s="29"/>
      <c r="L83"/>
      <c r="M83"/>
      <c r="N83"/>
      <c r="O83"/>
    </row>
    <row r="84" spans="1:15" s="35" customFormat="1" ht="21" customHeight="1">
      <c r="A84" s="28"/>
      <c r="B84" s="28"/>
      <c r="C84" s="50" t="s">
        <v>196</v>
      </c>
      <c r="D84" s="59" t="s">
        <v>100</v>
      </c>
      <c r="E84" s="47" t="s">
        <v>64</v>
      </c>
      <c r="F84" s="48">
        <v>29031000</v>
      </c>
      <c r="G84" s="119">
        <v>15823989</v>
      </c>
      <c r="H84" s="150">
        <f>I84+J84+K84</f>
        <v>990000</v>
      </c>
      <c r="I84" s="135">
        <v>990000</v>
      </c>
      <c r="J84" s="52"/>
      <c r="K84" s="52"/>
      <c r="L84"/>
      <c r="M84"/>
      <c r="N84"/>
      <c r="O84"/>
    </row>
    <row r="85" spans="1:15" s="35" customFormat="1" ht="21" customHeight="1">
      <c r="A85" s="28"/>
      <c r="B85" s="28"/>
      <c r="C85" s="77" t="s">
        <v>197</v>
      </c>
      <c r="D85" s="59" t="s">
        <v>193</v>
      </c>
      <c r="E85" s="56" t="s">
        <v>139</v>
      </c>
      <c r="F85" s="57">
        <v>18500000</v>
      </c>
      <c r="G85" s="118">
        <v>10101550</v>
      </c>
      <c r="H85" s="154">
        <f>K85+J85+I85</f>
        <v>1500000</v>
      </c>
      <c r="I85" s="134">
        <v>1500000</v>
      </c>
      <c r="J85" s="55"/>
      <c r="K85" s="55"/>
      <c r="L85"/>
      <c r="M85"/>
      <c r="N85"/>
      <c r="O85"/>
    </row>
    <row r="86" spans="1:15" s="35" customFormat="1" ht="27.75" customHeight="1">
      <c r="A86" s="28"/>
      <c r="B86" s="28"/>
      <c r="C86" s="95" t="s">
        <v>235</v>
      </c>
      <c r="D86" s="87" t="s">
        <v>140</v>
      </c>
      <c r="E86" s="161" t="s">
        <v>89</v>
      </c>
      <c r="F86" s="172">
        <v>3159649</v>
      </c>
      <c r="G86" s="173">
        <v>343450</v>
      </c>
      <c r="H86" s="154">
        <f>K86+J86+I86</f>
        <v>420000</v>
      </c>
      <c r="I86" s="130">
        <v>420000</v>
      </c>
      <c r="J86" s="29"/>
      <c r="K86" s="29"/>
      <c r="L86"/>
      <c r="M86"/>
      <c r="N86"/>
      <c r="O86"/>
    </row>
    <row r="87" spans="1:15" s="35" customFormat="1" ht="18.75" customHeight="1">
      <c r="A87" s="28"/>
      <c r="B87" s="28"/>
      <c r="C87" s="81" t="s">
        <v>142</v>
      </c>
      <c r="D87" s="107" t="s">
        <v>88</v>
      </c>
      <c r="E87" s="108" t="s">
        <v>89</v>
      </c>
      <c r="F87" s="162">
        <v>15261263</v>
      </c>
      <c r="G87" s="163">
        <v>149304</v>
      </c>
      <c r="H87" s="150">
        <f aca="true" t="shared" si="5" ref="H87:H97">I87+J87+K87</f>
        <v>2467000</v>
      </c>
      <c r="I87" s="136">
        <v>1592000</v>
      </c>
      <c r="J87" s="82">
        <v>875000</v>
      </c>
      <c r="K87" s="82"/>
      <c r="L87"/>
      <c r="M87"/>
      <c r="N87"/>
      <c r="O87"/>
    </row>
    <row r="88" spans="1:15" s="33" customFormat="1" ht="18.75" customHeight="1">
      <c r="A88" s="43"/>
      <c r="B88" s="75">
        <v>80104</v>
      </c>
      <c r="C88" s="44" t="s">
        <v>141</v>
      </c>
      <c r="D88" s="182"/>
      <c r="E88" s="206"/>
      <c r="F88" s="38"/>
      <c r="G88" s="132">
        <f>G89</f>
        <v>10980</v>
      </c>
      <c r="H88" s="146">
        <f>I88+J88+K88</f>
        <v>888500</v>
      </c>
      <c r="I88" s="132">
        <f>I89+I90</f>
        <v>851000</v>
      </c>
      <c r="J88" s="132">
        <f>J89+J90</f>
        <v>37500</v>
      </c>
      <c r="K88" s="132"/>
      <c r="L88"/>
      <c r="M88"/>
      <c r="N88"/>
      <c r="O88"/>
    </row>
    <row r="89" spans="1:15" s="35" customFormat="1" ht="18.75" customHeight="1">
      <c r="A89" s="28"/>
      <c r="B89" s="28"/>
      <c r="C89" s="46" t="s">
        <v>142</v>
      </c>
      <c r="D89" s="263" t="s">
        <v>88</v>
      </c>
      <c r="E89" s="295" t="s">
        <v>89</v>
      </c>
      <c r="F89" s="296">
        <v>1207755</v>
      </c>
      <c r="G89" s="377">
        <v>10980</v>
      </c>
      <c r="H89" s="148">
        <f>I89+J89+K89</f>
        <v>238500</v>
      </c>
      <c r="I89" s="133">
        <v>201000</v>
      </c>
      <c r="J89" s="49">
        <v>37500</v>
      </c>
      <c r="K89" s="49"/>
      <c r="L89"/>
      <c r="M89"/>
      <c r="N89"/>
      <c r="O89"/>
    </row>
    <row r="90" spans="1:15" s="35" customFormat="1" ht="18.75" customHeight="1">
      <c r="A90" s="39"/>
      <c r="B90" s="39"/>
      <c r="C90" s="65" t="s">
        <v>254</v>
      </c>
      <c r="D90" s="98" t="s">
        <v>287</v>
      </c>
      <c r="E90" s="90">
        <v>2005</v>
      </c>
      <c r="F90" s="92"/>
      <c r="G90" s="398"/>
      <c r="H90" s="151">
        <f>I90+J90+K90</f>
        <v>650000</v>
      </c>
      <c r="I90" s="138">
        <v>650000</v>
      </c>
      <c r="J90" s="138"/>
      <c r="K90" s="138"/>
      <c r="L90"/>
      <c r="M90"/>
      <c r="N90"/>
      <c r="O90"/>
    </row>
    <row r="91" spans="1:5" ht="18.75" customHeight="1">
      <c r="A91"/>
      <c r="B91"/>
      <c r="D91"/>
      <c r="E91"/>
    </row>
    <row r="92" spans="1:15" s="33" customFormat="1" ht="18.75" customHeight="1">
      <c r="A92" s="43"/>
      <c r="B92" s="75">
        <v>80110</v>
      </c>
      <c r="C92" s="44" t="s">
        <v>34</v>
      </c>
      <c r="D92" s="44"/>
      <c r="E92" s="206"/>
      <c r="F92" s="38"/>
      <c r="G92" s="116">
        <f>SUM(G93:G96)</f>
        <v>6465256</v>
      </c>
      <c r="H92" s="146">
        <f t="shared" si="5"/>
        <v>3212000</v>
      </c>
      <c r="I92" s="132">
        <f>SUM(I93:I96)</f>
        <v>2904500</v>
      </c>
      <c r="J92" s="132">
        <f>SUM(J93:J96)</f>
        <v>307500</v>
      </c>
      <c r="K92" s="132"/>
      <c r="L92"/>
      <c r="M92"/>
      <c r="N92"/>
      <c r="O92"/>
    </row>
    <row r="93" spans="1:15" s="35" customFormat="1" ht="23.25" customHeight="1">
      <c r="A93" s="28"/>
      <c r="B93" s="28"/>
      <c r="C93" s="55" t="s">
        <v>94</v>
      </c>
      <c r="D93" s="87" t="s">
        <v>298</v>
      </c>
      <c r="E93" s="160" t="s">
        <v>184</v>
      </c>
      <c r="F93" s="51">
        <v>3000000</v>
      </c>
      <c r="G93" s="127">
        <v>743301</v>
      </c>
      <c r="H93" s="150">
        <f t="shared" si="5"/>
        <v>1500000</v>
      </c>
      <c r="I93" s="134">
        <v>1500000</v>
      </c>
      <c r="J93" s="55"/>
      <c r="K93" s="55"/>
      <c r="L93"/>
      <c r="M93"/>
      <c r="N93"/>
      <c r="O93"/>
    </row>
    <row r="94" spans="1:15" s="35" customFormat="1" ht="18.75" customHeight="1">
      <c r="A94" s="28"/>
      <c r="B94" s="28"/>
      <c r="C94" s="50" t="s">
        <v>142</v>
      </c>
      <c r="D94" s="59" t="s">
        <v>88</v>
      </c>
      <c r="E94" s="47" t="s">
        <v>89</v>
      </c>
      <c r="F94" s="48">
        <v>6359944</v>
      </c>
      <c r="G94" s="48">
        <v>52143</v>
      </c>
      <c r="H94" s="150">
        <f t="shared" si="5"/>
        <v>1412000</v>
      </c>
      <c r="I94" s="135">
        <v>1104500</v>
      </c>
      <c r="J94" s="52">
        <v>307500</v>
      </c>
      <c r="K94" s="52"/>
      <c r="L94"/>
      <c r="M94"/>
      <c r="N94"/>
      <c r="O94"/>
    </row>
    <row r="95" spans="1:15" s="35" customFormat="1" ht="18.75" customHeight="1">
      <c r="A95" s="28"/>
      <c r="B95" s="28"/>
      <c r="C95" s="50" t="s">
        <v>303</v>
      </c>
      <c r="D95" s="59" t="s">
        <v>288</v>
      </c>
      <c r="E95" s="47" t="s">
        <v>289</v>
      </c>
      <c r="F95" s="48">
        <v>4782500</v>
      </c>
      <c r="G95" s="379">
        <v>4682500</v>
      </c>
      <c r="H95" s="150">
        <f>I95+J95+K95</f>
        <v>100000</v>
      </c>
      <c r="I95" s="135">
        <v>100000</v>
      </c>
      <c r="J95" s="135"/>
      <c r="K95" s="135"/>
      <c r="L95"/>
      <c r="M95"/>
      <c r="N95"/>
      <c r="O95"/>
    </row>
    <row r="96" spans="1:15" s="35" customFormat="1" ht="24.75" customHeight="1">
      <c r="A96" s="28"/>
      <c r="B96" s="39"/>
      <c r="C96" s="65" t="s">
        <v>255</v>
      </c>
      <c r="D96" s="98" t="s">
        <v>304</v>
      </c>
      <c r="E96" s="90" t="s">
        <v>256</v>
      </c>
      <c r="F96" s="92">
        <v>1371034</v>
      </c>
      <c r="G96" s="378">
        <v>987312</v>
      </c>
      <c r="H96" s="151">
        <f>I96+J96+K96</f>
        <v>200000</v>
      </c>
      <c r="I96" s="138">
        <v>200000</v>
      </c>
      <c r="J96" s="138"/>
      <c r="K96" s="138"/>
      <c r="L96"/>
      <c r="M96"/>
      <c r="N96"/>
      <c r="O96"/>
    </row>
    <row r="97" spans="1:15" s="35" customFormat="1" ht="18.75" customHeight="1">
      <c r="A97" s="28"/>
      <c r="B97" s="175">
        <v>80120</v>
      </c>
      <c r="C97" s="83" t="s">
        <v>74</v>
      </c>
      <c r="D97" s="259"/>
      <c r="E97" s="260"/>
      <c r="F97" s="83"/>
      <c r="G97" s="176">
        <f>G99+G98</f>
        <v>49161</v>
      </c>
      <c r="H97" s="152">
        <f t="shared" si="5"/>
        <v>801500</v>
      </c>
      <c r="I97" s="176">
        <f>I99+I98</f>
        <v>701500</v>
      </c>
      <c r="J97" s="176">
        <f>J99</f>
        <v>100000</v>
      </c>
      <c r="K97" s="176"/>
      <c r="L97"/>
      <c r="M97"/>
      <c r="N97"/>
      <c r="O97"/>
    </row>
    <row r="98" spans="1:15" s="35" customFormat="1" ht="42" customHeight="1">
      <c r="A98" s="28"/>
      <c r="B98" s="28"/>
      <c r="C98" s="81" t="s">
        <v>224</v>
      </c>
      <c r="D98" s="107" t="s">
        <v>186</v>
      </c>
      <c r="E98" s="108" t="s">
        <v>89</v>
      </c>
      <c r="F98" s="162">
        <v>380000</v>
      </c>
      <c r="G98" s="162">
        <v>29661</v>
      </c>
      <c r="H98" s="147">
        <f>I98+J98+K98</f>
        <v>200000</v>
      </c>
      <c r="I98" s="136">
        <v>200000</v>
      </c>
      <c r="J98" s="82"/>
      <c r="K98" s="82"/>
      <c r="L98"/>
      <c r="M98"/>
      <c r="N98"/>
      <c r="O98"/>
    </row>
    <row r="99" spans="1:15" s="35" customFormat="1" ht="18.75" customHeight="1">
      <c r="A99" s="28"/>
      <c r="B99" s="39"/>
      <c r="C99" s="88" t="s">
        <v>192</v>
      </c>
      <c r="D99" s="258" t="s">
        <v>88</v>
      </c>
      <c r="E99" s="251" t="s">
        <v>89</v>
      </c>
      <c r="F99" s="261">
        <v>2356107</v>
      </c>
      <c r="G99" s="261">
        <v>19500</v>
      </c>
      <c r="H99" s="155">
        <f>I99+J99+K99</f>
        <v>601500</v>
      </c>
      <c r="I99" s="141">
        <v>501500</v>
      </c>
      <c r="J99" s="54">
        <v>100000</v>
      </c>
      <c r="K99" s="54"/>
      <c r="L99"/>
      <c r="M99"/>
      <c r="N99"/>
      <c r="O99"/>
    </row>
    <row r="100" spans="1:15" s="33" customFormat="1" ht="18.75" customHeight="1">
      <c r="A100" s="43"/>
      <c r="B100" s="75">
        <v>80130</v>
      </c>
      <c r="C100" s="44" t="s">
        <v>50</v>
      </c>
      <c r="D100" s="44"/>
      <c r="E100" s="206"/>
      <c r="F100" s="38"/>
      <c r="G100" s="116">
        <f>SUM(G101:G102)</f>
        <v>33664751</v>
      </c>
      <c r="H100" s="146">
        <f>I100+J100+K100</f>
        <v>3000000</v>
      </c>
      <c r="I100" s="132">
        <f>SUM(I101:I102)</f>
        <v>3000000</v>
      </c>
      <c r="J100" s="132"/>
      <c r="K100" s="132"/>
      <c r="L100"/>
      <c r="M100"/>
      <c r="N100"/>
      <c r="O100"/>
    </row>
    <row r="101" spans="1:15" s="255" customFormat="1" ht="18.75" customHeight="1">
      <c r="A101" s="253"/>
      <c r="B101" s="254"/>
      <c r="C101" s="262" t="s">
        <v>198</v>
      </c>
      <c r="D101" s="263" t="s">
        <v>225</v>
      </c>
      <c r="E101" s="264" t="s">
        <v>144</v>
      </c>
      <c r="F101" s="265">
        <v>11500000</v>
      </c>
      <c r="G101" s="266">
        <f>5973416+1000000</f>
        <v>6973416</v>
      </c>
      <c r="H101" s="267">
        <f>SUM(I101:K101)</f>
        <v>1000000</v>
      </c>
      <c r="I101" s="268">
        <v>1000000</v>
      </c>
      <c r="J101" s="268"/>
      <c r="K101" s="268"/>
      <c r="L101" s="4"/>
      <c r="M101" s="4"/>
      <c r="N101" s="4"/>
      <c r="O101" s="4"/>
    </row>
    <row r="102" spans="1:15" s="35" customFormat="1" ht="18.75" customHeight="1">
      <c r="A102" s="28"/>
      <c r="B102" s="28"/>
      <c r="C102" s="29" t="s">
        <v>199</v>
      </c>
      <c r="D102" s="272" t="s">
        <v>143</v>
      </c>
      <c r="E102" s="161" t="s">
        <v>65</v>
      </c>
      <c r="F102" s="381">
        <v>29000140</v>
      </c>
      <c r="G102" s="114">
        <v>26691335</v>
      </c>
      <c r="H102" s="144">
        <f>SUM(I102:K102)</f>
        <v>2000000</v>
      </c>
      <c r="I102" s="130">
        <v>2000000</v>
      </c>
      <c r="J102" s="130"/>
      <c r="K102" s="29"/>
      <c r="L102"/>
      <c r="M102"/>
      <c r="N102"/>
      <c r="O102"/>
    </row>
    <row r="103" spans="1:15" s="35" customFormat="1" ht="18.75" customHeight="1">
      <c r="A103" s="28"/>
      <c r="B103" s="110">
        <v>80132</v>
      </c>
      <c r="C103" s="93" t="s">
        <v>257</v>
      </c>
      <c r="D103" s="350"/>
      <c r="E103" s="382"/>
      <c r="F103" s="351"/>
      <c r="G103" s="383">
        <f>G104</f>
        <v>439569</v>
      </c>
      <c r="H103" s="156">
        <f>I103+J103+K103</f>
        <v>300000</v>
      </c>
      <c r="I103" s="142">
        <f>I104</f>
        <v>300000</v>
      </c>
      <c r="J103" s="142"/>
      <c r="K103" s="142"/>
      <c r="L103"/>
      <c r="M103"/>
      <c r="N103"/>
      <c r="O103"/>
    </row>
    <row r="104" spans="1:15" s="35" customFormat="1" ht="30" customHeight="1">
      <c r="A104" s="39"/>
      <c r="B104" s="39"/>
      <c r="C104" s="95" t="s">
        <v>258</v>
      </c>
      <c r="D104" s="272" t="s">
        <v>259</v>
      </c>
      <c r="E104" s="161" t="s">
        <v>260</v>
      </c>
      <c r="F104" s="380">
        <v>8439659</v>
      </c>
      <c r="G104" s="30">
        <v>439569</v>
      </c>
      <c r="H104" s="144">
        <f>I104+J104+K104</f>
        <v>300000</v>
      </c>
      <c r="I104" s="130">
        <v>300000</v>
      </c>
      <c r="J104" s="130"/>
      <c r="K104" s="130"/>
      <c r="L104"/>
      <c r="M104"/>
      <c r="N104"/>
      <c r="O104"/>
    </row>
    <row r="105" spans="1:15" s="35" customFormat="1" ht="18.75" customHeight="1" thickBot="1">
      <c r="A105" s="367">
        <v>851</v>
      </c>
      <c r="B105" s="367"/>
      <c r="C105" s="368" t="s">
        <v>35</v>
      </c>
      <c r="D105" s="374"/>
      <c r="E105" s="370"/>
      <c r="F105" s="371"/>
      <c r="G105" s="371"/>
      <c r="H105" s="372">
        <f aca="true" t="shared" si="6" ref="H105:H112">I105+J105+K105</f>
        <v>1315000</v>
      </c>
      <c r="I105" s="371">
        <f>I108+I106</f>
        <v>1315000</v>
      </c>
      <c r="J105" s="371"/>
      <c r="K105" s="371"/>
      <c r="L105"/>
      <c r="M105"/>
      <c r="N105"/>
      <c r="O105"/>
    </row>
    <row r="106" spans="1:15" s="35" customFormat="1" ht="18.75" customHeight="1">
      <c r="A106" s="28" t="s">
        <v>73</v>
      </c>
      <c r="B106" s="175">
        <v>85121</v>
      </c>
      <c r="C106" s="190" t="s">
        <v>145</v>
      </c>
      <c r="D106" s="86"/>
      <c r="E106" s="106"/>
      <c r="F106" s="176"/>
      <c r="G106" s="176"/>
      <c r="H106" s="152">
        <f t="shared" si="6"/>
        <v>250000</v>
      </c>
      <c r="I106" s="176">
        <f>SUM(I107:I107)</f>
        <v>250000</v>
      </c>
      <c r="J106" s="176"/>
      <c r="K106" s="176"/>
      <c r="L106"/>
      <c r="M106"/>
      <c r="N106"/>
      <c r="O106"/>
    </row>
    <row r="107" spans="1:15" s="35" customFormat="1" ht="18.75" customHeight="1">
      <c r="A107" s="28"/>
      <c r="B107" s="45"/>
      <c r="C107" s="246" t="s">
        <v>185</v>
      </c>
      <c r="D107" s="248" t="s">
        <v>211</v>
      </c>
      <c r="E107" s="249">
        <v>2005</v>
      </c>
      <c r="F107" s="239"/>
      <c r="G107" s="236"/>
      <c r="H107" s="237">
        <f t="shared" si="6"/>
        <v>250000</v>
      </c>
      <c r="I107" s="238">
        <v>250000</v>
      </c>
      <c r="J107" s="238"/>
      <c r="K107" s="238"/>
      <c r="L107"/>
      <c r="M107"/>
      <c r="N107"/>
      <c r="O107"/>
    </row>
    <row r="108" spans="1:15" s="35" customFormat="1" ht="18.75" customHeight="1">
      <c r="A108" s="28" t="s">
        <v>73</v>
      </c>
      <c r="B108" s="110">
        <v>85154</v>
      </c>
      <c r="C108" s="111" t="s">
        <v>81</v>
      </c>
      <c r="D108" s="64"/>
      <c r="E108" s="274"/>
      <c r="F108" s="142"/>
      <c r="G108" s="142"/>
      <c r="H108" s="146">
        <f t="shared" si="6"/>
        <v>1065000</v>
      </c>
      <c r="I108" s="142">
        <f>SUM(I109:I110)</f>
        <v>1065000</v>
      </c>
      <c r="J108" s="142"/>
      <c r="K108" s="142"/>
      <c r="L108"/>
      <c r="M108"/>
      <c r="N108"/>
      <c r="O108"/>
    </row>
    <row r="109" spans="1:15" s="35" customFormat="1" ht="36">
      <c r="A109" s="28"/>
      <c r="B109" s="45"/>
      <c r="C109" s="46" t="s">
        <v>261</v>
      </c>
      <c r="D109" s="67" t="s">
        <v>290</v>
      </c>
      <c r="E109" s="164">
        <v>2005</v>
      </c>
      <c r="F109" s="49"/>
      <c r="G109" s="122"/>
      <c r="H109" s="237">
        <f t="shared" si="6"/>
        <v>1000000</v>
      </c>
      <c r="I109" s="133">
        <v>1000000</v>
      </c>
      <c r="J109" s="133"/>
      <c r="K109" s="133"/>
      <c r="L109"/>
      <c r="M109"/>
      <c r="N109"/>
      <c r="O109"/>
    </row>
    <row r="110" spans="1:15" s="35" customFormat="1" ht="18.75" customHeight="1">
      <c r="A110" s="28"/>
      <c r="B110" s="28"/>
      <c r="C110" s="95" t="s">
        <v>27</v>
      </c>
      <c r="D110" s="158" t="s">
        <v>200</v>
      </c>
      <c r="E110" s="273">
        <v>2005</v>
      </c>
      <c r="F110" s="130"/>
      <c r="G110" s="30"/>
      <c r="H110" s="155">
        <f>I110</f>
        <v>65000</v>
      </c>
      <c r="I110" s="130">
        <v>65000</v>
      </c>
      <c r="J110" s="130"/>
      <c r="K110" s="130"/>
      <c r="L110"/>
      <c r="M110"/>
      <c r="N110"/>
      <c r="O110"/>
    </row>
    <row r="111" spans="1:15" s="35" customFormat="1" ht="18.75" customHeight="1" thickBot="1">
      <c r="A111" s="367">
        <v>852</v>
      </c>
      <c r="B111" s="367"/>
      <c r="C111" s="368" t="s">
        <v>76</v>
      </c>
      <c r="D111" s="374"/>
      <c r="E111" s="370"/>
      <c r="F111" s="371"/>
      <c r="G111" s="371">
        <f>G115</f>
        <v>187427</v>
      </c>
      <c r="H111" s="372">
        <f t="shared" si="6"/>
        <v>1697210</v>
      </c>
      <c r="I111" s="384">
        <f>I115+I119+I112+I122</f>
        <v>1569710</v>
      </c>
      <c r="J111" s="384">
        <f>J115</f>
        <v>127500</v>
      </c>
      <c r="K111" s="384"/>
      <c r="L111"/>
      <c r="M111"/>
      <c r="N111"/>
      <c r="O111"/>
    </row>
    <row r="112" spans="1:15" s="33" customFormat="1" ht="18.75" customHeight="1">
      <c r="A112" s="43"/>
      <c r="B112" s="31">
        <v>85201</v>
      </c>
      <c r="C112" s="62" t="s">
        <v>146</v>
      </c>
      <c r="D112" s="71"/>
      <c r="E112" s="208"/>
      <c r="F112" s="139"/>
      <c r="G112" s="139"/>
      <c r="H112" s="152">
        <f t="shared" si="6"/>
        <v>687210</v>
      </c>
      <c r="I112" s="139">
        <f>SUM(I113:I114)</f>
        <v>687210</v>
      </c>
      <c r="J112" s="139"/>
      <c r="K112" s="139"/>
      <c r="L112"/>
      <c r="M112"/>
      <c r="N112"/>
      <c r="O112"/>
    </row>
    <row r="113" spans="1:15" s="33" customFormat="1" ht="26.25" customHeight="1">
      <c r="A113" s="43"/>
      <c r="B113" s="36"/>
      <c r="C113" s="277" t="s">
        <v>215</v>
      </c>
      <c r="D113" s="67" t="s">
        <v>232</v>
      </c>
      <c r="E113" s="231">
        <v>2005</v>
      </c>
      <c r="F113" s="275"/>
      <c r="G113" s="276"/>
      <c r="H113" s="267">
        <f>I113</f>
        <v>600000</v>
      </c>
      <c r="I113" s="268">
        <v>600000</v>
      </c>
      <c r="J113" s="275"/>
      <c r="K113" s="275"/>
      <c r="L113"/>
      <c r="M113"/>
      <c r="N113"/>
      <c r="O113"/>
    </row>
    <row r="114" spans="1:15" s="94" customFormat="1" ht="24" customHeight="1">
      <c r="A114" s="28"/>
      <c r="B114" s="39"/>
      <c r="C114" s="66" t="s">
        <v>36</v>
      </c>
      <c r="D114" s="86" t="s">
        <v>291</v>
      </c>
      <c r="E114" s="169">
        <v>2005</v>
      </c>
      <c r="F114" s="66"/>
      <c r="G114" s="124"/>
      <c r="H114" s="151">
        <f>I114+J114+K114</f>
        <v>87210</v>
      </c>
      <c r="I114" s="138">
        <f>50000+37210</f>
        <v>87210</v>
      </c>
      <c r="J114" s="66"/>
      <c r="K114" s="66"/>
      <c r="L114"/>
      <c r="M114"/>
      <c r="N114"/>
      <c r="O114"/>
    </row>
    <row r="115" spans="1:15" s="33" customFormat="1" ht="20.25" customHeight="1">
      <c r="A115" s="43"/>
      <c r="B115" s="31">
        <v>85202</v>
      </c>
      <c r="C115" s="62" t="s">
        <v>37</v>
      </c>
      <c r="D115" s="71"/>
      <c r="E115" s="208"/>
      <c r="F115" s="139"/>
      <c r="G115" s="139">
        <f>G117</f>
        <v>187427</v>
      </c>
      <c r="H115" s="152">
        <f>I115+J115+K115</f>
        <v>900000</v>
      </c>
      <c r="I115" s="139">
        <f>SUM(I116:I118)</f>
        <v>772500</v>
      </c>
      <c r="J115" s="139">
        <f>J117</f>
        <v>127500</v>
      </c>
      <c r="K115" s="139"/>
      <c r="L115"/>
      <c r="M115"/>
      <c r="N115"/>
      <c r="O115"/>
    </row>
    <row r="116" spans="1:15" s="94" customFormat="1" ht="24" customHeight="1">
      <c r="A116" s="28"/>
      <c r="B116" s="45"/>
      <c r="C116" s="49" t="s">
        <v>36</v>
      </c>
      <c r="D116" s="67" t="s">
        <v>212</v>
      </c>
      <c r="E116" s="164">
        <v>2005</v>
      </c>
      <c r="F116" s="49"/>
      <c r="G116" s="122"/>
      <c r="H116" s="148">
        <f>I116+J116+K116</f>
        <v>30000</v>
      </c>
      <c r="I116" s="133">
        <v>30000</v>
      </c>
      <c r="J116" s="49"/>
      <c r="K116" s="49"/>
      <c r="L116"/>
      <c r="M116"/>
      <c r="N116"/>
      <c r="O116"/>
    </row>
    <row r="117" spans="1:15" s="30" customFormat="1" ht="29.25" customHeight="1">
      <c r="A117" s="28"/>
      <c r="B117" s="28"/>
      <c r="C117" s="95" t="s">
        <v>292</v>
      </c>
      <c r="D117" s="158" t="s">
        <v>262</v>
      </c>
      <c r="E117" s="273" t="s">
        <v>89</v>
      </c>
      <c r="F117" s="29">
        <v>1443840</v>
      </c>
      <c r="G117" s="30">
        <f>187427</f>
        <v>187427</v>
      </c>
      <c r="H117" s="144">
        <f>I117+J117+K117</f>
        <v>830000</v>
      </c>
      <c r="I117" s="130">
        <f>302500+400000</f>
        <v>702500</v>
      </c>
      <c r="J117" s="130">
        <v>127500</v>
      </c>
      <c r="K117" s="130"/>
      <c r="L117"/>
      <c r="M117"/>
      <c r="N117"/>
      <c r="O117"/>
    </row>
    <row r="118" spans="1:15" s="33" customFormat="1" ht="51" customHeight="1">
      <c r="A118" s="43"/>
      <c r="B118" s="31"/>
      <c r="C118" s="278" t="s">
        <v>27</v>
      </c>
      <c r="D118" s="170" t="s">
        <v>213</v>
      </c>
      <c r="E118" s="171">
        <v>2005</v>
      </c>
      <c r="F118" s="279"/>
      <c r="G118" s="280"/>
      <c r="H118" s="281">
        <f>I118</f>
        <v>40000</v>
      </c>
      <c r="I118" s="250">
        <v>40000</v>
      </c>
      <c r="J118" s="279"/>
      <c r="K118" s="279"/>
      <c r="L118"/>
      <c r="M118"/>
      <c r="N118"/>
      <c r="O118"/>
    </row>
    <row r="119" spans="1:15" s="30" customFormat="1" ht="21.75" customHeight="1">
      <c r="A119" s="28"/>
      <c r="B119" s="37">
        <v>85203</v>
      </c>
      <c r="C119" s="38" t="s">
        <v>51</v>
      </c>
      <c r="D119" s="64"/>
      <c r="E119" s="167"/>
      <c r="F119" s="42"/>
      <c r="G119" s="142"/>
      <c r="H119" s="156">
        <f aca="true" t="shared" si="7" ref="H119:H125">I119+J119+K119</f>
        <v>10000</v>
      </c>
      <c r="I119" s="142">
        <f>SUM(I120:I120)</f>
        <v>10000</v>
      </c>
      <c r="J119" s="142"/>
      <c r="K119" s="142"/>
      <c r="L119"/>
      <c r="M119"/>
      <c r="N119"/>
      <c r="O119"/>
    </row>
    <row r="120" spans="1:15" s="30" customFormat="1" ht="24" customHeight="1">
      <c r="A120" s="39"/>
      <c r="B120" s="40"/>
      <c r="C120" s="42" t="s">
        <v>27</v>
      </c>
      <c r="D120" s="64" t="s">
        <v>148</v>
      </c>
      <c r="E120" s="167">
        <v>2005</v>
      </c>
      <c r="F120" s="42"/>
      <c r="G120" s="126"/>
      <c r="H120" s="153">
        <f t="shared" si="7"/>
        <v>10000</v>
      </c>
      <c r="I120" s="140">
        <v>10000</v>
      </c>
      <c r="J120" s="140"/>
      <c r="K120" s="140"/>
      <c r="L120"/>
      <c r="M120"/>
      <c r="N120"/>
      <c r="O120"/>
    </row>
    <row r="121" spans="1:5" ht="24" customHeight="1">
      <c r="A121"/>
      <c r="B121"/>
      <c r="D121"/>
      <c r="E121"/>
    </row>
    <row r="122" spans="1:15" s="30" customFormat="1" ht="20.25" customHeight="1">
      <c r="A122" s="28"/>
      <c r="B122" s="37">
        <v>85219</v>
      </c>
      <c r="C122" s="38" t="s">
        <v>92</v>
      </c>
      <c r="D122" s="64"/>
      <c r="E122" s="167"/>
      <c r="F122" s="42"/>
      <c r="G122" s="142"/>
      <c r="H122" s="156">
        <f t="shared" si="7"/>
        <v>100000</v>
      </c>
      <c r="I122" s="142">
        <f>SUM(I123:I123)</f>
        <v>100000</v>
      </c>
      <c r="J122" s="142"/>
      <c r="K122" s="142"/>
      <c r="L122"/>
      <c r="M122"/>
      <c r="N122"/>
      <c r="O122"/>
    </row>
    <row r="123" spans="1:15" s="30" customFormat="1" ht="19.5" customHeight="1">
      <c r="A123" s="28"/>
      <c r="B123" s="45"/>
      <c r="C123" s="239" t="s">
        <v>27</v>
      </c>
      <c r="D123" s="248" t="s">
        <v>149</v>
      </c>
      <c r="E123" s="249">
        <v>2005</v>
      </c>
      <c r="F123" s="239"/>
      <c r="G123" s="236"/>
      <c r="H123" s="237">
        <f t="shared" si="7"/>
        <v>100000</v>
      </c>
      <c r="I123" s="238">
        <v>100000</v>
      </c>
      <c r="J123" s="238"/>
      <c r="K123" s="238"/>
      <c r="L123"/>
      <c r="M123"/>
      <c r="N123"/>
      <c r="O123"/>
    </row>
    <row r="124" spans="1:15" s="35" customFormat="1" ht="24" customHeight="1" thickBot="1">
      <c r="A124" s="367">
        <v>853</v>
      </c>
      <c r="B124" s="367"/>
      <c r="C124" s="374" t="s">
        <v>98</v>
      </c>
      <c r="D124" s="374"/>
      <c r="E124" s="370"/>
      <c r="F124" s="371"/>
      <c r="G124" s="371">
        <f>G127</f>
        <v>35624</v>
      </c>
      <c r="H124" s="372">
        <f t="shared" si="7"/>
        <v>383000</v>
      </c>
      <c r="I124" s="384">
        <f>I125+I127</f>
        <v>330500</v>
      </c>
      <c r="J124" s="384">
        <f>J128</f>
        <v>52500</v>
      </c>
      <c r="K124" s="384"/>
      <c r="L124"/>
      <c r="M124"/>
      <c r="N124"/>
      <c r="O124"/>
    </row>
    <row r="125" spans="1:15" s="33" customFormat="1" ht="21.75" customHeight="1">
      <c r="A125" s="43"/>
      <c r="B125" s="31">
        <v>85305</v>
      </c>
      <c r="C125" s="62" t="s">
        <v>150</v>
      </c>
      <c r="D125" s="71"/>
      <c r="E125" s="208"/>
      <c r="F125" s="139"/>
      <c r="G125" s="139"/>
      <c r="H125" s="152">
        <f t="shared" si="7"/>
        <v>29000</v>
      </c>
      <c r="I125" s="139">
        <f>I126</f>
        <v>29000</v>
      </c>
      <c r="J125" s="139"/>
      <c r="K125" s="139"/>
      <c r="L125"/>
      <c r="M125"/>
      <c r="N125"/>
      <c r="O125"/>
    </row>
    <row r="126" spans="1:15" s="33" customFormat="1" ht="29.25" customHeight="1">
      <c r="A126" s="43"/>
      <c r="B126" s="36"/>
      <c r="C126" s="282" t="s">
        <v>27</v>
      </c>
      <c r="D126" s="248" t="s">
        <v>226</v>
      </c>
      <c r="E126" s="283">
        <v>2005</v>
      </c>
      <c r="F126" s="284"/>
      <c r="G126" s="285"/>
      <c r="H126" s="286">
        <f>I126</f>
        <v>29000</v>
      </c>
      <c r="I126" s="287">
        <v>29000</v>
      </c>
      <c r="J126" s="284"/>
      <c r="K126" s="284"/>
      <c r="L126"/>
      <c r="M126"/>
      <c r="N126"/>
      <c r="O126"/>
    </row>
    <row r="127" spans="1:15" s="33" customFormat="1" ht="19.5" customHeight="1">
      <c r="A127" s="43"/>
      <c r="B127" s="37">
        <v>85333</v>
      </c>
      <c r="C127" s="38" t="s">
        <v>151</v>
      </c>
      <c r="D127" s="44"/>
      <c r="E127" s="206"/>
      <c r="F127" s="132"/>
      <c r="G127" s="132">
        <f>G128</f>
        <v>35624</v>
      </c>
      <c r="H127" s="146">
        <f>I127+J127+K127</f>
        <v>354000</v>
      </c>
      <c r="I127" s="132">
        <f>I128</f>
        <v>301500</v>
      </c>
      <c r="J127" s="132">
        <f>J128</f>
        <v>52500</v>
      </c>
      <c r="K127" s="132"/>
      <c r="L127"/>
      <c r="M127"/>
      <c r="N127"/>
      <c r="O127"/>
    </row>
    <row r="128" spans="1:15" s="33" customFormat="1" ht="19.5" customHeight="1">
      <c r="A128" s="43"/>
      <c r="B128" s="36"/>
      <c r="C128" s="277" t="s">
        <v>147</v>
      </c>
      <c r="D128" s="67" t="s">
        <v>88</v>
      </c>
      <c r="E128" s="231" t="s">
        <v>89</v>
      </c>
      <c r="F128" s="268">
        <v>1091107</v>
      </c>
      <c r="G128" s="288">
        <v>35624</v>
      </c>
      <c r="H128" s="267">
        <f>I128+J128</f>
        <v>354000</v>
      </c>
      <c r="I128" s="268">
        <v>301500</v>
      </c>
      <c r="J128" s="268">
        <v>52500</v>
      </c>
      <c r="K128" s="275"/>
      <c r="L128"/>
      <c r="M128"/>
      <c r="N128"/>
      <c r="O128"/>
    </row>
    <row r="129" spans="1:15" s="35" customFormat="1" ht="22.5" customHeight="1" thickBot="1">
      <c r="A129" s="373">
        <v>900</v>
      </c>
      <c r="B129" s="367"/>
      <c r="C129" s="374" t="s">
        <v>38</v>
      </c>
      <c r="D129" s="374"/>
      <c r="E129" s="370"/>
      <c r="F129" s="368"/>
      <c r="G129" s="371">
        <f>G130+G138+G146</f>
        <v>39297085</v>
      </c>
      <c r="H129" s="372">
        <f>I129+J129+K129</f>
        <v>19270000</v>
      </c>
      <c r="I129" s="371">
        <f>I130+I138+I146+I142+I144</f>
        <v>14120000</v>
      </c>
      <c r="J129" s="371">
        <f>J130+J138+J146</f>
        <v>5150000</v>
      </c>
      <c r="K129" s="371"/>
      <c r="L129"/>
      <c r="M129"/>
      <c r="N129"/>
      <c r="O129"/>
    </row>
    <row r="130" spans="1:15" s="33" customFormat="1" ht="21" customHeight="1">
      <c r="A130" s="43"/>
      <c r="B130" s="76">
        <v>90001</v>
      </c>
      <c r="C130" s="71" t="s">
        <v>39</v>
      </c>
      <c r="D130" s="71"/>
      <c r="E130" s="208"/>
      <c r="F130" s="62"/>
      <c r="G130" s="139">
        <f>SUM(G131:G137)</f>
        <v>18947243</v>
      </c>
      <c r="H130" s="152">
        <f>I130+J130+K130</f>
        <v>3260000</v>
      </c>
      <c r="I130" s="139">
        <f>SUM(I131:I137)</f>
        <v>3260000</v>
      </c>
      <c r="J130" s="62"/>
      <c r="K130" s="62"/>
      <c r="L130"/>
      <c r="M130"/>
      <c r="N130"/>
      <c r="O130"/>
    </row>
    <row r="131" spans="1:15" s="255" customFormat="1" ht="19.5" customHeight="1">
      <c r="A131" s="253"/>
      <c r="B131" s="289"/>
      <c r="C131" s="112" t="s">
        <v>152</v>
      </c>
      <c r="D131" s="158" t="s">
        <v>187</v>
      </c>
      <c r="E131" s="290" t="s">
        <v>153</v>
      </c>
      <c r="F131" s="113">
        <v>24797713</v>
      </c>
      <c r="G131" s="291">
        <v>16199718</v>
      </c>
      <c r="H131" s="157">
        <f>I131</f>
        <v>500000</v>
      </c>
      <c r="I131" s="143">
        <v>500000</v>
      </c>
      <c r="J131" s="113"/>
      <c r="K131" s="113"/>
      <c r="L131" s="4"/>
      <c r="M131" s="4"/>
      <c r="N131" s="4"/>
      <c r="O131" s="4"/>
    </row>
    <row r="132" spans="1:15" s="30" customFormat="1" ht="63.75" customHeight="1">
      <c r="A132" s="28"/>
      <c r="B132" s="28"/>
      <c r="C132" s="50" t="s">
        <v>299</v>
      </c>
      <c r="D132" s="59" t="s">
        <v>300</v>
      </c>
      <c r="E132" s="47" t="s">
        <v>154</v>
      </c>
      <c r="F132" s="221">
        <v>8100000</v>
      </c>
      <c r="G132" s="123">
        <v>2298771</v>
      </c>
      <c r="H132" s="150">
        <f>I132</f>
        <v>750000</v>
      </c>
      <c r="I132" s="135">
        <v>750000</v>
      </c>
      <c r="J132" s="52"/>
      <c r="K132" s="52"/>
      <c r="L132"/>
      <c r="M132"/>
      <c r="N132"/>
      <c r="O132"/>
    </row>
    <row r="133" spans="1:15" s="30" customFormat="1" ht="25.5" customHeight="1">
      <c r="A133" s="28"/>
      <c r="B133" s="28"/>
      <c r="C133" s="50" t="s">
        <v>155</v>
      </c>
      <c r="D133" s="59" t="s">
        <v>156</v>
      </c>
      <c r="E133" s="47" t="s">
        <v>78</v>
      </c>
      <c r="F133" s="221">
        <v>3600000</v>
      </c>
      <c r="G133" s="123">
        <v>47478</v>
      </c>
      <c r="H133" s="150">
        <f>I133+J133</f>
        <v>1000000</v>
      </c>
      <c r="I133" s="135">
        <v>1000000</v>
      </c>
      <c r="J133" s="52"/>
      <c r="K133" s="52"/>
      <c r="L133"/>
      <c r="M133"/>
      <c r="N133"/>
      <c r="O133"/>
    </row>
    <row r="134" spans="1:15" s="35" customFormat="1" ht="19.5" customHeight="1">
      <c r="A134" s="28"/>
      <c r="B134" s="28"/>
      <c r="C134" s="242" t="s">
        <v>188</v>
      </c>
      <c r="D134" s="107" t="s">
        <v>157</v>
      </c>
      <c r="E134" s="108" t="s">
        <v>118</v>
      </c>
      <c r="F134" s="243">
        <v>1020000</v>
      </c>
      <c r="G134" s="244"/>
      <c r="H134" s="147">
        <f>I134+J134</f>
        <v>200000</v>
      </c>
      <c r="I134" s="136">
        <v>200000</v>
      </c>
      <c r="J134" s="82"/>
      <c r="K134" s="82"/>
      <c r="L134"/>
      <c r="M134"/>
      <c r="N134"/>
      <c r="O134"/>
    </row>
    <row r="135" spans="1:15" s="35" customFormat="1" ht="19.5" customHeight="1">
      <c r="A135" s="28"/>
      <c r="B135" s="28"/>
      <c r="C135" s="242" t="s">
        <v>263</v>
      </c>
      <c r="D135" s="107" t="s">
        <v>264</v>
      </c>
      <c r="E135" s="108" t="s">
        <v>184</v>
      </c>
      <c r="F135" s="243">
        <v>511276</v>
      </c>
      <c r="G135" s="244">
        <v>401276</v>
      </c>
      <c r="H135" s="147">
        <f>I135+J135+K135</f>
        <v>110000</v>
      </c>
      <c r="I135" s="136">
        <v>110000</v>
      </c>
      <c r="J135" s="82"/>
      <c r="K135" s="82"/>
      <c r="L135"/>
      <c r="M135"/>
      <c r="N135"/>
      <c r="O135"/>
    </row>
    <row r="136" spans="1:15" s="35" customFormat="1" ht="31.5" customHeight="1">
      <c r="A136" s="28"/>
      <c r="B136" s="28"/>
      <c r="C136" s="242" t="s">
        <v>265</v>
      </c>
      <c r="D136" s="107" t="s">
        <v>293</v>
      </c>
      <c r="E136" s="108" t="s">
        <v>118</v>
      </c>
      <c r="F136" s="243">
        <v>1100000</v>
      </c>
      <c r="G136" s="244"/>
      <c r="H136" s="147">
        <f>I136+J136+K136</f>
        <v>100000</v>
      </c>
      <c r="I136" s="136">
        <v>100000</v>
      </c>
      <c r="J136" s="82"/>
      <c r="K136" s="82"/>
      <c r="L136"/>
      <c r="M136"/>
      <c r="N136"/>
      <c r="O136"/>
    </row>
    <row r="137" spans="1:15" s="35" customFormat="1" ht="32.25" customHeight="1">
      <c r="A137" s="28"/>
      <c r="B137" s="39"/>
      <c r="C137" s="88" t="s">
        <v>158</v>
      </c>
      <c r="D137" s="170" t="s">
        <v>159</v>
      </c>
      <c r="E137" s="245" t="s">
        <v>118</v>
      </c>
      <c r="F137" s="60">
        <v>870000</v>
      </c>
      <c r="G137" s="220"/>
      <c r="H137" s="155">
        <f>I137+J137+K137</f>
        <v>600000</v>
      </c>
      <c r="I137" s="141">
        <v>600000</v>
      </c>
      <c r="J137" s="54"/>
      <c r="K137" s="54"/>
      <c r="L137"/>
      <c r="M137"/>
      <c r="N137"/>
      <c r="O137"/>
    </row>
    <row r="138" spans="1:15" s="33" customFormat="1" ht="20.25" customHeight="1">
      <c r="A138" s="43"/>
      <c r="B138" s="37">
        <v>90002</v>
      </c>
      <c r="C138" s="62" t="s">
        <v>101</v>
      </c>
      <c r="D138" s="185"/>
      <c r="E138" s="61"/>
      <c r="F138" s="93"/>
      <c r="G138" s="132">
        <f>SUM(G139:G141)</f>
        <v>20349842</v>
      </c>
      <c r="H138" s="146">
        <f>I138+J138+K138</f>
        <v>6500000</v>
      </c>
      <c r="I138" s="132">
        <f>SUM(I139:I141)</f>
        <v>1850000</v>
      </c>
      <c r="J138" s="132">
        <f>SUM(J139:J141)</f>
        <v>4650000</v>
      </c>
      <c r="K138" s="132"/>
      <c r="L138"/>
      <c r="M138"/>
      <c r="N138"/>
      <c r="O138"/>
    </row>
    <row r="139" spans="1:15" s="109" customFormat="1" ht="35.25" customHeight="1">
      <c r="A139" s="28"/>
      <c r="B139" s="45"/>
      <c r="C139" s="232" t="s">
        <v>189</v>
      </c>
      <c r="D139" s="233" t="s">
        <v>79</v>
      </c>
      <c r="E139" s="234" t="s">
        <v>294</v>
      </c>
      <c r="F139" s="235">
        <v>33520225</v>
      </c>
      <c r="G139" s="236">
        <v>20201458</v>
      </c>
      <c r="H139" s="237">
        <f>I139+J139</f>
        <v>5080000</v>
      </c>
      <c r="I139" s="238">
        <f>1100000-20000</f>
        <v>1080000</v>
      </c>
      <c r="J139" s="239">
        <f>5000000-1000000</f>
        <v>4000000</v>
      </c>
      <c r="K139" s="239"/>
      <c r="L139"/>
      <c r="M139"/>
      <c r="N139"/>
      <c r="O139"/>
    </row>
    <row r="140" spans="1:15" s="30" customFormat="1" ht="28.5" customHeight="1">
      <c r="A140" s="28"/>
      <c r="B140" s="28"/>
      <c r="C140" s="81" t="s">
        <v>91</v>
      </c>
      <c r="D140" s="107" t="s">
        <v>102</v>
      </c>
      <c r="E140" s="108" t="s">
        <v>160</v>
      </c>
      <c r="F140" s="240">
        <v>83000000</v>
      </c>
      <c r="G140" s="241">
        <v>98000</v>
      </c>
      <c r="H140" s="147">
        <f>I140</f>
        <v>250000</v>
      </c>
      <c r="I140" s="136">
        <f>1000000-750000</f>
        <v>250000</v>
      </c>
      <c r="J140" s="136"/>
      <c r="K140" s="136"/>
      <c r="L140"/>
      <c r="M140"/>
      <c r="N140"/>
      <c r="O140"/>
    </row>
    <row r="141" spans="1:15" s="30" customFormat="1" ht="25.5" customHeight="1">
      <c r="A141" s="28"/>
      <c r="B141" s="28"/>
      <c r="C141" s="81" t="s">
        <v>190</v>
      </c>
      <c r="D141" s="107" t="s">
        <v>216</v>
      </c>
      <c r="E141" s="108" t="s">
        <v>89</v>
      </c>
      <c r="F141" s="240">
        <v>4382600</v>
      </c>
      <c r="G141" s="241">
        <v>50384</v>
      </c>
      <c r="H141" s="147">
        <f aca="true" t="shared" si="8" ref="H141:H149">I141+J141+K141</f>
        <v>1170000</v>
      </c>
      <c r="I141" s="136">
        <f>500000+20000</f>
        <v>520000</v>
      </c>
      <c r="J141" s="136">
        <v>650000</v>
      </c>
      <c r="K141" s="136"/>
      <c r="L141"/>
      <c r="M141"/>
      <c r="N141"/>
      <c r="O141"/>
    </row>
    <row r="142" spans="1:15" s="30" customFormat="1" ht="25.5" customHeight="1">
      <c r="A142" s="28"/>
      <c r="B142" s="110">
        <v>90013</v>
      </c>
      <c r="C142" s="111" t="s">
        <v>266</v>
      </c>
      <c r="D142" s="350"/>
      <c r="E142" s="382"/>
      <c r="F142" s="386"/>
      <c r="G142" s="383"/>
      <c r="H142" s="156">
        <f t="shared" si="8"/>
        <v>100000</v>
      </c>
      <c r="I142" s="142">
        <f>I143</f>
        <v>100000</v>
      </c>
      <c r="J142" s="142"/>
      <c r="K142" s="142"/>
      <c r="L142"/>
      <c r="M142"/>
      <c r="N142"/>
      <c r="O142"/>
    </row>
    <row r="143" spans="1:15" s="30" customFormat="1" ht="25.5" customHeight="1">
      <c r="A143" s="28"/>
      <c r="B143" s="28"/>
      <c r="C143" s="95" t="s">
        <v>267</v>
      </c>
      <c r="D143" s="272" t="s">
        <v>268</v>
      </c>
      <c r="E143" s="161" t="s">
        <v>118</v>
      </c>
      <c r="F143" s="385">
        <v>730000</v>
      </c>
      <c r="H143" s="144">
        <f t="shared" si="8"/>
        <v>100000</v>
      </c>
      <c r="I143" s="130">
        <v>100000</v>
      </c>
      <c r="J143" s="130"/>
      <c r="K143" s="130"/>
      <c r="L143"/>
      <c r="M143"/>
      <c r="N143"/>
      <c r="O143"/>
    </row>
    <row r="144" spans="1:15" s="30" customFormat="1" ht="20.25" customHeight="1">
      <c r="A144" s="28"/>
      <c r="B144" s="110">
        <v>90015</v>
      </c>
      <c r="C144" s="111" t="s">
        <v>269</v>
      </c>
      <c r="D144" s="350"/>
      <c r="E144" s="382"/>
      <c r="F144" s="386"/>
      <c r="G144" s="383"/>
      <c r="H144" s="156">
        <f t="shared" si="8"/>
        <v>10000</v>
      </c>
      <c r="I144" s="142">
        <f>I145</f>
        <v>10000</v>
      </c>
      <c r="J144" s="142"/>
      <c r="K144" s="142"/>
      <c r="L144"/>
      <c r="M144"/>
      <c r="N144"/>
      <c r="O144"/>
    </row>
    <row r="145" spans="1:15" s="30" customFormat="1" ht="25.5" customHeight="1">
      <c r="A145" s="28"/>
      <c r="B145" s="28"/>
      <c r="C145" s="95" t="s">
        <v>270</v>
      </c>
      <c r="D145" s="272" t="s">
        <v>271</v>
      </c>
      <c r="E145" s="161" t="s">
        <v>118</v>
      </c>
      <c r="F145" s="385">
        <v>80000</v>
      </c>
      <c r="H145" s="144">
        <f t="shared" si="8"/>
        <v>10000</v>
      </c>
      <c r="I145" s="130">
        <v>10000</v>
      </c>
      <c r="J145" s="130"/>
      <c r="K145" s="130"/>
      <c r="L145"/>
      <c r="M145"/>
      <c r="N145"/>
      <c r="O145"/>
    </row>
    <row r="146" spans="1:15" s="33" customFormat="1" ht="21" customHeight="1">
      <c r="A146" s="43"/>
      <c r="B146" s="36">
        <v>90095</v>
      </c>
      <c r="C146" s="38" t="s">
        <v>22</v>
      </c>
      <c r="D146" s="64"/>
      <c r="E146" s="61"/>
      <c r="F146" s="93"/>
      <c r="G146" s="132"/>
      <c r="H146" s="146">
        <f t="shared" si="8"/>
        <v>9400000</v>
      </c>
      <c r="I146" s="132">
        <f>SUM(I147:I151)</f>
        <v>8900000</v>
      </c>
      <c r="J146" s="38">
        <f>SUM(J147:J151)</f>
        <v>500000</v>
      </c>
      <c r="K146" s="38"/>
      <c r="L146"/>
      <c r="M146"/>
      <c r="N146"/>
      <c r="O146"/>
    </row>
    <row r="147" spans="1:15" s="35" customFormat="1" ht="20.25" customHeight="1">
      <c r="A147" s="28"/>
      <c r="B147" s="45"/>
      <c r="C147" s="49" t="s">
        <v>40</v>
      </c>
      <c r="D147" s="67"/>
      <c r="E147" s="231">
        <v>2005</v>
      </c>
      <c r="F147" s="311"/>
      <c r="G147" s="122"/>
      <c r="H147" s="148">
        <f t="shared" si="8"/>
        <v>1900000</v>
      </c>
      <c r="I147" s="133">
        <f>2000000-100000</f>
        <v>1900000</v>
      </c>
      <c r="J147" s="49"/>
      <c r="K147" s="49"/>
      <c r="L147"/>
      <c r="M147"/>
      <c r="N147"/>
      <c r="O147"/>
    </row>
    <row r="148" spans="1:15" s="35" customFormat="1" ht="28.5">
      <c r="A148" s="39"/>
      <c r="B148" s="39"/>
      <c r="C148" s="88" t="s">
        <v>295</v>
      </c>
      <c r="D148" s="170"/>
      <c r="E148" s="171">
        <v>2005</v>
      </c>
      <c r="F148" s="60"/>
      <c r="G148" s="220"/>
      <c r="H148" s="155">
        <f t="shared" si="8"/>
        <v>3000000</v>
      </c>
      <c r="I148" s="141">
        <v>2500000</v>
      </c>
      <c r="J148" s="54">
        <v>500000</v>
      </c>
      <c r="K148" s="54"/>
      <c r="L148"/>
      <c r="M148"/>
      <c r="N148"/>
      <c r="O148"/>
    </row>
    <row r="149" spans="1:15" s="35" customFormat="1" ht="30" customHeight="1">
      <c r="A149" s="28"/>
      <c r="B149" s="28"/>
      <c r="C149" s="77" t="s">
        <v>41</v>
      </c>
      <c r="D149" s="89"/>
      <c r="E149" s="292">
        <v>2005</v>
      </c>
      <c r="F149" s="270"/>
      <c r="G149" s="127"/>
      <c r="H149" s="154">
        <f t="shared" si="8"/>
        <v>2500000</v>
      </c>
      <c r="I149" s="134">
        <f>1000000+1500000</f>
        <v>2500000</v>
      </c>
      <c r="J149" s="55"/>
      <c r="K149" s="55"/>
      <c r="L149"/>
      <c r="M149"/>
      <c r="N149"/>
      <c r="O149"/>
    </row>
    <row r="150" spans="1:15" s="35" customFormat="1" ht="27.75" customHeight="1">
      <c r="A150" s="28"/>
      <c r="B150" s="28"/>
      <c r="C150" s="77" t="s">
        <v>161</v>
      </c>
      <c r="D150" s="89" t="s">
        <v>77</v>
      </c>
      <c r="E150" s="292" t="s">
        <v>116</v>
      </c>
      <c r="F150" s="270">
        <v>35000000</v>
      </c>
      <c r="G150" s="127"/>
      <c r="H150" s="154">
        <f>I150</f>
        <v>1000000</v>
      </c>
      <c r="I150" s="134">
        <v>1000000</v>
      </c>
      <c r="J150" s="55"/>
      <c r="K150" s="55"/>
      <c r="L150"/>
      <c r="M150"/>
      <c r="N150"/>
      <c r="O150"/>
    </row>
    <row r="151" spans="1:15" s="35" customFormat="1" ht="24">
      <c r="A151" s="39"/>
      <c r="B151" s="39"/>
      <c r="C151" s="66" t="s">
        <v>42</v>
      </c>
      <c r="D151" s="86" t="s">
        <v>301</v>
      </c>
      <c r="E151" s="292">
        <v>2005</v>
      </c>
      <c r="F151" s="252"/>
      <c r="G151" s="124"/>
      <c r="H151" s="151">
        <f>I151+J151+K151</f>
        <v>1000000</v>
      </c>
      <c r="I151" s="138">
        <v>1000000</v>
      </c>
      <c r="J151" s="66"/>
      <c r="K151" s="66"/>
      <c r="L151"/>
      <c r="M151"/>
      <c r="N151"/>
      <c r="O151"/>
    </row>
    <row r="152" spans="1:15" s="35" customFormat="1" ht="19.5" customHeight="1" thickBot="1">
      <c r="A152" s="373">
        <v>921</v>
      </c>
      <c r="B152" s="367"/>
      <c r="C152" s="374" t="s">
        <v>43</v>
      </c>
      <c r="D152" s="369"/>
      <c r="E152" s="370"/>
      <c r="F152" s="368"/>
      <c r="G152" s="371">
        <f>G153+G163+G159+G161</f>
        <v>216483</v>
      </c>
      <c r="H152" s="372">
        <f>I152+J152+K152</f>
        <v>1140900</v>
      </c>
      <c r="I152" s="371">
        <f>I153+I159+I163+I161+I155</f>
        <v>1136000</v>
      </c>
      <c r="J152" s="371">
        <f>J153</f>
        <v>4900</v>
      </c>
      <c r="K152" s="371"/>
      <c r="L152"/>
      <c r="M152"/>
      <c r="N152"/>
      <c r="O152"/>
    </row>
    <row r="153" spans="1:15" s="33" customFormat="1" ht="19.5" customHeight="1">
      <c r="A153" s="43"/>
      <c r="B153" s="76">
        <v>92105</v>
      </c>
      <c r="C153" s="71" t="s">
        <v>44</v>
      </c>
      <c r="D153" s="184"/>
      <c r="E153" s="208"/>
      <c r="F153" s="62"/>
      <c r="G153" s="125"/>
      <c r="H153" s="152">
        <f>I153+J153+K153</f>
        <v>4900</v>
      </c>
      <c r="I153" s="139"/>
      <c r="J153" s="139">
        <f>J154</f>
        <v>4900</v>
      </c>
      <c r="K153" s="139"/>
      <c r="L153"/>
      <c r="M153"/>
      <c r="N153"/>
      <c r="O153"/>
    </row>
    <row r="154" spans="1:15" s="35" customFormat="1" ht="46.5" customHeight="1">
      <c r="A154" s="28"/>
      <c r="B154" s="40"/>
      <c r="C154" s="42" t="s">
        <v>27</v>
      </c>
      <c r="D154" s="96" t="s">
        <v>296</v>
      </c>
      <c r="E154" s="79">
        <v>2005</v>
      </c>
      <c r="F154" s="80"/>
      <c r="G154" s="128"/>
      <c r="H154" s="153">
        <f>I154+J154+K154</f>
        <v>4900</v>
      </c>
      <c r="I154" s="140"/>
      <c r="J154" s="42">
        <v>4900</v>
      </c>
      <c r="K154" s="42"/>
      <c r="L154"/>
      <c r="M154"/>
      <c r="N154"/>
      <c r="O154"/>
    </row>
    <row r="155" spans="1:15" s="33" customFormat="1" ht="21" customHeight="1">
      <c r="A155" s="43"/>
      <c r="B155" s="76">
        <v>92109</v>
      </c>
      <c r="C155" s="71" t="s">
        <v>166</v>
      </c>
      <c r="D155" s="184"/>
      <c r="E155" s="208"/>
      <c r="F155" s="62"/>
      <c r="G155" s="139"/>
      <c r="H155" s="152">
        <f>H157+H156+H158</f>
        <v>116000</v>
      </c>
      <c r="I155" s="139">
        <f>SUM(I156:I158)</f>
        <v>116000</v>
      </c>
      <c r="J155" s="139"/>
      <c r="K155" s="139"/>
      <c r="L155"/>
      <c r="M155"/>
      <c r="N155"/>
      <c r="O155"/>
    </row>
    <row r="156" spans="1:15" s="35" customFormat="1" ht="24.75" customHeight="1">
      <c r="A156" s="28"/>
      <c r="B156" s="45"/>
      <c r="C156" s="310" t="s">
        <v>233</v>
      </c>
      <c r="D156" s="233" t="s">
        <v>217</v>
      </c>
      <c r="E156" s="234">
        <v>2005</v>
      </c>
      <c r="F156" s="235"/>
      <c r="G156" s="247"/>
      <c r="H156" s="237">
        <f>I156+J156+K156</f>
        <v>60000</v>
      </c>
      <c r="I156" s="238">
        <v>60000</v>
      </c>
      <c r="J156" s="239"/>
      <c r="K156" s="239"/>
      <c r="L156"/>
      <c r="M156"/>
      <c r="N156"/>
      <c r="O156"/>
    </row>
    <row r="157" spans="1:15" s="35" customFormat="1" ht="32.25" customHeight="1">
      <c r="A157" s="28"/>
      <c r="B157" s="28"/>
      <c r="C157" s="222" t="s">
        <v>234</v>
      </c>
      <c r="D157" s="59" t="s">
        <v>218</v>
      </c>
      <c r="E157" s="47">
        <v>2005</v>
      </c>
      <c r="F157" s="48"/>
      <c r="G157" s="119"/>
      <c r="H157" s="150">
        <f>I157+J157+K157</f>
        <v>50000</v>
      </c>
      <c r="I157" s="135">
        <v>50000</v>
      </c>
      <c r="J157" s="52"/>
      <c r="K157" s="52"/>
      <c r="L157"/>
      <c r="M157"/>
      <c r="N157"/>
      <c r="O157"/>
    </row>
    <row r="158" spans="1:15" s="35" customFormat="1" ht="20.25" customHeight="1">
      <c r="A158" s="28"/>
      <c r="B158" s="39"/>
      <c r="C158" s="387" t="s">
        <v>272</v>
      </c>
      <c r="D158" s="98" t="s">
        <v>273</v>
      </c>
      <c r="E158" s="90">
        <v>2005</v>
      </c>
      <c r="F158" s="92"/>
      <c r="G158" s="388"/>
      <c r="H158" s="151">
        <f>I158+J158+K158</f>
        <v>6000</v>
      </c>
      <c r="I158" s="138">
        <v>6000</v>
      </c>
      <c r="J158" s="138"/>
      <c r="K158" s="138"/>
      <c r="L158"/>
      <c r="M158"/>
      <c r="N158"/>
      <c r="O158"/>
    </row>
    <row r="159" spans="1:15" s="33" customFormat="1" ht="21" customHeight="1">
      <c r="A159" s="43"/>
      <c r="B159" s="76">
        <v>92113</v>
      </c>
      <c r="C159" s="71" t="s">
        <v>71</v>
      </c>
      <c r="D159" s="184"/>
      <c r="E159" s="208"/>
      <c r="F159" s="62"/>
      <c r="G159" s="139">
        <f>G160</f>
        <v>46342</v>
      </c>
      <c r="H159" s="152">
        <f>H160</f>
        <v>700000</v>
      </c>
      <c r="I159" s="139">
        <f>I160</f>
        <v>700000</v>
      </c>
      <c r="J159" s="139"/>
      <c r="K159" s="139"/>
      <c r="L159"/>
      <c r="M159"/>
      <c r="N159"/>
      <c r="O159"/>
    </row>
    <row r="160" spans="1:15" s="35" customFormat="1" ht="30.75" customHeight="1">
      <c r="A160" s="28"/>
      <c r="B160" s="40"/>
      <c r="C160" s="174" t="s">
        <v>90</v>
      </c>
      <c r="D160" s="96" t="s">
        <v>165</v>
      </c>
      <c r="E160" s="79" t="s">
        <v>89</v>
      </c>
      <c r="F160" s="80">
        <v>12000000</v>
      </c>
      <c r="G160" s="128">
        <v>46342</v>
      </c>
      <c r="H160" s="153">
        <f aca="true" t="shared" si="9" ref="H160:H175">I160+J160+K160</f>
        <v>700000</v>
      </c>
      <c r="I160" s="140">
        <v>700000</v>
      </c>
      <c r="J160" s="42"/>
      <c r="K160" s="42"/>
      <c r="L160"/>
      <c r="M160"/>
      <c r="N160"/>
      <c r="O160"/>
    </row>
    <row r="161" spans="1:15" s="33" customFormat="1" ht="19.5" customHeight="1">
      <c r="A161" s="43"/>
      <c r="B161" s="76">
        <v>92116</v>
      </c>
      <c r="C161" s="71" t="s">
        <v>163</v>
      </c>
      <c r="D161" s="184"/>
      <c r="E161" s="208"/>
      <c r="F161" s="62"/>
      <c r="G161" s="139">
        <f>SUM(G162:G162)</f>
        <v>43572</v>
      </c>
      <c r="H161" s="152">
        <f>I161+J161+K161</f>
        <v>140000</v>
      </c>
      <c r="I161" s="139">
        <f>SUM(I162:I162)</f>
        <v>140000</v>
      </c>
      <c r="J161" s="139"/>
      <c r="K161" s="139"/>
      <c r="L161"/>
      <c r="M161"/>
      <c r="N161"/>
      <c r="O161"/>
    </row>
    <row r="162" spans="1:15" s="35" customFormat="1" ht="57" customHeight="1">
      <c r="A162" s="28"/>
      <c r="B162" s="28"/>
      <c r="C162" s="95" t="s">
        <v>227</v>
      </c>
      <c r="D162" s="272" t="s">
        <v>164</v>
      </c>
      <c r="E162" s="161" t="s">
        <v>89</v>
      </c>
      <c r="F162" s="172">
        <v>1548642</v>
      </c>
      <c r="G162" s="293">
        <v>43572</v>
      </c>
      <c r="H162" s="144">
        <f>I162+J162+K162</f>
        <v>140000</v>
      </c>
      <c r="I162" s="130">
        <v>140000</v>
      </c>
      <c r="J162" s="29"/>
      <c r="K162" s="29"/>
      <c r="L162"/>
      <c r="M162"/>
      <c r="N162"/>
      <c r="O162"/>
    </row>
    <row r="163" spans="1:15" s="33" customFormat="1" ht="21.75" customHeight="1">
      <c r="A163" s="43"/>
      <c r="B163" s="75">
        <v>92120</v>
      </c>
      <c r="C163" s="44" t="s">
        <v>45</v>
      </c>
      <c r="D163" s="182"/>
      <c r="E163" s="206"/>
      <c r="F163" s="38"/>
      <c r="G163" s="132">
        <f>SUM(G164:G165)</f>
        <v>126569</v>
      </c>
      <c r="H163" s="146">
        <f t="shared" si="9"/>
        <v>180000</v>
      </c>
      <c r="I163" s="132">
        <f>I164+I165</f>
        <v>180000</v>
      </c>
      <c r="J163" s="132"/>
      <c r="K163" s="132"/>
      <c r="L163"/>
      <c r="M163"/>
      <c r="N163"/>
      <c r="O163"/>
    </row>
    <row r="164" spans="1:15" s="35" customFormat="1" ht="22.5" customHeight="1">
      <c r="A164" s="28"/>
      <c r="B164" s="28"/>
      <c r="C164" s="77" t="s">
        <v>162</v>
      </c>
      <c r="D164" s="53" t="s">
        <v>191</v>
      </c>
      <c r="E164" s="56" t="s">
        <v>89</v>
      </c>
      <c r="F164" s="57">
        <v>302600</v>
      </c>
      <c r="G164" s="120">
        <v>21496</v>
      </c>
      <c r="H164" s="154">
        <f t="shared" si="9"/>
        <v>150000</v>
      </c>
      <c r="I164" s="134">
        <v>150000</v>
      </c>
      <c r="J164" s="55"/>
      <c r="K164" s="55"/>
      <c r="L164"/>
      <c r="M164"/>
      <c r="N164"/>
      <c r="O164"/>
    </row>
    <row r="165" spans="1:15" s="35" customFormat="1" ht="22.5" customHeight="1">
      <c r="A165" s="28"/>
      <c r="B165" s="28"/>
      <c r="C165" s="95" t="s">
        <v>274</v>
      </c>
      <c r="D165" s="272" t="s">
        <v>275</v>
      </c>
      <c r="E165" s="161" t="s">
        <v>276</v>
      </c>
      <c r="F165" s="172">
        <v>135908</v>
      </c>
      <c r="G165" s="293">
        <v>105073</v>
      </c>
      <c r="H165" s="144">
        <f t="shared" si="9"/>
        <v>30000</v>
      </c>
      <c r="I165" s="130">
        <v>30000</v>
      </c>
      <c r="J165" s="29"/>
      <c r="K165" s="29"/>
      <c r="L165"/>
      <c r="M165"/>
      <c r="N165"/>
      <c r="O165"/>
    </row>
    <row r="166" spans="1:15" s="35" customFormat="1" ht="21.75" customHeight="1" thickBot="1">
      <c r="A166" s="367">
        <v>926</v>
      </c>
      <c r="B166" s="367"/>
      <c r="C166" s="368" t="s">
        <v>46</v>
      </c>
      <c r="D166" s="389"/>
      <c r="E166" s="390"/>
      <c r="F166" s="391"/>
      <c r="G166" s="392">
        <f>G167+G172</f>
        <v>23495097</v>
      </c>
      <c r="H166" s="372">
        <f t="shared" si="9"/>
        <v>11250000</v>
      </c>
      <c r="I166" s="368">
        <f>I167+I172</f>
        <v>11250000</v>
      </c>
      <c r="J166" s="368"/>
      <c r="K166" s="368"/>
      <c r="L166"/>
      <c r="M166"/>
      <c r="N166"/>
      <c r="O166"/>
    </row>
    <row r="167" spans="1:15" s="33" customFormat="1" ht="21.75" customHeight="1">
      <c r="A167" s="43"/>
      <c r="B167" s="31">
        <v>92604</v>
      </c>
      <c r="C167" s="62" t="s">
        <v>47</v>
      </c>
      <c r="D167" s="86"/>
      <c r="E167" s="78"/>
      <c r="F167" s="83"/>
      <c r="G167" s="139">
        <f>SUM(G168:G168)</f>
        <v>23201909</v>
      </c>
      <c r="H167" s="152">
        <f t="shared" si="9"/>
        <v>10800000</v>
      </c>
      <c r="I167" s="139">
        <f>SUM(I168:I171)</f>
        <v>10800000</v>
      </c>
      <c r="J167" s="139"/>
      <c r="K167" s="139"/>
      <c r="L167"/>
      <c r="M167"/>
      <c r="N167"/>
      <c r="O167"/>
    </row>
    <row r="168" spans="1:15" s="35" customFormat="1" ht="42.75" customHeight="1">
      <c r="A168" s="28"/>
      <c r="B168" s="45"/>
      <c r="C168" s="246" t="s">
        <v>302</v>
      </c>
      <c r="D168" s="233" t="s">
        <v>167</v>
      </c>
      <c r="E168" s="234" t="s">
        <v>86</v>
      </c>
      <c r="F168" s="235">
        <v>41000000</v>
      </c>
      <c r="G168" s="247">
        <v>23201909</v>
      </c>
      <c r="H168" s="237">
        <f t="shared" si="9"/>
        <v>7500000</v>
      </c>
      <c r="I168" s="238">
        <f>3500000+4000000</f>
        <v>7500000</v>
      </c>
      <c r="J168" s="239"/>
      <c r="K168" s="239"/>
      <c r="L168"/>
      <c r="M168"/>
      <c r="N168"/>
      <c r="O168"/>
    </row>
    <row r="169" spans="1:15" s="35" customFormat="1" ht="44.25" customHeight="1">
      <c r="A169" s="28"/>
      <c r="B169" s="28"/>
      <c r="C169" s="50" t="s">
        <v>229</v>
      </c>
      <c r="D169" s="59" t="s">
        <v>169</v>
      </c>
      <c r="E169" s="47">
        <v>2005</v>
      </c>
      <c r="F169" s="48"/>
      <c r="G169" s="119"/>
      <c r="H169" s="150">
        <f t="shared" si="9"/>
        <v>1000000</v>
      </c>
      <c r="I169" s="135">
        <v>1000000</v>
      </c>
      <c r="J169" s="52"/>
      <c r="K169" s="52"/>
      <c r="L169"/>
      <c r="M169"/>
      <c r="N169"/>
      <c r="O169"/>
    </row>
    <row r="170" spans="1:15" s="35" customFormat="1" ht="23.25" customHeight="1">
      <c r="A170" s="28"/>
      <c r="B170" s="28"/>
      <c r="C170" s="50" t="s">
        <v>277</v>
      </c>
      <c r="D170" s="59" t="s">
        <v>278</v>
      </c>
      <c r="E170" s="47">
        <v>2005</v>
      </c>
      <c r="F170" s="48">
        <v>800000</v>
      </c>
      <c r="G170" s="119"/>
      <c r="H170" s="150">
        <f>I170+J170+K170</f>
        <v>800000</v>
      </c>
      <c r="I170" s="135">
        <v>800000</v>
      </c>
      <c r="J170" s="52"/>
      <c r="K170" s="52"/>
      <c r="L170"/>
      <c r="M170"/>
      <c r="N170"/>
      <c r="O170"/>
    </row>
    <row r="171" spans="1:15" s="35" customFormat="1" ht="25.5" customHeight="1">
      <c r="A171" s="28"/>
      <c r="B171" s="28"/>
      <c r="C171" s="50" t="s">
        <v>168</v>
      </c>
      <c r="D171" s="294" t="s">
        <v>170</v>
      </c>
      <c r="E171" s="47">
        <v>2005</v>
      </c>
      <c r="F171" s="48"/>
      <c r="G171" s="119"/>
      <c r="H171" s="150">
        <f>I171+J171+K171</f>
        <v>1500000</v>
      </c>
      <c r="I171" s="135">
        <v>1500000</v>
      </c>
      <c r="J171" s="52"/>
      <c r="K171" s="52"/>
      <c r="L171"/>
      <c r="M171"/>
      <c r="N171"/>
      <c r="O171"/>
    </row>
    <row r="172" spans="1:15" s="33" customFormat="1" ht="24.75" customHeight="1">
      <c r="A172" s="43"/>
      <c r="B172" s="75">
        <v>92605</v>
      </c>
      <c r="C172" s="44" t="s">
        <v>297</v>
      </c>
      <c r="D172" s="182"/>
      <c r="E172" s="206"/>
      <c r="F172" s="38"/>
      <c r="G172" s="132">
        <f>G174+G173</f>
        <v>293188</v>
      </c>
      <c r="H172" s="146">
        <f t="shared" si="9"/>
        <v>450000</v>
      </c>
      <c r="I172" s="132">
        <f>I173+I174</f>
        <v>450000</v>
      </c>
      <c r="J172" s="38"/>
      <c r="K172" s="38"/>
      <c r="L172"/>
      <c r="M172"/>
      <c r="N172"/>
      <c r="O172"/>
    </row>
    <row r="173" spans="1:15" s="33" customFormat="1" ht="21" customHeight="1">
      <c r="A173" s="43"/>
      <c r="B173" s="393"/>
      <c r="C173" s="262" t="s">
        <v>75</v>
      </c>
      <c r="D173" s="67" t="s">
        <v>279</v>
      </c>
      <c r="E173" s="264" t="s">
        <v>67</v>
      </c>
      <c r="F173" s="265">
        <v>230091</v>
      </c>
      <c r="G173" s="288">
        <v>163248</v>
      </c>
      <c r="H173" s="267">
        <f>I173+J173+K173</f>
        <v>50000</v>
      </c>
      <c r="I173" s="268">
        <v>50000</v>
      </c>
      <c r="J173" s="395"/>
      <c r="K173" s="395"/>
      <c r="L173"/>
      <c r="M173"/>
      <c r="N173"/>
      <c r="O173"/>
    </row>
    <row r="174" spans="1:15" s="35" customFormat="1" ht="20.25" customHeight="1">
      <c r="A174" s="39"/>
      <c r="B174" s="39"/>
      <c r="C174" s="65" t="s">
        <v>105</v>
      </c>
      <c r="D174" s="86" t="s">
        <v>104</v>
      </c>
      <c r="E174" s="394" t="s">
        <v>78</v>
      </c>
      <c r="F174" s="66">
        <v>730000</v>
      </c>
      <c r="G174" s="124">
        <v>129940</v>
      </c>
      <c r="H174" s="151">
        <f t="shared" si="9"/>
        <v>400000</v>
      </c>
      <c r="I174" s="138">
        <v>400000</v>
      </c>
      <c r="J174" s="66"/>
      <c r="K174" s="66"/>
      <c r="L174"/>
      <c r="M174"/>
      <c r="N174"/>
      <c r="O174"/>
    </row>
    <row r="175" spans="1:15" s="35" customFormat="1" ht="35.25" customHeight="1" hidden="1" thickBot="1">
      <c r="A175" s="39"/>
      <c r="B175" s="39"/>
      <c r="C175" s="312" t="s">
        <v>68</v>
      </c>
      <c r="D175" s="313"/>
      <c r="E175" s="314"/>
      <c r="F175" s="315"/>
      <c r="G175" s="316">
        <f>SUM(G176,G179)</f>
        <v>0</v>
      </c>
      <c r="H175" s="317">
        <f t="shared" si="9"/>
        <v>0</v>
      </c>
      <c r="I175" s="316">
        <f>SUM(I176,I179)</f>
        <v>0</v>
      </c>
      <c r="J175" s="316">
        <f>SUM(J176,J179)</f>
        <v>0</v>
      </c>
      <c r="K175" s="316">
        <f>SUM(K176,K179)</f>
        <v>0</v>
      </c>
      <c r="L175"/>
      <c r="M175"/>
      <c r="N175"/>
      <c r="O175"/>
    </row>
    <row r="176" spans="1:15" s="35" customFormat="1" ht="30" customHeight="1" hidden="1" thickTop="1">
      <c r="A176" s="68">
        <v>754</v>
      </c>
      <c r="B176" s="34"/>
      <c r="C176" s="69" t="s">
        <v>30</v>
      </c>
      <c r="D176" s="198"/>
      <c r="E176" s="199"/>
      <c r="F176" s="200"/>
      <c r="G176" s="201"/>
      <c r="H176" s="202"/>
      <c r="I176" s="197"/>
      <c r="J176" s="197"/>
      <c r="K176" s="197"/>
      <c r="L176"/>
      <c r="M176"/>
      <c r="N176"/>
      <c r="O176"/>
    </row>
    <row r="177" spans="1:15" s="35" customFormat="1" ht="29.25" customHeight="1" hidden="1">
      <c r="A177" s="28"/>
      <c r="B177" s="70">
        <v>75411</v>
      </c>
      <c r="C177" s="71" t="s">
        <v>31</v>
      </c>
      <c r="D177" s="165"/>
      <c r="E177" s="166"/>
      <c r="F177" s="93"/>
      <c r="G177" s="129"/>
      <c r="H177" s="156"/>
      <c r="I177" s="142"/>
      <c r="J177" s="142"/>
      <c r="K177" s="142"/>
      <c r="L177"/>
      <c r="M177"/>
      <c r="N177"/>
      <c r="O177"/>
    </row>
    <row r="178" spans="1:15" s="35" customFormat="1" ht="28.5" customHeight="1" hidden="1">
      <c r="A178" s="39"/>
      <c r="B178" s="40"/>
      <c r="C178" s="41" t="s">
        <v>80</v>
      </c>
      <c r="D178" s="192"/>
      <c r="E178" s="193"/>
      <c r="F178" s="194"/>
      <c r="G178" s="195"/>
      <c r="H178" s="196"/>
      <c r="I178" s="191"/>
      <c r="J178" s="191"/>
      <c r="K178" s="191"/>
      <c r="L178"/>
      <c r="M178"/>
      <c r="N178"/>
      <c r="O178"/>
    </row>
    <row r="179" spans="1:15" s="35" customFormat="1" ht="30" customHeight="1" hidden="1">
      <c r="A179" s="72">
        <v>900</v>
      </c>
      <c r="B179" s="73"/>
      <c r="C179" s="74" t="s">
        <v>38</v>
      </c>
      <c r="D179" s="69"/>
      <c r="E179" s="207"/>
      <c r="F179" s="63"/>
      <c r="G179" s="121"/>
      <c r="H179" s="149">
        <f>I179+J179+K179</f>
        <v>0</v>
      </c>
      <c r="I179" s="137">
        <f>I180</f>
        <v>0</v>
      </c>
      <c r="J179" s="137">
        <f>J180</f>
        <v>0</v>
      </c>
      <c r="K179" s="137">
        <f>K180</f>
        <v>0</v>
      </c>
      <c r="L179"/>
      <c r="M179"/>
      <c r="N179"/>
      <c r="O179"/>
    </row>
    <row r="180" spans="1:15" s="35" customFormat="1" ht="21.75" customHeight="1" hidden="1">
      <c r="A180" s="28"/>
      <c r="B180" s="110">
        <v>90003</v>
      </c>
      <c r="C180" s="111" t="s">
        <v>52</v>
      </c>
      <c r="D180" s="165"/>
      <c r="E180" s="166"/>
      <c r="F180" s="93"/>
      <c r="G180" s="129"/>
      <c r="H180" s="156">
        <f>I180+J180+K180</f>
        <v>0</v>
      </c>
      <c r="I180" s="142">
        <f>I181</f>
        <v>0</v>
      </c>
      <c r="J180" s="142"/>
      <c r="K180" s="142">
        <f>K181</f>
        <v>0</v>
      </c>
      <c r="L180"/>
      <c r="M180"/>
      <c r="N180"/>
      <c r="O180"/>
    </row>
    <row r="181" spans="1:15" s="35" customFormat="1" ht="0.75" customHeight="1" hidden="1">
      <c r="A181" s="28"/>
      <c r="B181" s="28"/>
      <c r="C181" s="65" t="s">
        <v>72</v>
      </c>
      <c r="D181" s="98"/>
      <c r="E181" s="90">
        <v>2004</v>
      </c>
      <c r="F181" s="92"/>
      <c r="G181" s="124"/>
      <c r="H181" s="151">
        <f>I181+K181</f>
        <v>0</v>
      </c>
      <c r="I181" s="138"/>
      <c r="K181" s="66"/>
      <c r="L181"/>
      <c r="M181"/>
      <c r="N181"/>
      <c r="O181"/>
    </row>
    <row r="182" spans="1:15" s="33" customFormat="1" ht="21.75" customHeight="1" thickBot="1">
      <c r="A182" s="43"/>
      <c r="B182" s="43"/>
      <c r="C182" s="32" t="s">
        <v>48</v>
      </c>
      <c r="D182" s="186"/>
      <c r="E182" s="205"/>
      <c r="F182" s="32"/>
      <c r="G182" s="115"/>
      <c r="H182" s="145">
        <f>I182+J182+K182</f>
        <v>27000</v>
      </c>
      <c r="I182" s="131"/>
      <c r="J182" s="32"/>
      <c r="K182" s="32">
        <f>K184</f>
        <v>27000</v>
      </c>
      <c r="L182"/>
      <c r="M182"/>
      <c r="N182"/>
      <c r="O182"/>
    </row>
    <row r="183" spans="1:15" s="30" customFormat="1" ht="15.75" customHeight="1" thickTop="1">
      <c r="A183" s="28"/>
      <c r="B183" s="28"/>
      <c r="C183" s="304" t="s">
        <v>3</v>
      </c>
      <c r="D183" s="305"/>
      <c r="E183" s="306"/>
      <c r="F183" s="304"/>
      <c r="G183" s="307"/>
      <c r="H183" s="308"/>
      <c r="I183" s="309"/>
      <c r="J183" s="304"/>
      <c r="K183" s="304"/>
      <c r="L183"/>
      <c r="M183"/>
      <c r="N183"/>
      <c r="O183"/>
    </row>
    <row r="184" spans="1:15" s="85" customFormat="1" ht="28.5" customHeight="1">
      <c r="A184" s="84"/>
      <c r="B184" s="84"/>
      <c r="C184" s="297" t="s">
        <v>49</v>
      </c>
      <c r="D184" s="298"/>
      <c r="E184" s="299"/>
      <c r="F184" s="300"/>
      <c r="G184" s="301"/>
      <c r="H184" s="302">
        <f aca="true" t="shared" si="10" ref="H184:H193">I184+J184+K184</f>
        <v>27000</v>
      </c>
      <c r="I184" s="303"/>
      <c r="J184" s="300"/>
      <c r="K184" s="300">
        <f>K191+K185+K188</f>
        <v>27000</v>
      </c>
      <c r="L184"/>
      <c r="M184"/>
      <c r="N184"/>
      <c r="O184"/>
    </row>
    <row r="185" spans="1:15" s="35" customFormat="1" ht="31.5" customHeight="1">
      <c r="A185" s="99">
        <v>754</v>
      </c>
      <c r="B185" s="34"/>
      <c r="C185" s="69" t="s">
        <v>30</v>
      </c>
      <c r="D185" s="183"/>
      <c r="E185" s="207"/>
      <c r="F185" s="63"/>
      <c r="G185" s="121"/>
      <c r="H185" s="149">
        <f t="shared" si="10"/>
        <v>12000</v>
      </c>
      <c r="I185" s="137"/>
      <c r="J185" s="63"/>
      <c r="K185" s="63">
        <f>K186</f>
        <v>12000</v>
      </c>
      <c r="L185"/>
      <c r="M185"/>
      <c r="N185"/>
      <c r="O185"/>
    </row>
    <row r="186" spans="1:15" s="33" customFormat="1" ht="19.5" customHeight="1">
      <c r="A186" s="43"/>
      <c r="B186" s="76">
        <v>75414</v>
      </c>
      <c r="C186" s="71" t="s">
        <v>171</v>
      </c>
      <c r="D186" s="184"/>
      <c r="E186" s="208"/>
      <c r="F186" s="62"/>
      <c r="G186" s="125"/>
      <c r="H186" s="152">
        <f t="shared" si="10"/>
        <v>12000</v>
      </c>
      <c r="I186" s="139"/>
      <c r="J186" s="62"/>
      <c r="K186" s="62">
        <f>K187</f>
        <v>12000</v>
      </c>
      <c r="L186"/>
      <c r="M186"/>
      <c r="N186"/>
      <c r="O186"/>
    </row>
    <row r="187" spans="1:15" s="35" customFormat="1" ht="19.5" customHeight="1">
      <c r="A187" s="39"/>
      <c r="B187" s="39"/>
      <c r="C187" s="65" t="s">
        <v>27</v>
      </c>
      <c r="D187" s="86" t="s">
        <v>214</v>
      </c>
      <c r="E187" s="91">
        <v>2005</v>
      </c>
      <c r="F187" s="66"/>
      <c r="G187" s="124"/>
      <c r="H187" s="151">
        <f t="shared" si="10"/>
        <v>12000</v>
      </c>
      <c r="I187" s="138"/>
      <c r="J187" s="66"/>
      <c r="K187" s="66">
        <v>12000</v>
      </c>
      <c r="L187"/>
      <c r="M187"/>
      <c r="N187"/>
      <c r="O187"/>
    </row>
    <row r="188" spans="1:15" s="35" customFormat="1" ht="22.5" customHeight="1">
      <c r="A188" s="99">
        <v>852</v>
      </c>
      <c r="B188" s="34"/>
      <c r="C188" s="69" t="s">
        <v>76</v>
      </c>
      <c r="D188" s="183"/>
      <c r="E188" s="207"/>
      <c r="F188" s="63"/>
      <c r="G188" s="121"/>
      <c r="H188" s="149">
        <f t="shared" si="10"/>
        <v>11000</v>
      </c>
      <c r="I188" s="137"/>
      <c r="J188" s="63"/>
      <c r="K188" s="63">
        <f>K189</f>
        <v>11000</v>
      </c>
      <c r="L188"/>
      <c r="M188"/>
      <c r="N188"/>
      <c r="O188"/>
    </row>
    <row r="189" spans="1:15" s="33" customFormat="1" ht="23.25" customHeight="1">
      <c r="A189" s="43"/>
      <c r="B189" s="76">
        <v>85203</v>
      </c>
      <c r="C189" s="71" t="s">
        <v>51</v>
      </c>
      <c r="D189" s="184"/>
      <c r="E189" s="208"/>
      <c r="F189" s="62"/>
      <c r="G189" s="125"/>
      <c r="H189" s="152">
        <f t="shared" si="10"/>
        <v>11000</v>
      </c>
      <c r="I189" s="139"/>
      <c r="J189" s="62"/>
      <c r="K189" s="62">
        <f>K190</f>
        <v>11000</v>
      </c>
      <c r="L189"/>
      <c r="M189"/>
      <c r="N189"/>
      <c r="O189"/>
    </row>
    <row r="190" spans="1:15" s="35" customFormat="1" ht="24.75" customHeight="1">
      <c r="A190" s="39"/>
      <c r="B190" s="39"/>
      <c r="C190" s="65" t="s">
        <v>27</v>
      </c>
      <c r="D190" s="86" t="s">
        <v>228</v>
      </c>
      <c r="E190" s="91">
        <v>2005</v>
      </c>
      <c r="F190" s="66"/>
      <c r="G190" s="124"/>
      <c r="H190" s="151">
        <f t="shared" si="10"/>
        <v>11000</v>
      </c>
      <c r="I190" s="138"/>
      <c r="J190" s="66"/>
      <c r="K190" s="66">
        <v>11000</v>
      </c>
      <c r="L190"/>
      <c r="M190"/>
      <c r="N190"/>
      <c r="O190"/>
    </row>
    <row r="191" spans="1:15" s="35" customFormat="1" ht="24" customHeight="1">
      <c r="A191" s="99">
        <v>853</v>
      </c>
      <c r="B191" s="34"/>
      <c r="C191" s="69" t="s">
        <v>98</v>
      </c>
      <c r="D191" s="183"/>
      <c r="E191" s="207"/>
      <c r="F191" s="63"/>
      <c r="G191" s="121"/>
      <c r="H191" s="149">
        <f t="shared" si="10"/>
        <v>4000</v>
      </c>
      <c r="I191" s="137"/>
      <c r="J191" s="63"/>
      <c r="K191" s="63">
        <f>K192</f>
        <v>4000</v>
      </c>
      <c r="L191"/>
      <c r="M191"/>
      <c r="N191"/>
      <c r="O191"/>
    </row>
    <row r="192" spans="1:15" s="33" customFormat="1" ht="31.5" customHeight="1">
      <c r="A192" s="43"/>
      <c r="B192" s="76">
        <v>85321</v>
      </c>
      <c r="C192" s="71" t="s">
        <v>93</v>
      </c>
      <c r="D192" s="184"/>
      <c r="E192" s="208"/>
      <c r="F192" s="62"/>
      <c r="G192" s="125"/>
      <c r="H192" s="152">
        <f t="shared" si="10"/>
        <v>4000</v>
      </c>
      <c r="I192" s="139"/>
      <c r="J192" s="62"/>
      <c r="K192" s="62">
        <f>K193</f>
        <v>4000</v>
      </c>
      <c r="L192"/>
      <c r="M192"/>
      <c r="N192"/>
      <c r="O192"/>
    </row>
    <row r="193" spans="1:15" s="35" customFormat="1" ht="21.75" customHeight="1">
      <c r="A193" s="39"/>
      <c r="B193" s="39"/>
      <c r="C193" s="65" t="s">
        <v>27</v>
      </c>
      <c r="D193" s="86" t="s">
        <v>172</v>
      </c>
      <c r="E193" s="91">
        <v>2005</v>
      </c>
      <c r="F193" s="66"/>
      <c r="G193" s="124"/>
      <c r="H193" s="151">
        <f t="shared" si="10"/>
        <v>4000</v>
      </c>
      <c r="I193" s="138"/>
      <c r="J193" s="66"/>
      <c r="K193" s="66">
        <v>4000</v>
      </c>
      <c r="L193"/>
      <c r="M193"/>
      <c r="N193"/>
      <c r="O193"/>
    </row>
    <row r="194" ht="12.75">
      <c r="D194" s="187"/>
    </row>
    <row r="195" ht="12.75">
      <c r="D195" s="187"/>
    </row>
    <row r="196" spans="4:9" ht="12.75">
      <c r="D196" s="187"/>
      <c r="I196" s="188" t="s">
        <v>305</v>
      </c>
    </row>
    <row r="197" ht="12.75">
      <c r="D197" s="187"/>
    </row>
    <row r="198" spans="4:9" ht="12.75">
      <c r="D198" s="187"/>
      <c r="I198" s="188" t="s">
        <v>306</v>
      </c>
    </row>
    <row r="199" ht="12.75">
      <c r="D199" s="187"/>
    </row>
    <row r="200" ht="12.75">
      <c r="D200" s="187"/>
    </row>
    <row r="201" ht="12.75">
      <c r="D201" s="187"/>
    </row>
    <row r="202" ht="12.75">
      <c r="D202" s="187"/>
    </row>
    <row r="203" ht="12.75">
      <c r="D203" s="187"/>
    </row>
    <row r="204" ht="12.75">
      <c r="D204" s="187"/>
    </row>
    <row r="205" ht="12.75">
      <c r="D205" s="187"/>
    </row>
    <row r="206" ht="12.75">
      <c r="D206" s="187"/>
    </row>
    <row r="207" ht="12.75">
      <c r="D207" s="187"/>
    </row>
    <row r="208" ht="12.75">
      <c r="D208" s="187"/>
    </row>
    <row r="209" ht="12.75">
      <c r="D209" s="187"/>
    </row>
    <row r="210" ht="12.75">
      <c r="D210" s="187"/>
    </row>
    <row r="211" ht="12.75">
      <c r="D211" s="187"/>
    </row>
    <row r="212" ht="12.75">
      <c r="D212" s="187"/>
    </row>
    <row r="213" ht="12.75">
      <c r="D213" s="187"/>
    </row>
    <row r="214" ht="12.75">
      <c r="D214" s="187"/>
    </row>
    <row r="215" ht="12.75">
      <c r="D215" s="187"/>
    </row>
    <row r="216" ht="12.75">
      <c r="D216" s="187"/>
    </row>
    <row r="217" ht="12.75">
      <c r="D217" s="187"/>
    </row>
    <row r="218" ht="12.75">
      <c r="D218" s="187"/>
    </row>
    <row r="219" ht="12.75">
      <c r="D219" s="187"/>
    </row>
    <row r="220" ht="12.75">
      <c r="D220" s="187"/>
    </row>
    <row r="221" ht="12.75">
      <c r="D221" s="187"/>
    </row>
    <row r="222" ht="12.75">
      <c r="D222" s="187"/>
    </row>
    <row r="223" ht="12.75">
      <c r="D223" s="187"/>
    </row>
    <row r="224" ht="12.75">
      <c r="D224" s="187"/>
    </row>
    <row r="225" ht="12.75">
      <c r="D225" s="187"/>
    </row>
    <row r="226" ht="12.75">
      <c r="D226" s="187"/>
    </row>
    <row r="227" ht="12.75">
      <c r="D227" s="187"/>
    </row>
  </sheetData>
  <printOptions horizontalCentered="1"/>
  <pageMargins left="0.5905511811023623" right="0.51" top="0.4724409448818898" bottom="0.6692913385826772" header="0.5118110236220472" footer="0.5118110236220472"/>
  <pageSetup firstPageNumber="44" useFirstPageNumber="1" horizontalDpi="300" verticalDpi="3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2005-01-05T14:09:49Z</cp:lastPrinted>
  <dcterms:created xsi:type="dcterms:W3CDTF">2001-09-17T12:27:57Z</dcterms:created>
  <dcterms:modified xsi:type="dcterms:W3CDTF">2005-01-03T12:27:51Z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