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dochody" sheetId="1" r:id="rId1"/>
  </sheets>
  <definedNames>
    <definedName name="_xlnm.Print_Area" localSheetId="0">'dochody'!$A$1:$F$476</definedName>
    <definedName name="_xlnm.Print_Titles" localSheetId="0">'dochody'!$8:$8</definedName>
  </definedNames>
  <calcPr fullCalcOnLoad="1"/>
</workbook>
</file>

<file path=xl/sharedStrings.xml><?xml version="1.0" encoding="utf-8"?>
<sst xmlns="http://schemas.openxmlformats.org/spreadsheetml/2006/main" count="466" uniqueCount="293">
  <si>
    <t xml:space="preserve"> </t>
  </si>
  <si>
    <t>Rady Miasta Lublin</t>
  </si>
  <si>
    <t>w złotych</t>
  </si>
  <si>
    <t xml:space="preserve">Treść   </t>
  </si>
  <si>
    <t>%                            5:4</t>
  </si>
  <si>
    <t>Dział</t>
  </si>
  <si>
    <t xml:space="preserve">Rozdz.      </t>
  </si>
  <si>
    <t>(nazwa działu, rozdziału, źródła dochodów)</t>
  </si>
  <si>
    <t>Dochody budżetu miasta ogółem</t>
  </si>
  <si>
    <t>z tego:</t>
  </si>
  <si>
    <t xml:space="preserve">Dochody własne </t>
  </si>
  <si>
    <t>010</t>
  </si>
  <si>
    <t>Rolnictwo i łowiectwo</t>
  </si>
  <si>
    <t>01095</t>
  </si>
  <si>
    <t>Pozostała działalność</t>
  </si>
  <si>
    <t>czynsz dzierżawny za obwody łowieckie</t>
  </si>
  <si>
    <t>Gospodarka mieszkaniowa</t>
  </si>
  <si>
    <t>Zakłady gospodarki mieszkaniowej</t>
  </si>
  <si>
    <t xml:space="preserve">odsetki bankowe od środków dotacji przekazanej z budżetu miasta </t>
  </si>
  <si>
    <t>opłaty za wieczyste użytkowanie</t>
  </si>
  <si>
    <t>wpływy z dzierżawy gruntów</t>
  </si>
  <si>
    <t>wpływy z tytułu odpłatnego korzystania z mienia (dzierżawa, najem)</t>
  </si>
  <si>
    <t>wpłaty z tytułu przekształcenia prawa użytkowania wieczystego w prawo własności</t>
  </si>
  <si>
    <t>wpłaty zwaloryzowanych odszkodowań przez byłych właścicieli w związku 
z przywróceniem prawa własności</t>
  </si>
  <si>
    <t>sprzedaż działek</t>
  </si>
  <si>
    <t>sprzedaż mieszkań komunalnych</t>
  </si>
  <si>
    <t>sprzedaż składników majątkowych</t>
  </si>
  <si>
    <t>zwrot środków przez spółdzielnie mieszkaniowe za skredytowane mieszkania</t>
  </si>
  <si>
    <t>odsetki za nieterminowe regulowanie należności</t>
  </si>
  <si>
    <t>pozostałe dochody</t>
  </si>
  <si>
    <t>Działalność usługowa</t>
  </si>
  <si>
    <t>Cmentarze</t>
  </si>
  <si>
    <t>Administracja publiczna</t>
  </si>
  <si>
    <t>Urzędy wojewódzkie</t>
  </si>
  <si>
    <t>Urzędy miast i miast na prawach powiatu</t>
  </si>
  <si>
    <t>kary i grzywny nakładane przez Urząd</t>
  </si>
  <si>
    <t>opłaty za używanie nazwy i herbu miasta Lublina</t>
  </si>
  <si>
    <t>opłaty pokrywające koszt specyfikacji przetargowej, dziennika budowy i inne</t>
  </si>
  <si>
    <t>zaległe wpłaty za pobyt w Izbie Wytrzeźwień</t>
  </si>
  <si>
    <t>Bezpieczeństwo publiczne i ochrona przeciwpożarowa</t>
  </si>
  <si>
    <t>Straż Miejska</t>
  </si>
  <si>
    <t>wpływy z mandatów nakładanych przez Straż Miejską</t>
  </si>
  <si>
    <t>Dochody od osób prawnych, od osób fizycznych i od innych jednostek 
nieposiadających osobowości prawnej oraz wydatki związane z ich poborem</t>
  </si>
  <si>
    <t>Wpływy z podatku dochodowego od osób fizycznych</t>
  </si>
  <si>
    <t xml:space="preserve">odsetki od nieterminowych wpłat 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</si>
  <si>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</si>
  <si>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</si>
  <si>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</si>
  <si>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</si>
  <si>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</si>
  <si>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</si>
  <si>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opłata targowa</t>
  </si>
  <si>
    <t>opłata administracyjna</t>
  </si>
  <si>
    <t>podatek od czynności cywilnoprawnych</t>
  </si>
  <si>
    <t>odsetki, opłaty za upomnienia, opłata prolongacyjna</t>
  </si>
  <si>
    <t>opłata skarbowa</t>
  </si>
  <si>
    <t>opłata za korzystanie z zezwoleń na sprzedaż napojów alkoholowych</t>
  </si>
  <si>
    <t>opłata za wydanie zezwolenia na wykonywanie przewozu osób  w krajowym transporcie
drogowym</t>
  </si>
  <si>
    <t xml:space="preserve">odsetki od nieterminowych wpłat  </t>
  </si>
  <si>
    <t>Wpływy z różnych rozliczeń</t>
  </si>
  <si>
    <t>opłata eksploatacyjna za wydobywanie kopalin ze złóż</t>
  </si>
  <si>
    <t>Udziały gmin w podatkach stanowiących dochód budżetu państwa</t>
  </si>
  <si>
    <t xml:space="preserve">podatek dochodowy od osób fizycznych </t>
  </si>
  <si>
    <t xml:space="preserve">podatek dochodowy od osób prawnych </t>
  </si>
  <si>
    <t>Różne rozliczenia</t>
  </si>
  <si>
    <t>Różne rozliczenia finansowe</t>
  </si>
  <si>
    <t>odsetki od środków na rachunkach bankowych</t>
  </si>
  <si>
    <t>Oświata i wychowanie</t>
  </si>
  <si>
    <t>Szkoły podstawowe</t>
  </si>
  <si>
    <t>Przedszkola</t>
  </si>
  <si>
    <t xml:space="preserve">opłaty za pobyt w przedszkolach                                         </t>
  </si>
  <si>
    <t>Przedszkola specjalne</t>
  </si>
  <si>
    <t>Gimnazja</t>
  </si>
  <si>
    <t>Pomoc społeczna</t>
  </si>
  <si>
    <t>Ośrodki wsparcia</t>
  </si>
  <si>
    <t>opłaty za usługi świadczone podopiecznym</t>
  </si>
  <si>
    <t xml:space="preserve">Zasiłki i pomoc w naturze oraz składki na ubezpieczenia społeczne </t>
  </si>
  <si>
    <t>zwrot zasiłków udzielonych w latach ubiegłych</t>
  </si>
  <si>
    <t>Dodatki mieszkaniowe</t>
  </si>
  <si>
    <t>zwrot niesłusznie pobranych dodatków mieszkaniowych</t>
  </si>
  <si>
    <t>Ośrodki pomocy społecznej</t>
  </si>
  <si>
    <t>Usługi opiekuńcze i specjalistyczne usługi opiekuńcze</t>
  </si>
  <si>
    <t>opłaty podopiecznych za świadczone usługi</t>
  </si>
  <si>
    <t>udział w dochodach budżetu państwa z tytułu opłat za usługi opiekuńcze</t>
  </si>
  <si>
    <t>Pozostałe zadania w zakresie polityki społecznej</t>
  </si>
  <si>
    <t>Żłobki</t>
  </si>
  <si>
    <t xml:space="preserve">opłaty za pobyt w żłobkach                                                                </t>
  </si>
  <si>
    <t>Edukacyjna opieka wychowawcza</t>
  </si>
  <si>
    <t>Świetlice szkolne</t>
  </si>
  <si>
    <t>Gospodarka komunalna i ochrona środowiska</t>
  </si>
  <si>
    <t xml:space="preserve">opłaty za składowanie odpadów komunalnych w Rokitnie </t>
  </si>
  <si>
    <t>Fundusz Ochrony Środowiska i Gospodarki Wodnej</t>
  </si>
  <si>
    <t>Schroniska dla zwierząt</t>
  </si>
  <si>
    <t xml:space="preserve">wpływy ze sprzedaży psów w schronisku </t>
  </si>
  <si>
    <t>Oświetlenie ulic, placów i dróg</t>
  </si>
  <si>
    <t>opłaty wnoszone przez rolników za zużytą wodę (Rokitno)</t>
  </si>
  <si>
    <t>opłaty za korzystanie z przystanków przez prywatnych przewoźników</t>
  </si>
  <si>
    <t xml:space="preserve">Subwencje </t>
  </si>
  <si>
    <t>dotacja rekompensująca dochody utracone z tytułu zwolnień ustawowych</t>
  </si>
  <si>
    <t>Część oświatowa subwencji ogólnej dla jednostek samorządu terytorialnego</t>
  </si>
  <si>
    <t>subwencja oświatowa</t>
  </si>
  <si>
    <t>Część rekompensująca subwencji ogólnej dla gmin</t>
  </si>
  <si>
    <t>subwencja ogólna (rekompensująca dochody utracone z tytułu ulg i zwolnień ustawowych)</t>
  </si>
  <si>
    <t>Dotacje celowe i inne środki na zadania własne</t>
  </si>
  <si>
    <t>Transport i łączność</t>
  </si>
  <si>
    <t>dotacja celowa z budżetu państwa na sfinansowanie prac komisji kwalifikacyjnych 
i egzaminacyjnych</t>
  </si>
  <si>
    <t>dotacja celowa z budżetu państwa na dofinansowanie dożywiania uczniów</t>
  </si>
  <si>
    <t xml:space="preserve">Edukacyjna opieka wychowawcza </t>
  </si>
  <si>
    <t>Kultura fizyczna i sport</t>
  </si>
  <si>
    <t>Obiekty sportowe</t>
  </si>
  <si>
    <t>środki z Ministerstwa Edukacji Narodowej i Sportu na budowę wielofunkcyjnej hali 
sportowo-widowiskowej i lodowiska treningowego przy ul. Kazimierza Wielkiego</t>
  </si>
  <si>
    <t>dotacja celowa z budżetu państwa na realizację zadań z zakresu utrzymania
grobów i cmentarzy wojennych</t>
  </si>
  <si>
    <t xml:space="preserve">Gospodarka mieszkaniowa </t>
  </si>
  <si>
    <t>Gospodarka gruntami i nieruchomościami</t>
  </si>
  <si>
    <t>dotacja celowa z budżetu państwa na realizację bieżących zadań z zakresu
administracji rządowej</t>
  </si>
  <si>
    <t>Urzędy naczelnych organów władzy państwowej, kontroli i ochrony prawa oraz sądownictwa</t>
  </si>
  <si>
    <t xml:space="preserve">Urzędy naczelnych organów władzy państwowej, kontroli i ochrony prawa </t>
  </si>
  <si>
    <t>Obrona cywilna</t>
  </si>
  <si>
    <t>dotacja celowa z budżetu państwa na finansowanie zadań z zakresu obrony cywilnej</t>
  </si>
  <si>
    <t xml:space="preserve">Ośrodki wsparcia </t>
  </si>
  <si>
    <t>Zasiłki rodzinne, pielęgnacyjne i wychowawcze</t>
  </si>
  <si>
    <t xml:space="preserve">Usługi opiekuńcze i specjalistyczne usługi opiekuńcze </t>
  </si>
  <si>
    <t>Pomoc dla repatriantów</t>
  </si>
  <si>
    <t>dotacja celowa z budżetu państwa na pomoc repatriantom</t>
  </si>
  <si>
    <t>Dochody własne</t>
  </si>
  <si>
    <t>Turystyka</t>
  </si>
  <si>
    <t>Ośrodki informacji turystycznej</t>
  </si>
  <si>
    <t>odsetki bankowe od środków dotacji przekazanej z budżetu miasta</t>
  </si>
  <si>
    <t>wpływy z odpłatnego korzystania z mienia (najem)</t>
  </si>
  <si>
    <t>dochody z tytułu zarządzania nieruchomościami Skarbu Państwa</t>
  </si>
  <si>
    <t>Nadzór budowlany</t>
  </si>
  <si>
    <t xml:space="preserve">Komendy powiatowe Państwowej Straży Pożarnej </t>
  </si>
  <si>
    <t>opłata za egzamin na wykonywanie transportu drogowego taksówką</t>
  </si>
  <si>
    <t>opłata za wydanie karty parkingowej</t>
  </si>
  <si>
    <t>Udziały powiatów w podatkach stanowiących dochód budżetu państwa</t>
  </si>
  <si>
    <t>podatek dochodowy od osób fizycznych</t>
  </si>
  <si>
    <t>podatek dochodowy od osób prawnych</t>
  </si>
  <si>
    <t>Szkoły podstawowe specjalne</t>
  </si>
  <si>
    <t>Gimnazja specjalne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</si>
  <si>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</si>
  <si>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</si>
  <si>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</si>
  <si>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</si>
  <si>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</si>
  <si>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</si>
  <si>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</si>
  <si>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Gospodarstwa pomocnicze</t>
  </si>
  <si>
    <t>wpłaty części zysku gospodarstw pomocniczych</t>
  </si>
  <si>
    <t>Placówki opiekuńczo-wychowawcze</t>
  </si>
  <si>
    <t>opłaty za pobyt w placówkach opiekuńczo-wychowawczych</t>
  </si>
  <si>
    <t xml:space="preserve">pozostałe dochody </t>
  </si>
  <si>
    <t>Domy pomocy społecznej</t>
  </si>
  <si>
    <t>opłaty pensjonariuszy za pobyt w domach pomocy społecznej</t>
  </si>
  <si>
    <t>Rodziny zastępcze</t>
  </si>
  <si>
    <t>odpłatność rodziców za pobyt dzieci w rodzinach zastępczych</t>
  </si>
  <si>
    <t>Ośrodki adopcyjno-opiekuńcze</t>
  </si>
  <si>
    <t>Powiatowe urzędy pracy</t>
  </si>
  <si>
    <t>Specjalne ośrodki szkolno-wychowawcze</t>
  </si>
  <si>
    <t>opłaty za pobyt w ośrodkach szkolno-wychowawczych</t>
  </si>
  <si>
    <t>Poradnie psychologiczno-pedagogiczne, w tym poradnie specjalistyczne</t>
  </si>
  <si>
    <t>Placówki wychowania pozaszkolnego</t>
  </si>
  <si>
    <t>Internaty i bursy szkolne</t>
  </si>
  <si>
    <t>opłaty za pobyt w internatach i bursach</t>
  </si>
  <si>
    <t>Szkolne schroniska młodzieżowe</t>
  </si>
  <si>
    <t>opłaty za noclegi w schronisku</t>
  </si>
  <si>
    <t>Młodzieżowe ośrodki socjoterapii</t>
  </si>
  <si>
    <t>Drogi publiczne w miastach na prawach powiatu</t>
  </si>
  <si>
    <t>dotacja celowa z budżetu państwa na sfinansowanie prac komisji kwalifikacyjnych
i egzaminacyjnych</t>
  </si>
  <si>
    <t>dotacja celowa z budżetu państwa na utrzymanie placówek opiekuńczo-wychowawczych</t>
  </si>
  <si>
    <t>dotacja celowa z budżetu państwa na utrzymanie domów pomocy społecznej</t>
  </si>
  <si>
    <t xml:space="preserve">Państwowy Fundusz Rehabilitacji Osób Niepełnosprawnych  </t>
  </si>
  <si>
    <t>środki na częściowe sfinansowanie kosztów obsługi zadań z zakresu rehabilitacji 
zawodowej i społecznej</t>
  </si>
  <si>
    <t>Pomoc materialna dla uczniów</t>
  </si>
  <si>
    <t>dotacja celowa z budżetu państwa na pomoc materialną dla młodzieży wiejskiej</t>
  </si>
  <si>
    <t>Gospodarka odpadami</t>
  </si>
  <si>
    <t>Komendy powiatowe Państwowej Straży Pożarnej</t>
  </si>
  <si>
    <t>801</t>
  </si>
  <si>
    <t>852</t>
  </si>
  <si>
    <t xml:space="preserve">Dotacje celowe z budżetu państwa na zadania z zakresu administracji rządowej </t>
  </si>
  <si>
    <t>dotacja celowa z budżetu państwa na finansowanie zadań bieżących z zakresu 
gospodarki nieruchomościami</t>
  </si>
  <si>
    <t>Prace geodezyjne i kartograficzne (nieinwestycyjne)</t>
  </si>
  <si>
    <t xml:space="preserve">dotacja celowa z budżetu państwa na modernizację ewidencji gruntów </t>
  </si>
  <si>
    <t>dotacja celowa z budżetu państwa na utrzymanie Powiatowego Inspektoratu 
Nadzoru Budowlanego</t>
  </si>
  <si>
    <t>dotacja celowa z budżetu państwa na realizację bieżących zadań z zakresu administracji rządowej</t>
  </si>
  <si>
    <t>Komisje poborowe</t>
  </si>
  <si>
    <t>dotacja celowa z budżetu państwa na przeprowadzenie poboru do wojska</t>
  </si>
  <si>
    <t>dotacja celowa z budżetu państwa na utrzymanie Komendy Miejskiej Państwowej 
Straży Pożarnej</t>
  </si>
  <si>
    <t>Ochrona zdrowia</t>
  </si>
  <si>
    <t>Ratownictwo medyczne</t>
  </si>
  <si>
    <t>dotacja celowa z budżetu państwa na dofinansowanie funkcjonowania Centrum
Powiadamiania Ratunkowego</t>
  </si>
  <si>
    <t>Składki na ubezpieczenie zdrowotne oraz świadczenia dla osób nieobjętych 
obowiązkiem ubezpieczenia zdrowotnego</t>
  </si>
  <si>
    <t>dotacja celowa z budżetu państwa na zasiłki dla pracowników Straży Pożarnej</t>
  </si>
  <si>
    <t>Pomoc dla uchodźców</t>
  </si>
  <si>
    <t>Zespoły do spraw orzekania o niepełnosprawności</t>
  </si>
  <si>
    <t>dotacja celowa z budżetu państwa na utrzymanie zespołu do spraw orzekania 
o niepełnosprawności</t>
  </si>
  <si>
    <t xml:space="preserve">dotacja celowa z budżetu państwa na zakupy inwestycyjne dla zespołu do spraw 
orzekania o niepełnosprawności </t>
  </si>
  <si>
    <t>środki z PHARE na współfinansowanie projektu Trasa: "Euro-Trójkąt Przyjaźni 
Lublin - Łuck - Brześć"</t>
  </si>
  <si>
    <t>udział w dochodach budżetu państwa z tytułu opłat za pobyt w środowiskowych
domach samopomocy</t>
  </si>
  <si>
    <t>dotacja z EkoFunduszu na termomodernizację obiektów szkolnych</t>
  </si>
  <si>
    <t xml:space="preserve">dotacja celowa z budżetu państwa na prowadzenie środowiskowych domów samopomocy </t>
  </si>
  <si>
    <t>dotacja celowa z budżetu państwa na utrzymanie Miejskiego Ośrodka Pomocy Rodzinie</t>
  </si>
  <si>
    <t>dotacja celowa z budżetu państwa na zasiłki rodzinne, pielęgnacyjne i wychowawcze</t>
  </si>
  <si>
    <t>dotacja celowa z budżetu państwa na zakupy inwestycyjne dla Miejskiego Ośrodka 
Pomocy Rodzinie</t>
  </si>
  <si>
    <t xml:space="preserve">dotacja celowa z budżetu państwa na usługi opiekuńcze </t>
  </si>
  <si>
    <t xml:space="preserve">dotacja celowa z budżetu państwa na inwestycje w środowiskowych domach samopomocy </t>
  </si>
  <si>
    <t>dotacja celowa z budżetu państwa na sfinansowanie kosztów prowadzenia 
i aktualizacji rejestru wyborców</t>
  </si>
  <si>
    <t>Zadania w zakresie upowszechniania turystyki</t>
  </si>
  <si>
    <t>Dochody budżetu miasta na 2005 rok</t>
  </si>
  <si>
    <t xml:space="preserve">Plan 
na 2005 rok </t>
  </si>
  <si>
    <t>wpływy z tytułu umieszczenia dziecka z innej gminy w przedszkolu na terenie gminy Lublin</t>
  </si>
  <si>
    <t>Świadczenia rodzinne oraz składki na ubezpieczenia emerytalne i rentowe 
z ubezpieczenia społecznego</t>
  </si>
  <si>
    <t>udział w dochodach budżetu państwa z tytułu zwrotów nienależnie pobranych świadczeń</t>
  </si>
  <si>
    <t>udział w dochodach budżetu państwa z tytułu zwrotów nienależnie pobranych zasiłków w latach ubiegłych</t>
  </si>
  <si>
    <t>Część równoważąca subwencji ogólnej dla gmin</t>
  </si>
  <si>
    <t>subwencja równoważąca</t>
  </si>
  <si>
    <t>środki z PHARE na współfinansowanie projektu "Turystyczne Centrum Obsługi Ruchu Transgranicznego w Lublinie"</t>
  </si>
  <si>
    <t>dotacja celowa z budżetu państwa na sfinansowanie wyprawki szkolnej</t>
  </si>
  <si>
    <t>dotacja celowa z budżetu państwa na dofinansowanie utrzymania Miejskiego Ośrodka Pomocy Rodzinie</t>
  </si>
  <si>
    <t>Kultura i ochrona dziedzictwa narodowego</t>
  </si>
  <si>
    <t>Pozostałe zadania w zakresie kultury</t>
  </si>
  <si>
    <t>środki z PHARE na współfinansowanie projektu "Blisko, coraz bliżej - Euroregionalny Ośrodek Informacji i Współpracy Kulturalnej w Lublinie"</t>
  </si>
  <si>
    <t>dotacja celowa z Gminy Świdnik na refundację wydatków poniesionych na budowę składowiska odpadów komunalnych w Rokitnie</t>
  </si>
  <si>
    <t>Wybory do Parlamentu Europejskiego</t>
  </si>
  <si>
    <t>Świadczenia rodzinne oraz składki na ubezpieczenia emerytalne i rentowe z ubezpieczenia społecznego</t>
  </si>
  <si>
    <t>dotacja celowa z budżetu państwa na wydatki związane z wypłatą świadczeń rodzinnych</t>
  </si>
  <si>
    <t>dotacja celowa z budżetu państwa na zakupy inwestycyjne dla stanowisk obsługujących wypłatę świadczeń rodzinnych</t>
  </si>
  <si>
    <t>Składki na ubezpieczenie zdrowotne opłacane za osoby pobierające niektóre świadczenia 
z pomocy społecznej oraz niektóre świadczenia rodzinne</t>
  </si>
  <si>
    <t xml:space="preserve">dotacja celowa z budżetu państwa na zasiłki i pomoc w naturze oraz na składki na ubezpieczenia społeczne  </t>
  </si>
  <si>
    <t>dotacja celowa z budżetu państwa na realizację projektu "Podajmy sobie ręce"</t>
  </si>
  <si>
    <t>opłata za wydanie karty wędkarskiej</t>
  </si>
  <si>
    <t>Licea profilowane specjalne</t>
  </si>
  <si>
    <t>opłaty za pobyt w schroniskach dla bezdomnych</t>
  </si>
  <si>
    <t>dotacja na dzieci z innych powiatów umieszczone w rodzinach zastępczych na terenie miasta Lublin</t>
  </si>
  <si>
    <t>Uzupełnienie subwencji ogólnej dla jednostek samorządu terytorialnego</t>
  </si>
  <si>
    <t>subwencja ogólna (przeznaczona na inwestycje drogowe)</t>
  </si>
  <si>
    <t>Część równoważąca subwencji ogólnej dla powiatów</t>
  </si>
  <si>
    <t>dotacja celowa z budżetu państwa na dofinansowanie realiacji zadania "przebudowa 
al. Spółdzielczości Pracy"</t>
  </si>
  <si>
    <t>80195</t>
  </si>
  <si>
    <t>dotacja celowa z budżetu państwa na kurs języka polskiego i kurs adaptacyjny dla repatriantów</t>
  </si>
  <si>
    <t>85226</t>
  </si>
  <si>
    <t>zwrot kosztów szkolenia kandydatów na prowadzenie rodzin zastępczych</t>
  </si>
  <si>
    <t>85295</t>
  </si>
  <si>
    <t>921</t>
  </si>
  <si>
    <t>92106</t>
  </si>
  <si>
    <t>Teatry dramatyczne i lalkowe</t>
  </si>
  <si>
    <t>dotacja celowa z budżetu państwa na organizację II Międzynarodowego Festiwalu Teatralnego Tradycji Bożonarodzeniowej "Betlejem Lubelskie"</t>
  </si>
  <si>
    <t>dotacja celowa z budżetu państwa na inwestycje w zakresie obrony cywilnej</t>
  </si>
  <si>
    <t>wpływy z tytułu wynagrodzenia przysługującego płatnikowi za terminowe wpłacanie podatków pobranych na rzecz budżetu państwa i z tytułu wykonywania zadań z ubezpieczenia społecznego</t>
  </si>
  <si>
    <t>Wpływy z podatku rolnego, podatku leśnego, podatku od czynności cywilnoprawnych, podatków i opłat lokalnych od osób prawnych i innych jednostek organizacyjnych</t>
  </si>
  <si>
    <t xml:space="preserve">dotacja celowa z budżetu państwa na składki na ubezpieczenie zdrowotne opłacane za osoby pobierające świadczenia z pomocy społecznej   </t>
  </si>
  <si>
    <t>opłaty z tytułu wydawania tablic rejestracyjnych, praw jazdy, czasowych pozwoleń i innych</t>
  </si>
  <si>
    <t>opłata za wydanie licencji na wykonywanie krajowego transportu drogowego i opłata za wydanie zaświadczenia i wypisy z zaświadczenia na wykonywanie przewozu osób i rzeczy na potrzeby własne</t>
  </si>
  <si>
    <t>Wpływy z innych opłat stanowiących dochody jednostek samorządu terytorialnego 
na podstawie ustaw</t>
  </si>
  <si>
    <t>dotacja celowa z budżetu państwa na realizację programu z zakresu opieki nad dzieckiem 
i rodziną</t>
  </si>
  <si>
    <t>podatek od działalności gospodarczej osób fizycznych opłacany w formie karty podatkowej</t>
  </si>
  <si>
    <t xml:space="preserve">dotacja celowa z budżetu państwa na składki na ubezpieczenie zdrowotne za dzieci i uczniów niepozostających na utrzymaniu osoby ubezpieczonej </t>
  </si>
  <si>
    <t>dotacja celowa z budżetu państwa na składki na ubezpieczenie zdrowotne za osoby bezrobotne bez prawa do zasiłku</t>
  </si>
  <si>
    <t>środki z PHARE na realizację projektu "Promocja wzrostu zatrudnienia wśród młodzieży"</t>
  </si>
  <si>
    <t>wpis do ewidencji działalności gospodarczej</t>
  </si>
  <si>
    <t>Dochody gminy ogółem, z tego:</t>
  </si>
  <si>
    <t>Wpływy z podatku rolnego, podatku leśnego, podatku od spadków i darowizn, podatku 
od czynności cywilnoprawnych oraz podatków i opłat lokalnych od osób fizycznych</t>
  </si>
  <si>
    <t xml:space="preserve">wpłaty społecznych komitetów i innych podmiotów na inwestycje </t>
  </si>
  <si>
    <t>środki z Ministerstwa Edukacji Narodowej i Sportu na modernizację stadionu 
przy Al. Zygmuntowskich 5 i hali sportowej przy Al. Zygmuntowskich 4</t>
  </si>
  <si>
    <t>dotacja celowa z budżetu państwa na uregulowanie zobowiązań powstałych w 2003 roku z tytułu oświetlenia dróg publicznych krajowych, wojewódzkich i powiatowych</t>
  </si>
  <si>
    <t>Dochody powiatu ogółem, z tego:</t>
  </si>
  <si>
    <t>udział w dochodach budżetu państwa z tytułu wpływów z najmu i innych</t>
  </si>
  <si>
    <t>85201</t>
  </si>
  <si>
    <t>85204</t>
  </si>
  <si>
    <t>754</t>
  </si>
  <si>
    <t>75411</t>
  </si>
  <si>
    <t>dotacja celowa na dofinansowanie zakupu sprzętu specjalistycznego i wyposażenia indywidualnego strażaków</t>
  </si>
  <si>
    <t>dotacja celowa z budżetu państwa na świadczenia rodzinne dla pracowników Straży Pożarnej</t>
  </si>
  <si>
    <t>Przewidywane wykonanie 
2004 roku</t>
  </si>
  <si>
    <t>opłata za licencję na wykonywanie transportu drogowego taksówką</t>
  </si>
  <si>
    <t>wpłaty z zysku jednoosobowych spółek</t>
  </si>
  <si>
    <t>Dotacje celowe na zadania realizowane na podstawie porozumień i umów</t>
  </si>
  <si>
    <t>Załącznik nr 1</t>
  </si>
  <si>
    <t>środki z Inicjatywy Wspólnotowej INTERREG na realizację projektu "E-government in Hansa Passage Regions"</t>
  </si>
  <si>
    <t>Wpłaty z zysku przedsiębiorstw i jednoosobowych spółek</t>
  </si>
  <si>
    <t>dotacja celowa z budżetu państwa na pomoc dla cudzoziemców posiadających 
status uchodźcy</t>
  </si>
  <si>
    <t>środki z programu Wspólnoty Europejskiej Socrates-Comenius na realizację projektów oświatowych</t>
  </si>
  <si>
    <t>udział w dochodach budżetu państwa z tytułu pobranych opłat za wydanie dowodów osobistych, opłat za udostępnianie danych ze zbiorów meldunkowych, zbioru PESEL i innych</t>
  </si>
  <si>
    <t>Dotacje celowe z budżetu państwa na zadania zlecone z zakresu administracji rządowej</t>
  </si>
  <si>
    <t>dotacja celowa z budżetu państwa na organizację wyborów do Parlamentu Europejskiego</t>
  </si>
  <si>
    <t>dotacja celowa z budżetu państwa na inwestycje dla Środowiskowego Domu Samopomocy 
przy ul. Gospodarczej</t>
  </si>
  <si>
    <t>opłaty za korzystanie z cmentarzy komunalnych i urządzeń cmentarnych</t>
  </si>
  <si>
    <t>do uchwały nr 583/XXV/2004</t>
  </si>
  <si>
    <t>z dnia 30 grudnia 2004 roku</t>
  </si>
  <si>
    <t>darowizna pieniężna na utrzymanie cmentarza żydowskiego przy ul. Walecznych</t>
  </si>
  <si>
    <t xml:space="preserve">Administracja publiczna </t>
  </si>
  <si>
    <t>dotacja na dzieci z innych powiatów przebywające w placówkach opiekuńczo-wychowawczych 
na terenie miasta Lublin</t>
  </si>
  <si>
    <t xml:space="preserve">PRZEWODNICZĄCY RADY MIASTA 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</si>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</sst>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0" fontId="4" fillId="2" borderId="10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10" fontId="4" fillId="2" borderId="13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10" fontId="7" fillId="2" borderId="16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 horizontal="right"/>
    </xf>
    <xf numFmtId="0" fontId="0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3" fontId="4" fillId="2" borderId="18" xfId="0" applyNumberFormat="1" applyFont="1" applyFill="1" applyBorder="1" applyAlignment="1">
      <alignment horizontal="right"/>
    </xf>
    <xf numFmtId="10" fontId="4" fillId="2" borderId="19" xfId="0" applyNumberFormat="1" applyFont="1" applyFill="1" applyBorder="1" applyAlignment="1">
      <alignment horizontal="right" wrapText="1"/>
    </xf>
    <xf numFmtId="0" fontId="4" fillId="3" borderId="16" xfId="0" applyFont="1" applyFill="1" applyBorder="1" applyAlignment="1" quotePrefix="1">
      <alignment horizontal="right"/>
    </xf>
    <xf numFmtId="0" fontId="4" fillId="3" borderId="16" xfId="0" applyFont="1" applyFill="1" applyBorder="1" applyAlignment="1">
      <alignment/>
    </xf>
    <xf numFmtId="0" fontId="4" fillId="3" borderId="20" xfId="0" applyFont="1" applyFill="1" applyBorder="1" applyAlignment="1">
      <alignment wrapText="1"/>
    </xf>
    <xf numFmtId="3" fontId="4" fillId="3" borderId="16" xfId="0" applyNumberFormat="1" applyFont="1" applyFill="1" applyBorder="1" applyAlignment="1">
      <alignment horizontal="right" wrapText="1"/>
    </xf>
    <xf numFmtId="10" fontId="4" fillId="3" borderId="16" xfId="0" applyNumberFormat="1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/>
    </xf>
    <xf numFmtId="0" fontId="4" fillId="2" borderId="16" xfId="0" applyFont="1" applyFill="1" applyBorder="1" applyAlignment="1" quotePrefix="1">
      <alignment horizontal="right"/>
    </xf>
    <xf numFmtId="0" fontId="4" fillId="2" borderId="20" xfId="0" applyFont="1" applyFill="1" applyBorder="1" applyAlignment="1">
      <alignment/>
    </xf>
    <xf numFmtId="3" fontId="4" fillId="2" borderId="16" xfId="0" applyNumberFormat="1" applyFont="1" applyFill="1" applyBorder="1" applyAlignment="1">
      <alignment horizontal="right"/>
    </xf>
    <xf numFmtId="10" fontId="4" fillId="2" borderId="22" xfId="0" applyNumberFormat="1" applyFont="1" applyFill="1" applyBorder="1" applyAlignment="1">
      <alignment horizontal="right" wrapText="1"/>
    </xf>
    <xf numFmtId="0" fontId="0" fillId="2" borderId="22" xfId="0" applyFont="1" applyFill="1" applyBorder="1" applyAlignment="1" quotePrefix="1">
      <alignment horizontal="right"/>
    </xf>
    <xf numFmtId="0" fontId="0" fillId="2" borderId="23" xfId="0" applyFont="1" applyFill="1" applyBorder="1" applyAlignment="1">
      <alignment wrapText="1"/>
    </xf>
    <xf numFmtId="3" fontId="0" fillId="2" borderId="22" xfId="0" applyNumberFormat="1" applyFont="1" applyFill="1" applyBorder="1" applyAlignment="1">
      <alignment horizontal="right" wrapText="1"/>
    </xf>
    <xf numFmtId="10" fontId="0" fillId="2" borderId="22" xfId="0" applyNumberFormat="1" applyFont="1" applyFill="1" applyBorder="1" applyAlignment="1">
      <alignment horizontal="right" wrapText="1"/>
    </xf>
    <xf numFmtId="0" fontId="4" fillId="3" borderId="16" xfId="0" applyFont="1" applyFill="1" applyBorder="1" applyAlignment="1">
      <alignment horizontal="right" wrapText="1"/>
    </xf>
    <xf numFmtId="0" fontId="4" fillId="3" borderId="16" xfId="0" applyFont="1" applyFill="1" applyBorder="1" applyAlignment="1">
      <alignment wrapText="1"/>
    </xf>
    <xf numFmtId="0" fontId="4" fillId="3" borderId="2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right" wrapText="1"/>
    </xf>
    <xf numFmtId="0" fontId="4" fillId="2" borderId="16" xfId="0" applyFont="1" applyFill="1" applyBorder="1" applyAlignment="1">
      <alignment wrapText="1"/>
    </xf>
    <xf numFmtId="0" fontId="4" fillId="2" borderId="20" xfId="0" applyFont="1" applyFill="1" applyBorder="1" applyAlignment="1">
      <alignment horizontal="left" wrapText="1"/>
    </xf>
    <xf numFmtId="3" fontId="4" fillId="2" borderId="16" xfId="0" applyNumberFormat="1" applyFont="1" applyFill="1" applyBorder="1" applyAlignment="1">
      <alignment horizontal="right" wrapText="1"/>
    </xf>
    <xf numFmtId="10" fontId="4" fillId="2" borderId="16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left" wrapText="1"/>
    </xf>
    <xf numFmtId="3" fontId="0" fillId="2" borderId="16" xfId="0" applyNumberFormat="1" applyFont="1" applyFill="1" applyBorder="1" applyAlignment="1">
      <alignment horizontal="right" wrapText="1"/>
    </xf>
    <xf numFmtId="10" fontId="0" fillId="2" borderId="1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2" borderId="23" xfId="0" applyFont="1" applyFill="1" applyBorder="1" applyAlignment="1">
      <alignment wrapText="1"/>
    </xf>
    <xf numFmtId="0" fontId="0" fillId="2" borderId="21" xfId="0" applyFont="1" applyFill="1" applyBorder="1" applyAlignment="1" quotePrefix="1">
      <alignment horizontal="right"/>
    </xf>
    <xf numFmtId="0" fontId="0" fillId="2" borderId="24" xfId="0" applyFont="1" applyFill="1" applyBorder="1" applyAlignment="1">
      <alignment wrapText="1"/>
    </xf>
    <xf numFmtId="3" fontId="0" fillId="2" borderId="25" xfId="0" applyNumberFormat="1" applyFont="1" applyFill="1" applyBorder="1" applyAlignment="1">
      <alignment horizontal="right" wrapText="1"/>
    </xf>
    <xf numFmtId="10" fontId="0" fillId="2" borderId="25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 quotePrefix="1">
      <alignment horizontal="right"/>
    </xf>
    <xf numFmtId="0" fontId="0" fillId="2" borderId="26" xfId="0" applyFont="1" applyFill="1" applyBorder="1" applyAlignment="1">
      <alignment/>
    </xf>
    <xf numFmtId="3" fontId="0" fillId="2" borderId="27" xfId="0" applyNumberFormat="1" applyFont="1" applyFill="1" applyBorder="1" applyAlignment="1">
      <alignment horizontal="right"/>
    </xf>
    <xf numFmtId="10" fontId="0" fillId="2" borderId="27" xfId="0" applyNumberFormat="1" applyFont="1" applyFill="1" applyBorder="1" applyAlignment="1">
      <alignment horizontal="right" wrapText="1"/>
    </xf>
    <xf numFmtId="0" fontId="0" fillId="2" borderId="26" xfId="0" applyFont="1" applyFill="1" applyBorder="1" applyAlignment="1">
      <alignment horizontal="left" wrapText="1"/>
    </xf>
    <xf numFmtId="3" fontId="0" fillId="2" borderId="27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28" xfId="0" applyFont="1" applyFill="1" applyBorder="1" applyAlignment="1">
      <alignment horizontal="left" wrapText="1"/>
    </xf>
    <xf numFmtId="3" fontId="0" fillId="2" borderId="29" xfId="0" applyNumberFormat="1" applyFont="1" applyFill="1" applyBorder="1" applyAlignment="1">
      <alignment horizontal="right" wrapText="1"/>
    </xf>
    <xf numFmtId="10" fontId="0" fillId="2" borderId="29" xfId="0" applyNumberFormat="1" applyFont="1" applyFill="1" applyBorder="1" applyAlignment="1">
      <alignment horizontal="right" wrapText="1"/>
    </xf>
    <xf numFmtId="3" fontId="0" fillId="2" borderId="29" xfId="0" applyNumberFormat="1" applyFont="1" applyFill="1" applyBorder="1" applyAlignment="1">
      <alignment horizontal="right"/>
    </xf>
    <xf numFmtId="0" fontId="0" fillId="2" borderId="16" xfId="0" applyFont="1" applyFill="1" applyBorder="1" applyAlignment="1" quotePrefix="1">
      <alignment horizontal="right"/>
    </xf>
    <xf numFmtId="0" fontId="0" fillId="2" borderId="30" xfId="0" applyFont="1" applyFill="1" applyBorder="1" applyAlignment="1">
      <alignment horizontal="left" wrapText="1"/>
    </xf>
    <xf numFmtId="3" fontId="0" fillId="2" borderId="31" xfId="0" applyNumberFormat="1" applyFont="1" applyFill="1" applyBorder="1" applyAlignment="1">
      <alignment horizontal="right" wrapText="1"/>
    </xf>
    <xf numFmtId="10" fontId="0" fillId="2" borderId="31" xfId="0" applyNumberFormat="1" applyFont="1" applyFill="1" applyBorder="1" applyAlignment="1">
      <alignment horizontal="right" wrapText="1"/>
    </xf>
    <xf numFmtId="10" fontId="4" fillId="2" borderId="22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10" fontId="4" fillId="3" borderId="16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22" xfId="0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0" fontId="0" fillId="2" borderId="24" xfId="0" applyFont="1" applyFill="1" applyBorder="1" applyAlignment="1">
      <alignment horizontal="left" wrapText="1"/>
    </xf>
    <xf numFmtId="10" fontId="0" fillId="2" borderId="25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left" wrapText="1"/>
    </xf>
    <xf numFmtId="3" fontId="0" fillId="2" borderId="11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/>
    </xf>
    <xf numFmtId="0" fontId="4" fillId="3" borderId="22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22" xfId="0" applyNumberFormat="1" applyFont="1" applyFill="1" applyBorder="1" applyAlignment="1">
      <alignment horizontal="right" wrapText="1"/>
    </xf>
    <xf numFmtId="10" fontId="4" fillId="3" borderId="22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3" fontId="4" fillId="4" borderId="16" xfId="0" applyNumberFormat="1" applyFont="1" applyFill="1" applyBorder="1" applyAlignment="1">
      <alignment horizontal="right" wrapText="1"/>
    </xf>
    <xf numFmtId="10" fontId="4" fillId="4" borderId="16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4" borderId="11" xfId="0" applyFont="1" applyFill="1" applyBorder="1" applyAlignment="1">
      <alignment horizontal="right"/>
    </xf>
    <xf numFmtId="0" fontId="0" fillId="4" borderId="16" xfId="0" applyFont="1" applyFill="1" applyBorder="1" applyAlignment="1">
      <alignment/>
    </xf>
    <xf numFmtId="0" fontId="0" fillId="4" borderId="20" xfId="0" applyFont="1" applyFill="1" applyBorder="1" applyAlignment="1">
      <alignment wrapText="1"/>
    </xf>
    <xf numFmtId="3" fontId="0" fillId="4" borderId="16" xfId="0" applyNumberFormat="1" applyFont="1" applyFill="1" applyBorder="1" applyAlignment="1">
      <alignment horizontal="right" wrapText="1"/>
    </xf>
    <xf numFmtId="10" fontId="0" fillId="4" borderId="16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3" fontId="0" fillId="2" borderId="27" xfId="0" applyNumberFormat="1" applyFont="1" applyFill="1" applyBorder="1" applyAlignment="1">
      <alignment wrapText="1"/>
    </xf>
    <xf numFmtId="10" fontId="0" fillId="2" borderId="29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wrapText="1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20" xfId="0" applyFont="1" applyFill="1" applyBorder="1" applyAlignment="1">
      <alignment wrapText="1"/>
    </xf>
    <xf numFmtId="0" fontId="4" fillId="2" borderId="22" xfId="0" applyFont="1" applyFill="1" applyBorder="1" applyAlignment="1">
      <alignment/>
    </xf>
    <xf numFmtId="3" fontId="4" fillId="2" borderId="22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right"/>
    </xf>
    <xf numFmtId="10" fontId="4" fillId="2" borderId="16" xfId="0" applyNumberFormat="1" applyFont="1" applyFill="1" applyBorder="1" applyAlignment="1">
      <alignment horizontal="right" wrapText="1"/>
    </xf>
    <xf numFmtId="10" fontId="0" fillId="2" borderId="16" xfId="0" applyNumberFormat="1" applyFont="1" applyFill="1" applyBorder="1" applyAlignment="1">
      <alignment horizontal="right" wrapText="1"/>
    </xf>
    <xf numFmtId="0" fontId="0" fillId="2" borderId="28" xfId="0" applyFont="1" applyFill="1" applyBorder="1" applyAlignment="1">
      <alignment/>
    </xf>
    <xf numFmtId="10" fontId="0" fillId="2" borderId="27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10" fontId="0" fillId="6" borderId="29" xfId="0" applyNumberFormat="1" applyFont="1" applyFill="1" applyBorder="1" applyAlignment="1">
      <alignment horizontal="right"/>
    </xf>
    <xf numFmtId="3" fontId="0" fillId="2" borderId="27" xfId="0" applyNumberFormat="1" applyFont="1" applyFill="1" applyBorder="1" applyAlignment="1">
      <alignment/>
    </xf>
    <xf numFmtId="10" fontId="0" fillId="6" borderId="27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/>
    </xf>
    <xf numFmtId="10" fontId="0" fillId="6" borderId="31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 wrapText="1"/>
    </xf>
    <xf numFmtId="10" fontId="0" fillId="2" borderId="22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wrapText="1"/>
    </xf>
    <xf numFmtId="3" fontId="0" fillId="2" borderId="25" xfId="0" applyNumberFormat="1" applyFont="1" applyFill="1" applyBorder="1" applyAlignment="1">
      <alignment wrapText="1"/>
    </xf>
    <xf numFmtId="0" fontId="4" fillId="3" borderId="20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/>
    </xf>
    <xf numFmtId="3" fontId="4" fillId="2" borderId="22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10" fontId="0" fillId="2" borderId="11" xfId="0" applyNumberFormat="1" applyFont="1" applyFill="1" applyBorder="1" applyAlignment="1">
      <alignment horizontal="right" wrapText="1"/>
    </xf>
    <xf numFmtId="0" fontId="4" fillId="4" borderId="2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/>
    </xf>
    <xf numFmtId="0" fontId="0" fillId="4" borderId="28" xfId="0" applyFont="1" applyFill="1" applyBorder="1" applyAlignment="1">
      <alignment horizontal="left" wrapText="1"/>
    </xf>
    <xf numFmtId="3" fontId="0" fillId="4" borderId="29" xfId="0" applyNumberFormat="1" applyFont="1" applyFill="1" applyBorder="1" applyAlignment="1">
      <alignment horizontal="right" wrapText="1"/>
    </xf>
    <xf numFmtId="3" fontId="0" fillId="4" borderId="27" xfId="0" applyNumberFormat="1" applyFont="1" applyFill="1" applyBorder="1" applyAlignment="1">
      <alignment horizontal="right" wrapText="1"/>
    </xf>
    <xf numFmtId="0" fontId="0" fillId="4" borderId="11" xfId="0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10" fontId="0" fillId="2" borderId="1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10" fontId="0" fillId="2" borderId="21" xfId="0" applyNumberFormat="1" applyFont="1" applyFill="1" applyBorder="1" applyAlignment="1">
      <alignment horizontal="right"/>
    </xf>
    <xf numFmtId="10" fontId="0" fillId="2" borderId="3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/>
    </xf>
    <xf numFmtId="3" fontId="0" fillId="2" borderId="22" xfId="0" applyNumberFormat="1" applyFont="1" applyFill="1" applyBorder="1" applyAlignment="1">
      <alignment horizontal="right"/>
    </xf>
    <xf numFmtId="10" fontId="4" fillId="2" borderId="18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4" fillId="2" borderId="17" xfId="0" applyFont="1" applyFill="1" applyBorder="1" applyAlignment="1">
      <alignment wrapText="1"/>
    </xf>
    <xf numFmtId="0" fontId="4" fillId="4" borderId="11" xfId="0" applyFont="1" applyFill="1" applyBorder="1" applyAlignment="1">
      <alignment horizontal="right"/>
    </xf>
    <xf numFmtId="10" fontId="4" fillId="4" borderId="16" xfId="0" applyNumberFormat="1" applyFont="1" applyFill="1" applyBorder="1" applyAlignment="1">
      <alignment horizontal="right" wrapText="1"/>
    </xf>
    <xf numFmtId="0" fontId="0" fillId="5" borderId="0" xfId="0" applyFont="1" applyFill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wrapText="1"/>
    </xf>
    <xf numFmtId="10" fontId="0" fillId="0" borderId="29" xfId="0" applyNumberFormat="1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10" fontId="0" fillId="0" borderId="22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10" fontId="4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3" fontId="4" fillId="0" borderId="18" xfId="0" applyNumberFormat="1" applyFont="1" applyBorder="1" applyAlignment="1">
      <alignment horizontal="right" wrapText="1"/>
    </xf>
    <xf numFmtId="10" fontId="4" fillId="2" borderId="18" xfId="0" applyNumberFormat="1" applyFont="1" applyFill="1" applyBorder="1" applyAlignment="1">
      <alignment horizontal="right" wrapText="1"/>
    </xf>
    <xf numFmtId="3" fontId="4" fillId="3" borderId="16" xfId="0" applyNumberFormat="1" applyFont="1" applyFill="1" applyBorder="1" applyAlignment="1">
      <alignment wrapText="1"/>
    </xf>
    <xf numFmtId="10" fontId="4" fillId="3" borderId="16" xfId="0" applyNumberFormat="1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0" fontId="0" fillId="2" borderId="32" xfId="0" applyFont="1" applyFill="1" applyBorder="1" applyAlignment="1">
      <alignment wrapText="1"/>
    </xf>
    <xf numFmtId="3" fontId="0" fillId="2" borderId="21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30" xfId="0" applyFont="1" applyFill="1" applyBorder="1" applyAlignment="1">
      <alignment wrapText="1"/>
    </xf>
    <xf numFmtId="0" fontId="4" fillId="3" borderId="23" xfId="0" applyFont="1" applyFill="1" applyBorder="1" applyAlignment="1">
      <alignment wrapText="1"/>
    </xf>
    <xf numFmtId="3" fontId="4" fillId="3" borderId="2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3" borderId="11" xfId="0" applyNumberFormat="1" applyFont="1" applyFill="1" applyBorder="1" applyAlignment="1">
      <alignment horizontal="right" wrapText="1"/>
    </xf>
    <xf numFmtId="3" fontId="4" fillId="2" borderId="21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wrapText="1"/>
    </xf>
    <xf numFmtId="3" fontId="7" fillId="2" borderId="15" xfId="0" applyNumberFormat="1" applyFont="1" applyFill="1" applyBorder="1" applyAlignment="1">
      <alignment horizontal="right"/>
    </xf>
    <xf numFmtId="10" fontId="7" fillId="2" borderId="15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4" fillId="3" borderId="22" xfId="0" applyFont="1" applyFill="1" applyBorder="1" applyAlignment="1" quotePrefix="1">
      <alignment horizontal="right"/>
    </xf>
    <xf numFmtId="3" fontId="4" fillId="2" borderId="25" xfId="0" applyNumberFormat="1" applyFont="1" applyFill="1" applyBorder="1" applyAlignment="1">
      <alignment horizontal="right" wrapText="1"/>
    </xf>
    <xf numFmtId="10" fontId="4" fillId="4" borderId="0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4" fillId="3" borderId="23" xfId="0" applyFont="1" applyFill="1" applyBorder="1" applyAlignment="1">
      <alignment horizontal="left" wrapText="1"/>
    </xf>
    <xf numFmtId="10" fontId="0" fillId="2" borderId="29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right" wrapText="1"/>
    </xf>
    <xf numFmtId="0" fontId="0" fillId="2" borderId="16" xfId="0" applyFont="1" applyFill="1" applyBorder="1" applyAlignment="1" quotePrefix="1">
      <alignment horizontal="right" wrapText="1"/>
    </xf>
    <xf numFmtId="3" fontId="0" fillId="2" borderId="16" xfId="0" applyNumberFormat="1" applyFont="1" applyFill="1" applyBorder="1" applyAlignment="1">
      <alignment/>
    </xf>
    <xf numFmtId="10" fontId="0" fillId="2" borderId="31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0" fontId="4" fillId="6" borderId="21" xfId="0" applyFont="1" applyFill="1" applyBorder="1" applyAlignment="1">
      <alignment horizontal="right" wrapText="1"/>
    </xf>
    <xf numFmtId="0" fontId="4" fillId="6" borderId="22" xfId="0" applyFont="1" applyFill="1" applyBorder="1" applyAlignment="1">
      <alignment wrapText="1"/>
    </xf>
    <xf numFmtId="0" fontId="4" fillId="6" borderId="23" xfId="0" applyFont="1" applyFill="1" applyBorder="1" applyAlignment="1">
      <alignment horizontal="left" wrapText="1"/>
    </xf>
    <xf numFmtId="3" fontId="4" fillId="6" borderId="22" xfId="0" applyNumberFormat="1" applyFont="1" applyFill="1" applyBorder="1" applyAlignment="1">
      <alignment horizontal="right" wrapText="1"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4" fillId="6" borderId="11" xfId="0" applyFont="1" applyFill="1" applyBorder="1" applyAlignment="1">
      <alignment horizontal="right" wrapText="1"/>
    </xf>
    <xf numFmtId="0" fontId="4" fillId="6" borderId="11" xfId="0" applyFont="1" applyFill="1" applyBorder="1" applyAlignment="1">
      <alignment wrapText="1"/>
    </xf>
    <xf numFmtId="10" fontId="0" fillId="4" borderId="29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wrapText="1"/>
    </xf>
    <xf numFmtId="10" fontId="0" fillId="4" borderId="31" xfId="0" applyNumberFormat="1" applyFont="1" applyFill="1" applyBorder="1" applyAlignment="1">
      <alignment horizontal="right"/>
    </xf>
    <xf numFmtId="10" fontId="4" fillId="2" borderId="16" xfId="0" applyNumberFormat="1" applyFont="1" applyFill="1" applyBorder="1" applyAlignment="1">
      <alignment/>
    </xf>
    <xf numFmtId="10" fontId="0" fillId="2" borderId="25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10" fontId="4" fillId="3" borderId="22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/>
    </xf>
    <xf numFmtId="10" fontId="0" fillId="2" borderId="27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wrapText="1"/>
    </xf>
    <xf numFmtId="3" fontId="4" fillId="2" borderId="18" xfId="0" applyNumberFormat="1" applyFont="1" applyFill="1" applyBorder="1" applyAlignment="1">
      <alignment/>
    </xf>
    <xf numFmtId="10" fontId="4" fillId="2" borderId="18" xfId="0" applyNumberFormat="1" applyFont="1" applyFill="1" applyBorder="1" applyAlignment="1">
      <alignment/>
    </xf>
    <xf numFmtId="1" fontId="4" fillId="3" borderId="16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 horizontal="left" wrapText="1"/>
    </xf>
    <xf numFmtId="10" fontId="4" fillId="3" borderId="16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wrapText="1"/>
    </xf>
    <xf numFmtId="3" fontId="0" fillId="4" borderId="16" xfId="0" applyNumberFormat="1" applyFont="1" applyFill="1" applyBorder="1" applyAlignment="1">
      <alignment horizontal="right"/>
    </xf>
    <xf numFmtId="1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3" fontId="4" fillId="3" borderId="20" xfId="0" applyNumberFormat="1" applyFont="1" applyFill="1" applyBorder="1" applyAlignment="1">
      <alignment wrapText="1"/>
    </xf>
    <xf numFmtId="3" fontId="8" fillId="3" borderId="16" xfId="0" applyNumberFormat="1" applyFont="1" applyFill="1" applyBorder="1" applyAlignment="1">
      <alignment wrapText="1"/>
    </xf>
    <xf numFmtId="3" fontId="4" fillId="4" borderId="21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wrapText="1"/>
    </xf>
    <xf numFmtId="3" fontId="4" fillId="2" borderId="11" xfId="0" applyNumberFormat="1" applyFont="1" applyFill="1" applyBorder="1" applyAlignment="1">
      <alignment horizontal="right"/>
    </xf>
    <xf numFmtId="1" fontId="4" fillId="2" borderId="16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10" fontId="0" fillId="0" borderId="25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 wrapText="1"/>
    </xf>
    <xf numFmtId="3" fontId="4" fillId="3" borderId="20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0" fillId="2" borderId="22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0" fillId="4" borderId="22" xfId="0" applyNumberFormat="1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10" fontId="4" fillId="0" borderId="18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3" borderId="16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4" fillId="0" borderId="20" xfId="0" applyFont="1" applyBorder="1" applyAlignment="1">
      <alignment wrapText="1"/>
    </xf>
    <xf numFmtId="49" fontId="0" fillId="0" borderId="21" xfId="0" applyNumberFormat="1" applyFont="1" applyBorder="1" applyAlignment="1">
      <alignment/>
    </xf>
    <xf numFmtId="49" fontId="4" fillId="3" borderId="22" xfId="0" applyNumberFormat="1" applyFont="1" applyFill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4" fillId="3" borderId="22" xfId="0" applyNumberFormat="1" applyFont="1" applyFill="1" applyBorder="1" applyAlignment="1">
      <alignment wrapText="1"/>
    </xf>
    <xf numFmtId="10" fontId="4" fillId="3" borderId="22" xfId="0" applyNumberFormat="1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3" fontId="0" fillId="0" borderId="31" xfId="0" applyNumberFormat="1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4" fillId="4" borderId="20" xfId="0" applyFont="1" applyFill="1" applyBorder="1" applyAlignment="1">
      <alignment wrapText="1"/>
    </xf>
    <xf numFmtId="3" fontId="4" fillId="4" borderId="16" xfId="0" applyNumberFormat="1" applyFont="1" applyFill="1" applyBorder="1" applyAlignment="1">
      <alignment wrapText="1"/>
    </xf>
    <xf numFmtId="10" fontId="4" fillId="4" borderId="16" xfId="0" applyNumberFormat="1" applyFont="1" applyFill="1" applyBorder="1" applyAlignment="1">
      <alignment wrapText="1"/>
    </xf>
    <xf numFmtId="3" fontId="0" fillId="4" borderId="16" xfId="0" applyNumberFormat="1" applyFont="1" applyFill="1" applyBorder="1" applyAlignment="1">
      <alignment wrapText="1"/>
    </xf>
    <xf numFmtId="10" fontId="0" fillId="4" borderId="16" xfId="0" applyNumberFormat="1" applyFont="1" applyFill="1" applyBorder="1" applyAlignment="1">
      <alignment wrapText="1"/>
    </xf>
    <xf numFmtId="10" fontId="4" fillId="2" borderId="22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6" xfId="0" applyNumberFormat="1" applyFont="1" applyBorder="1" applyAlignment="1">
      <alignment/>
    </xf>
    <xf numFmtId="10" fontId="4" fillId="0" borderId="11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 wrapText="1"/>
    </xf>
    <xf numFmtId="0" fontId="0" fillId="4" borderId="26" xfId="0" applyFont="1" applyFill="1" applyBorder="1" applyAlignment="1">
      <alignment wrapText="1"/>
    </xf>
    <xf numFmtId="3" fontId="0" fillId="2" borderId="11" xfId="0" applyNumberFormat="1" applyFont="1" applyFill="1" applyBorder="1" applyAlignment="1">
      <alignment wrapText="1"/>
    </xf>
    <xf numFmtId="3" fontId="0" fillId="2" borderId="31" xfId="0" applyNumberFormat="1" applyFont="1" applyFill="1" applyBorder="1" applyAlignment="1">
      <alignment wrapText="1"/>
    </xf>
    <xf numFmtId="0" fontId="0" fillId="4" borderId="20" xfId="0" applyFont="1" applyFill="1" applyBorder="1" applyAlignment="1">
      <alignment horizontal="left" wrapText="1"/>
    </xf>
    <xf numFmtId="10" fontId="0" fillId="4" borderId="16" xfId="0" applyNumberFormat="1" applyFont="1" applyFill="1" applyBorder="1" applyAlignment="1">
      <alignment horizontal="right" wrapText="1"/>
    </xf>
    <xf numFmtId="0" fontId="0" fillId="4" borderId="21" xfId="0" applyFont="1" applyFill="1" applyBorder="1" applyAlignment="1">
      <alignment/>
    </xf>
    <xf numFmtId="0" fontId="0" fillId="4" borderId="24" xfId="0" applyFont="1" applyFill="1" applyBorder="1" applyAlignment="1">
      <alignment horizontal="left" wrapText="1"/>
    </xf>
    <xf numFmtId="3" fontId="0" fillId="4" borderId="25" xfId="0" applyNumberFormat="1" applyFont="1" applyFill="1" applyBorder="1" applyAlignment="1">
      <alignment horizontal="right" wrapText="1"/>
    </xf>
    <xf numFmtId="10" fontId="0" fillId="4" borderId="25" xfId="0" applyNumberFormat="1" applyFont="1" applyFill="1" applyBorder="1" applyAlignment="1">
      <alignment horizontal="right" wrapText="1"/>
    </xf>
    <xf numFmtId="3" fontId="9" fillId="2" borderId="22" xfId="0" applyNumberFormat="1" applyFont="1" applyFill="1" applyBorder="1" applyAlignment="1">
      <alignment horizontal="right" wrapText="1"/>
    </xf>
    <xf numFmtId="0" fontId="4" fillId="0" borderId="20" xfId="0" applyFont="1" applyBorder="1" applyAlignment="1">
      <alignment horizontal="left" wrapText="1"/>
    </xf>
    <xf numFmtId="0" fontId="0" fillId="2" borderId="33" xfId="0" applyFont="1" applyFill="1" applyBorder="1" applyAlignment="1">
      <alignment horizontal="right"/>
    </xf>
    <xf numFmtId="0" fontId="0" fillId="2" borderId="33" xfId="0" applyFont="1" applyFill="1" applyBorder="1" applyAlignment="1">
      <alignment/>
    </xf>
    <xf numFmtId="0" fontId="0" fillId="2" borderId="33" xfId="0" applyFont="1" applyFill="1" applyBorder="1" applyAlignment="1">
      <alignment wrapText="1"/>
    </xf>
    <xf numFmtId="0" fontId="0" fillId="4" borderId="28" xfId="0" applyFont="1" applyFill="1" applyBorder="1" applyAlignment="1">
      <alignment wrapText="1"/>
    </xf>
    <xf numFmtId="0" fontId="0" fillId="2" borderId="33" xfId="0" applyFont="1" applyFill="1" applyBorder="1" applyAlignment="1" quotePrefix="1">
      <alignment horizontal="right"/>
    </xf>
    <xf numFmtId="3" fontId="0" fillId="0" borderId="22" xfId="0" applyNumberFormat="1" applyFont="1" applyBorder="1" applyAlignment="1">
      <alignment/>
    </xf>
    <xf numFmtId="49" fontId="4" fillId="3" borderId="16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/>
    </xf>
    <xf numFmtId="0" fontId="4" fillId="2" borderId="23" xfId="0" applyFont="1" applyFill="1" applyBorder="1" applyAlignment="1">
      <alignment horizontal="left" wrapText="1"/>
    </xf>
    <xf numFmtId="3" fontId="4" fillId="2" borderId="20" xfId="0" applyNumberFormat="1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0" xfId="0" applyFont="1" applyBorder="1" applyAlignment="1">
      <alignment/>
    </xf>
    <xf numFmtId="3" fontId="0" fillId="7" borderId="22" xfId="0" applyNumberFormat="1" applyFont="1" applyFill="1" applyBorder="1" applyAlignment="1">
      <alignment horizontal="right" wrapText="1"/>
    </xf>
    <xf numFmtId="3" fontId="0" fillId="7" borderId="16" xfId="0" applyNumberFormat="1" applyFont="1" applyFill="1" applyBorder="1" applyAlignment="1">
      <alignment horizontal="right" wrapText="1"/>
    </xf>
    <xf numFmtId="3" fontId="0" fillId="0" borderId="29" xfId="0" applyNumberFormat="1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1" xfId="0" applyFont="1" applyFill="1" applyBorder="1" applyAlignment="1" quotePrefix="1">
      <alignment horizontal="right" wrapText="1"/>
    </xf>
    <xf numFmtId="0" fontId="0" fillId="2" borderId="24" xfId="0" applyFont="1" applyFill="1" applyBorder="1" applyAlignment="1">
      <alignment/>
    </xf>
    <xf numFmtId="0" fontId="4" fillId="0" borderId="21" xfId="0" applyFont="1" applyBorder="1" applyAlignment="1">
      <alignment horizontal="right"/>
    </xf>
    <xf numFmtId="3" fontId="0" fillId="2" borderId="33" xfId="0" applyNumberFormat="1" applyFont="1" applyFill="1" applyBorder="1" applyAlignment="1">
      <alignment horizontal="right"/>
    </xf>
    <xf numFmtId="10" fontId="0" fillId="2" borderId="33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32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7" borderId="21" xfId="0" applyNumberFormat="1" applyFont="1" applyFill="1" applyBorder="1" applyAlignment="1">
      <alignment horizontal="right" wrapText="1"/>
    </xf>
    <xf numFmtId="10" fontId="0" fillId="0" borderId="21" xfId="0" applyNumberFormat="1" applyFont="1" applyBorder="1" applyAlignment="1">
      <alignment wrapText="1"/>
    </xf>
    <xf numFmtId="0" fontId="4" fillId="0" borderId="33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3" fontId="0" fillId="0" borderId="33" xfId="0" applyNumberFormat="1" applyFont="1" applyBorder="1" applyAlignment="1">
      <alignment/>
    </xf>
    <xf numFmtId="3" fontId="0" fillId="7" borderId="33" xfId="0" applyNumberFormat="1" applyFont="1" applyFill="1" applyBorder="1" applyAlignment="1">
      <alignment horizontal="right" wrapText="1"/>
    </xf>
    <xf numFmtId="10" fontId="0" fillId="0" borderId="33" xfId="0" applyNumberFormat="1" applyFont="1" applyBorder="1" applyAlignment="1">
      <alignment wrapText="1"/>
    </xf>
    <xf numFmtId="3" fontId="0" fillId="2" borderId="33" xfId="0" applyNumberFormat="1" applyFont="1" applyFill="1" applyBorder="1" applyAlignment="1">
      <alignment horizontal="right" wrapText="1"/>
    </xf>
    <xf numFmtId="3" fontId="0" fillId="2" borderId="33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left" wrapText="1"/>
    </xf>
    <xf numFmtId="3" fontId="0" fillId="0" borderId="33" xfId="0" applyNumberFormat="1" applyFont="1" applyBorder="1" applyAlignment="1">
      <alignment wrapText="1"/>
    </xf>
    <xf numFmtId="0" fontId="4" fillId="4" borderId="2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4" fillId="6" borderId="16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left" wrapText="1"/>
    </xf>
    <xf numFmtId="3" fontId="0" fillId="6" borderId="22" xfId="0" applyNumberFormat="1" applyFont="1" applyFill="1" applyBorder="1" applyAlignment="1">
      <alignment horizontal="right" wrapText="1"/>
    </xf>
    <xf numFmtId="0" fontId="0" fillId="2" borderId="34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10" fontId="0" fillId="2" borderId="11" xfId="0" applyNumberFormat="1" applyFont="1" applyFill="1" applyBorder="1" applyAlignment="1">
      <alignment/>
    </xf>
    <xf numFmtId="0" fontId="0" fillId="4" borderId="33" xfId="0" applyFont="1" applyFill="1" applyBorder="1" applyAlignment="1">
      <alignment wrapText="1"/>
    </xf>
    <xf numFmtId="10" fontId="0" fillId="2" borderId="33" xfId="0" applyNumberFormat="1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10" fontId="0" fillId="0" borderId="11" xfId="0" applyNumberFormat="1" applyFont="1" applyBorder="1" applyAlignment="1">
      <alignment wrapText="1"/>
    </xf>
    <xf numFmtId="49" fontId="0" fillId="0" borderId="33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10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3" fontId="0" fillId="0" borderId="35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2"/>
  <sheetViews>
    <sheetView tabSelected="1" zoomScale="75" zoomScaleNormal="75" workbookViewId="0" topLeftCell="A1">
      <selection activeCell="D471" sqref="D471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79.00390625" style="2" customWidth="1"/>
    <col min="4" max="4" width="20.875" style="3" customWidth="1"/>
    <col min="5" max="5" width="19.25390625" style="2" customWidth="1"/>
    <col min="6" max="6" width="16.875" style="3" customWidth="1"/>
    <col min="7" max="8" width="9.125" style="4" customWidth="1"/>
    <col min="9" max="10" width="10.375" style="4" customWidth="1"/>
    <col min="11" max="14" width="9.125" style="4" customWidth="1"/>
    <col min="15" max="16384" width="9.125" style="5" customWidth="1"/>
  </cols>
  <sheetData>
    <row r="1" spans="1:6" ht="15" customHeight="1">
      <c r="A1" s="1" t="s">
        <v>0</v>
      </c>
      <c r="E1" s="2" t="s">
        <v>276</v>
      </c>
      <c r="F1" s="350"/>
    </row>
    <row r="2" spans="5:6" ht="15">
      <c r="E2" s="2" t="s">
        <v>286</v>
      </c>
      <c r="F2" s="350"/>
    </row>
    <row r="3" spans="1:6" ht="15.75">
      <c r="A3" s="6"/>
      <c r="B3" s="7" t="s">
        <v>207</v>
      </c>
      <c r="C3" s="8"/>
      <c r="D3" s="4"/>
      <c r="E3" s="5" t="s">
        <v>1</v>
      </c>
      <c r="F3" s="350"/>
    </row>
    <row r="4" spans="2:6" ht="15" customHeight="1">
      <c r="B4" s="5"/>
      <c r="C4" s="5"/>
      <c r="D4" s="4"/>
      <c r="E4" s="5" t="s">
        <v>287</v>
      </c>
      <c r="F4" s="350"/>
    </row>
    <row r="5" spans="1:6" ht="15" thickBot="1">
      <c r="A5" s="9"/>
      <c r="B5" s="10"/>
      <c r="C5" s="10"/>
      <c r="D5" s="10"/>
      <c r="E5" s="10"/>
      <c r="F5" s="11" t="s">
        <v>2</v>
      </c>
    </row>
    <row r="6" spans="1:6" ht="27" customHeight="1" thickTop="1">
      <c r="A6" s="12"/>
      <c r="B6" s="13"/>
      <c r="C6" s="14" t="s">
        <v>3</v>
      </c>
      <c r="D6" s="404" t="s">
        <v>272</v>
      </c>
      <c r="E6" s="404" t="s">
        <v>208</v>
      </c>
      <c r="F6" s="406" t="s">
        <v>4</v>
      </c>
    </row>
    <row r="7" spans="1:6" ht="40.5" customHeight="1" thickBot="1">
      <c r="A7" s="15" t="s">
        <v>5</v>
      </c>
      <c r="B7" s="16" t="s">
        <v>6</v>
      </c>
      <c r="C7" s="17" t="s">
        <v>7</v>
      </c>
      <c r="D7" s="405"/>
      <c r="E7" s="405"/>
      <c r="F7" s="405"/>
    </row>
    <row r="8" spans="1:14" s="22" customFormat="1" ht="13.5" customHeight="1" thickBot="1" thickTop="1">
      <c r="A8" s="18">
        <v>1</v>
      </c>
      <c r="B8" s="18">
        <v>2</v>
      </c>
      <c r="C8" s="19">
        <v>3</v>
      </c>
      <c r="D8" s="18">
        <v>4</v>
      </c>
      <c r="E8" s="20">
        <v>5</v>
      </c>
      <c r="F8" s="20">
        <v>6</v>
      </c>
      <c r="G8" s="21"/>
      <c r="H8" s="21"/>
      <c r="I8" s="21"/>
      <c r="J8" s="21"/>
      <c r="K8" s="21"/>
      <c r="L8" s="21"/>
      <c r="M8" s="21"/>
      <c r="N8" s="21"/>
    </row>
    <row r="9" spans="1:6" ht="27" customHeight="1" thickBot="1" thickTop="1">
      <c r="A9" s="23"/>
      <c r="B9" s="24"/>
      <c r="C9" s="25" t="s">
        <v>8</v>
      </c>
      <c r="D9" s="26">
        <f>D11+D259</f>
        <v>719785850</v>
      </c>
      <c r="E9" s="26">
        <f>E11+E259</f>
        <v>763368731</v>
      </c>
      <c r="F9" s="27">
        <f>E9/D9</f>
        <v>1.0605497885239061</v>
      </c>
    </row>
    <row r="10" spans="1:6" ht="11.25" customHeight="1">
      <c r="A10" s="28"/>
      <c r="B10" s="29"/>
      <c r="C10" s="30" t="s">
        <v>9</v>
      </c>
      <c r="D10" s="31"/>
      <c r="E10" s="162"/>
      <c r="F10" s="32"/>
    </row>
    <row r="11" spans="1:6" ht="16.5" customHeight="1" thickBot="1">
      <c r="A11" s="33"/>
      <c r="B11" s="34"/>
      <c r="C11" s="35" t="s">
        <v>259</v>
      </c>
      <c r="D11" s="36">
        <f>D12+D156+D168+D198+D208</f>
        <v>505029643</v>
      </c>
      <c r="E11" s="36">
        <f>E12+E156+E168+E198+E208</f>
        <v>544161543</v>
      </c>
      <c r="F11" s="37">
        <f>E11/D11</f>
        <v>1.0774843626357196</v>
      </c>
    </row>
    <row r="12" spans="1:6" ht="18.75" customHeight="1" thickBot="1">
      <c r="A12" s="38"/>
      <c r="B12" s="39"/>
      <c r="C12" s="40" t="s">
        <v>10</v>
      </c>
      <c r="D12" s="41">
        <f>D13+D16+D35+D52+D88+D91+D106+D128+D133+D140+D31+D47</f>
        <v>346083936</v>
      </c>
      <c r="E12" s="41">
        <f>E13+E16+E35+E52+E88+E91+E106+E128+E133+E140+E31+E47</f>
        <v>371309498</v>
      </c>
      <c r="F12" s="42">
        <f>E12/D12</f>
        <v>1.0728885665470471</v>
      </c>
    </row>
    <row r="13" spans="1:6" ht="19.5" customHeight="1" thickTop="1">
      <c r="A13" s="43" t="s">
        <v>11</v>
      </c>
      <c r="B13" s="44"/>
      <c r="C13" s="45" t="s">
        <v>12</v>
      </c>
      <c r="D13" s="46">
        <f>D14</f>
        <v>176</v>
      </c>
      <c r="E13" s="46">
        <f>E14</f>
        <v>200</v>
      </c>
      <c r="F13" s="47">
        <f>E13/D13</f>
        <v>1.1363636363636365</v>
      </c>
    </row>
    <row r="14" spans="1:6" ht="19.5" customHeight="1">
      <c r="A14" s="48"/>
      <c r="B14" s="49" t="s">
        <v>13</v>
      </c>
      <c r="C14" s="50" t="s">
        <v>14</v>
      </c>
      <c r="D14" s="51">
        <f>D15</f>
        <v>176</v>
      </c>
      <c r="E14" s="51">
        <f>E15</f>
        <v>200</v>
      </c>
      <c r="F14" s="52">
        <f aca="true" t="shared" si="0" ref="F14:F29">E14/D14</f>
        <v>1.1363636363636365</v>
      </c>
    </row>
    <row r="15" spans="1:6" ht="19.5" customHeight="1">
      <c r="A15" s="38"/>
      <c r="B15" s="53"/>
      <c r="C15" s="54" t="s">
        <v>15</v>
      </c>
      <c r="D15" s="55">
        <v>176</v>
      </c>
      <c r="E15" s="55">
        <v>200</v>
      </c>
      <c r="F15" s="56">
        <f t="shared" si="0"/>
        <v>1.1363636363636365</v>
      </c>
    </row>
    <row r="16" spans="1:6" ht="19.5" customHeight="1">
      <c r="A16" s="57">
        <v>700</v>
      </c>
      <c r="B16" s="58"/>
      <c r="C16" s="59" t="s">
        <v>16</v>
      </c>
      <c r="D16" s="46">
        <f>D17+D19</f>
        <v>42534200</v>
      </c>
      <c r="E16" s="46">
        <f>E17+E19</f>
        <v>39832700</v>
      </c>
      <c r="F16" s="47">
        <f t="shared" si="0"/>
        <v>0.9364864038820525</v>
      </c>
    </row>
    <row r="17" spans="1:14" s="2" customFormat="1" ht="19.5" customHeight="1">
      <c r="A17" s="60"/>
      <c r="B17" s="61">
        <v>70001</v>
      </c>
      <c r="C17" s="62" t="s">
        <v>17</v>
      </c>
      <c r="D17" s="63">
        <f>D18</f>
        <v>1000</v>
      </c>
      <c r="E17" s="63">
        <f>E18</f>
        <v>1500</v>
      </c>
      <c r="F17" s="64">
        <f t="shared" si="0"/>
        <v>1.5</v>
      </c>
      <c r="G17" s="3"/>
      <c r="H17" s="3"/>
      <c r="I17" s="3"/>
      <c r="J17" s="3"/>
      <c r="K17" s="3"/>
      <c r="L17" s="3"/>
      <c r="M17" s="3"/>
      <c r="N17" s="3"/>
    </row>
    <row r="18" spans="1:14" s="2" customFormat="1" ht="19.5" customHeight="1">
      <c r="A18" s="60"/>
      <c r="B18" s="61"/>
      <c r="C18" s="65" t="s">
        <v>18</v>
      </c>
      <c r="D18" s="66">
        <v>1000</v>
      </c>
      <c r="E18" s="66">
        <v>1500</v>
      </c>
      <c r="F18" s="67">
        <f t="shared" si="0"/>
        <v>1.5</v>
      </c>
      <c r="G18" s="3"/>
      <c r="H18" s="3"/>
      <c r="I18" s="3"/>
      <c r="J18" s="3"/>
      <c r="K18" s="3"/>
      <c r="L18" s="3"/>
      <c r="M18" s="3"/>
      <c r="N18" s="3"/>
    </row>
    <row r="19" spans="1:6" ht="19.5" customHeight="1">
      <c r="A19" s="68"/>
      <c r="B19" s="69">
        <v>70005</v>
      </c>
      <c r="C19" s="70" t="s">
        <v>113</v>
      </c>
      <c r="D19" s="63">
        <f>SUM(D20:D30)</f>
        <v>42533200</v>
      </c>
      <c r="E19" s="63">
        <f>SUM(E20:E30)</f>
        <v>39831200</v>
      </c>
      <c r="F19" s="52">
        <f t="shared" si="0"/>
        <v>0.9364731550882605</v>
      </c>
    </row>
    <row r="20" spans="1:6" ht="21" customHeight="1">
      <c r="A20" s="68"/>
      <c r="B20" s="71"/>
      <c r="C20" s="72" t="s">
        <v>19</v>
      </c>
      <c r="D20" s="73">
        <v>10000000</v>
      </c>
      <c r="E20" s="159">
        <v>10500000</v>
      </c>
      <c r="F20" s="74">
        <f t="shared" si="0"/>
        <v>1.05</v>
      </c>
    </row>
    <row r="21" spans="1:6" ht="21" customHeight="1">
      <c r="A21" s="68"/>
      <c r="B21" s="75"/>
      <c r="C21" s="76" t="s">
        <v>20</v>
      </c>
      <c r="D21" s="77">
        <v>3200000</v>
      </c>
      <c r="E21" s="80">
        <f>3300000+100000</f>
        <v>3400000</v>
      </c>
      <c r="F21" s="78">
        <f t="shared" si="0"/>
        <v>1.0625</v>
      </c>
    </row>
    <row r="22" spans="1:6" ht="21" customHeight="1">
      <c r="A22" s="28"/>
      <c r="B22" s="75"/>
      <c r="C22" s="79" t="s">
        <v>21</v>
      </c>
      <c r="D22" s="80">
        <v>2797500</v>
      </c>
      <c r="E22" s="80">
        <f>2900000+100000</f>
        <v>3000000</v>
      </c>
      <c r="F22" s="78">
        <f t="shared" si="0"/>
        <v>1.0723860589812333</v>
      </c>
    </row>
    <row r="23" spans="1:6" ht="21" customHeight="1">
      <c r="A23" s="81"/>
      <c r="B23" s="75"/>
      <c r="C23" s="79" t="s">
        <v>22</v>
      </c>
      <c r="D23" s="80">
        <v>400000</v>
      </c>
      <c r="E23" s="157">
        <v>200000</v>
      </c>
      <c r="F23" s="78">
        <f t="shared" si="0"/>
        <v>0.5</v>
      </c>
    </row>
    <row r="24" spans="1:6" ht="29.25" customHeight="1">
      <c r="A24" s="81" t="s">
        <v>0</v>
      </c>
      <c r="B24" s="75"/>
      <c r="C24" s="79" t="s">
        <v>23</v>
      </c>
      <c r="D24" s="80">
        <v>380000</v>
      </c>
      <c r="E24" s="80">
        <v>100000</v>
      </c>
      <c r="F24" s="78">
        <f t="shared" si="0"/>
        <v>0.2631578947368421</v>
      </c>
    </row>
    <row r="25" spans="1:6" s="4" customFormat="1" ht="19.5" customHeight="1">
      <c r="A25" s="81"/>
      <c r="B25" s="75"/>
      <c r="C25" s="79" t="s">
        <v>24</v>
      </c>
      <c r="D25" s="80">
        <v>2400000</v>
      </c>
      <c r="E25" s="77">
        <v>4000000</v>
      </c>
      <c r="F25" s="78">
        <f t="shared" si="0"/>
        <v>1.6666666666666667</v>
      </c>
    </row>
    <row r="26" spans="1:6" s="4" customFormat="1" ht="19.5" customHeight="1">
      <c r="A26" s="81"/>
      <c r="B26" s="75"/>
      <c r="C26" s="79" t="s">
        <v>25</v>
      </c>
      <c r="D26" s="80">
        <v>5000000</v>
      </c>
      <c r="E26" s="80">
        <f>3500000+1500000</f>
        <v>5000000</v>
      </c>
      <c r="F26" s="78">
        <f t="shared" si="0"/>
        <v>1</v>
      </c>
    </row>
    <row r="27" spans="1:6" ht="19.5" customHeight="1">
      <c r="A27" s="81"/>
      <c r="B27" s="75"/>
      <c r="C27" s="82" t="s">
        <v>26</v>
      </c>
      <c r="D27" s="83">
        <v>18200000</v>
      </c>
      <c r="E27" s="83">
        <f>9500000+4000000</f>
        <v>13500000</v>
      </c>
      <c r="F27" s="84">
        <f t="shared" si="0"/>
        <v>0.7417582417582418</v>
      </c>
    </row>
    <row r="28" spans="1:6" ht="19.5" customHeight="1">
      <c r="A28" s="28"/>
      <c r="B28" s="75"/>
      <c r="C28" s="79" t="s">
        <v>27</v>
      </c>
      <c r="D28" s="85">
        <v>700</v>
      </c>
      <c r="E28" s="85">
        <v>1200</v>
      </c>
      <c r="F28" s="84">
        <f t="shared" si="0"/>
        <v>1.7142857142857142</v>
      </c>
    </row>
    <row r="29" spans="1:6" s="4" customFormat="1" ht="18" customHeight="1">
      <c r="A29" s="28"/>
      <c r="B29" s="75"/>
      <c r="C29" s="79" t="s">
        <v>28</v>
      </c>
      <c r="D29" s="80">
        <v>130000</v>
      </c>
      <c r="E29" s="80">
        <v>130000</v>
      </c>
      <c r="F29" s="78">
        <f t="shared" si="0"/>
        <v>1</v>
      </c>
    </row>
    <row r="30" spans="1:6" s="4" customFormat="1" ht="19.5" customHeight="1">
      <c r="A30" s="38"/>
      <c r="B30" s="86"/>
      <c r="C30" s="65" t="s">
        <v>29</v>
      </c>
      <c r="D30" s="66">
        <v>25000</v>
      </c>
      <c r="E30" s="66"/>
      <c r="F30" s="64"/>
    </row>
    <row r="31" spans="1:6" s="93" customFormat="1" ht="19.5" customHeight="1">
      <c r="A31" s="91">
        <v>710</v>
      </c>
      <c r="B31" s="43"/>
      <c r="C31" s="59" t="s">
        <v>30</v>
      </c>
      <c r="D31" s="46">
        <f>SUM(D32)</f>
        <v>1016000</v>
      </c>
      <c r="E31" s="46">
        <f>SUM(E32)</f>
        <v>1114000</v>
      </c>
      <c r="F31" s="92">
        <f aca="true" t="shared" si="1" ref="F31:F43">E31/D31</f>
        <v>1.0964566929133859</v>
      </c>
    </row>
    <row r="32" spans="1:6" s="95" customFormat="1" ht="19.5" customHeight="1">
      <c r="A32" s="68"/>
      <c r="B32" s="94">
        <v>71035</v>
      </c>
      <c r="C32" s="346" t="s">
        <v>31</v>
      </c>
      <c r="D32" s="125">
        <f>SUM(D33:D34)</f>
        <v>1016000</v>
      </c>
      <c r="E32" s="125">
        <f>SUM(E33:E34)</f>
        <v>1114000</v>
      </c>
      <c r="F32" s="64">
        <f t="shared" si="1"/>
        <v>1.0964566929133859</v>
      </c>
    </row>
    <row r="33" spans="1:6" s="4" customFormat="1" ht="16.5" customHeight="1">
      <c r="A33" s="28"/>
      <c r="B33" s="75"/>
      <c r="C33" s="96" t="s">
        <v>285</v>
      </c>
      <c r="D33" s="73">
        <v>1000000</v>
      </c>
      <c r="E33" s="73">
        <v>1100000</v>
      </c>
      <c r="F33" s="97">
        <f t="shared" si="1"/>
        <v>1.1</v>
      </c>
    </row>
    <row r="34" spans="1:6" s="4" customFormat="1" ht="19.5" customHeight="1">
      <c r="A34" s="28"/>
      <c r="B34" s="75"/>
      <c r="C34" s="98" t="s">
        <v>288</v>
      </c>
      <c r="D34" s="99">
        <v>16000</v>
      </c>
      <c r="E34" s="99">
        <v>14000</v>
      </c>
      <c r="F34" s="67">
        <f t="shared" si="1"/>
        <v>0.875</v>
      </c>
    </row>
    <row r="35" spans="1:6" s="4" customFormat="1" ht="19.5" customHeight="1">
      <c r="A35" s="100">
        <v>750</v>
      </c>
      <c r="B35" s="101"/>
      <c r="C35" s="102" t="s">
        <v>32</v>
      </c>
      <c r="D35" s="103">
        <f>D36+D38+D45</f>
        <v>387596</v>
      </c>
      <c r="E35" s="103">
        <f>E36+E38+E45</f>
        <v>196000</v>
      </c>
      <c r="F35" s="104">
        <f t="shared" si="1"/>
        <v>0.5056811731803218</v>
      </c>
    </row>
    <row r="36" spans="1:6" s="109" customFormat="1" ht="19.5" customHeight="1">
      <c r="A36" s="380"/>
      <c r="B36" s="105">
        <v>75011</v>
      </c>
      <c r="C36" s="106" t="s">
        <v>33</v>
      </c>
      <c r="D36" s="107">
        <f>D37</f>
        <v>62000</v>
      </c>
      <c r="E36" s="107">
        <f>E37</f>
        <v>64000</v>
      </c>
      <c r="F36" s="108">
        <f t="shared" si="1"/>
        <v>1.032258064516129</v>
      </c>
    </row>
    <row r="37" spans="1:6" s="109" customFormat="1" ht="30" customHeight="1">
      <c r="A37" s="110"/>
      <c r="B37" s="111"/>
      <c r="C37" s="112" t="s">
        <v>281</v>
      </c>
      <c r="D37" s="113">
        <v>62000</v>
      </c>
      <c r="E37" s="113">
        <v>64000</v>
      </c>
      <c r="F37" s="114">
        <f t="shared" si="1"/>
        <v>1.032258064516129</v>
      </c>
    </row>
    <row r="38" spans="1:6" s="4" customFormat="1" ht="19.5" customHeight="1">
      <c r="A38" s="68"/>
      <c r="B38" s="124">
        <v>75023</v>
      </c>
      <c r="C38" s="70" t="s">
        <v>34</v>
      </c>
      <c r="D38" s="125">
        <f>SUM(D39:D44)</f>
        <v>323070</v>
      </c>
      <c r="E38" s="125">
        <f>SUM(E39:E44)</f>
        <v>132000</v>
      </c>
      <c r="F38" s="90">
        <f t="shared" si="1"/>
        <v>0.40858018386108275</v>
      </c>
    </row>
    <row r="39" spans="1:6" ht="18.75" customHeight="1">
      <c r="A39" s="28"/>
      <c r="B39" s="75"/>
      <c r="C39" s="117" t="s">
        <v>37</v>
      </c>
      <c r="D39" s="118">
        <v>32000</v>
      </c>
      <c r="E39" s="118">
        <v>78000</v>
      </c>
      <c r="F39" s="78">
        <f>E39/D39</f>
        <v>2.4375</v>
      </c>
    </row>
    <row r="40" spans="1:6" ht="18.75" customHeight="1">
      <c r="A40" s="28"/>
      <c r="B40" s="75"/>
      <c r="C40" s="79" t="s">
        <v>38</v>
      </c>
      <c r="D40" s="118">
        <v>25000</v>
      </c>
      <c r="E40" s="118">
        <v>25000</v>
      </c>
      <c r="F40" s="84">
        <f>E40/D40</f>
        <v>1</v>
      </c>
    </row>
    <row r="41" spans="1:6" ht="18.75" customHeight="1">
      <c r="A41" s="28"/>
      <c r="B41" s="75"/>
      <c r="C41" s="117" t="s">
        <v>36</v>
      </c>
      <c r="D41" s="80">
        <v>25000</v>
      </c>
      <c r="E41" s="80">
        <v>18000</v>
      </c>
      <c r="F41" s="78">
        <f>E41/D41</f>
        <v>0.72</v>
      </c>
    </row>
    <row r="42" spans="1:6" s="4" customFormat="1" ht="30" customHeight="1">
      <c r="A42" s="28"/>
      <c r="B42" s="75"/>
      <c r="C42" s="117" t="s">
        <v>247</v>
      </c>
      <c r="D42" s="118">
        <v>9800</v>
      </c>
      <c r="E42" s="118">
        <v>10000</v>
      </c>
      <c r="F42" s="130">
        <f>E42/D42</f>
        <v>1.0204081632653061</v>
      </c>
    </row>
    <row r="43" spans="1:6" ht="19.5" customHeight="1">
      <c r="A43" s="28"/>
      <c r="B43" s="75"/>
      <c r="C43" s="116" t="s">
        <v>35</v>
      </c>
      <c r="D43" s="83">
        <v>400</v>
      </c>
      <c r="E43" s="83">
        <v>1000</v>
      </c>
      <c r="F43" s="84">
        <f t="shared" si="1"/>
        <v>2.5</v>
      </c>
    </row>
    <row r="44" spans="1:6" ht="21" customHeight="1">
      <c r="A44" s="28"/>
      <c r="B44" s="86"/>
      <c r="C44" s="65" t="s">
        <v>29</v>
      </c>
      <c r="D44" s="120">
        <f>20000+210870</f>
        <v>230870</v>
      </c>
      <c r="E44" s="120"/>
      <c r="F44" s="67"/>
    </row>
    <row r="45" spans="1:14" s="122" customFormat="1" ht="21" customHeight="1">
      <c r="A45" s="68"/>
      <c r="B45" s="49">
        <v>75095</v>
      </c>
      <c r="C45" s="62" t="s">
        <v>14</v>
      </c>
      <c r="D45" s="144">
        <f>D46</f>
        <v>2526</v>
      </c>
      <c r="E45" s="144"/>
      <c r="F45" s="64"/>
      <c r="G45" s="95"/>
      <c r="H45" s="95"/>
      <c r="I45" s="95"/>
      <c r="J45" s="95"/>
      <c r="K45" s="95"/>
      <c r="L45" s="95"/>
      <c r="M45" s="95"/>
      <c r="N45" s="95"/>
    </row>
    <row r="46" spans="1:6" ht="21" customHeight="1">
      <c r="A46" s="38"/>
      <c r="B46" s="86"/>
      <c r="C46" s="65" t="s">
        <v>29</v>
      </c>
      <c r="D46" s="120">
        <v>2526</v>
      </c>
      <c r="E46" s="120"/>
      <c r="F46" s="67"/>
    </row>
    <row r="47" spans="1:14" s="121" customFormat="1" ht="19.5" customHeight="1">
      <c r="A47" s="91">
        <v>754</v>
      </c>
      <c r="B47" s="43"/>
      <c r="C47" s="45" t="s">
        <v>39</v>
      </c>
      <c r="D47" s="46">
        <f>D48</f>
        <v>852400</v>
      </c>
      <c r="E47" s="46">
        <f>E48</f>
        <v>1000600</v>
      </c>
      <c r="F47" s="92">
        <f aca="true" t="shared" si="2" ref="F47:F73">E47/D47</f>
        <v>1.173862036602534</v>
      </c>
      <c r="G47" s="93"/>
      <c r="H47" s="93"/>
      <c r="I47" s="93"/>
      <c r="J47" s="93"/>
      <c r="K47" s="93"/>
      <c r="L47" s="93"/>
      <c r="M47" s="93"/>
      <c r="N47" s="93"/>
    </row>
    <row r="48" spans="1:14" s="122" customFormat="1" ht="19.5" customHeight="1">
      <c r="A48" s="48"/>
      <c r="B48" s="49">
        <v>75416</v>
      </c>
      <c r="C48" s="115" t="s">
        <v>40</v>
      </c>
      <c r="D48" s="63">
        <f>SUM(D49:D51)</f>
        <v>852400</v>
      </c>
      <c r="E48" s="63">
        <f>SUM(E49:E51)</f>
        <v>1000600</v>
      </c>
      <c r="F48" s="64">
        <f t="shared" si="2"/>
        <v>1.173862036602534</v>
      </c>
      <c r="G48" s="95"/>
      <c r="H48" s="95"/>
      <c r="I48" s="95"/>
      <c r="J48" s="95"/>
      <c r="K48" s="95"/>
      <c r="L48" s="95"/>
      <c r="M48" s="95"/>
      <c r="N48" s="95"/>
    </row>
    <row r="49" spans="1:6" ht="19.5" customHeight="1">
      <c r="A49" s="28"/>
      <c r="B49" s="75"/>
      <c r="C49" s="72" t="s">
        <v>41</v>
      </c>
      <c r="D49" s="73">
        <v>850000</v>
      </c>
      <c r="E49" s="73">
        <v>1000000</v>
      </c>
      <c r="F49" s="97">
        <f t="shared" si="2"/>
        <v>1.1764705882352942</v>
      </c>
    </row>
    <row r="50" spans="1:6" ht="30" customHeight="1">
      <c r="A50" s="28"/>
      <c r="B50" s="75"/>
      <c r="C50" s="116" t="s">
        <v>247</v>
      </c>
      <c r="D50" s="83">
        <v>533</v>
      </c>
      <c r="E50" s="83">
        <v>600</v>
      </c>
      <c r="F50" s="119">
        <f t="shared" si="2"/>
        <v>1.125703564727955</v>
      </c>
    </row>
    <row r="51" spans="1:6" ht="19.5" customHeight="1">
      <c r="A51" s="38"/>
      <c r="B51" s="86"/>
      <c r="C51" s="123" t="s">
        <v>29</v>
      </c>
      <c r="D51" s="66">
        <v>1867</v>
      </c>
      <c r="E51" s="66"/>
      <c r="F51" s="67"/>
    </row>
    <row r="52" spans="1:6" ht="28.5" customHeight="1">
      <c r="A52" s="91">
        <v>756</v>
      </c>
      <c r="B52" s="44"/>
      <c r="C52" s="59" t="s">
        <v>42</v>
      </c>
      <c r="D52" s="46">
        <f>D53+D56+D58+D65+D76+D83+D85</f>
        <v>282940437</v>
      </c>
      <c r="E52" s="46">
        <f>E53+E56+E58+E65+E76+E83+E85</f>
        <v>310595798</v>
      </c>
      <c r="F52" s="92">
        <f t="shared" si="2"/>
        <v>1.0977426955765959</v>
      </c>
    </row>
    <row r="53" spans="1:6" ht="21" customHeight="1">
      <c r="A53" s="48"/>
      <c r="B53" s="124">
        <v>75601</v>
      </c>
      <c r="C53" s="70" t="s">
        <v>43</v>
      </c>
      <c r="D53" s="125">
        <f>D54+D55</f>
        <v>1460000</v>
      </c>
      <c r="E53" s="125">
        <f>E54+E55</f>
        <v>1460000</v>
      </c>
      <c r="F53" s="52">
        <f t="shared" si="2"/>
        <v>1</v>
      </c>
    </row>
    <row r="54" spans="1:6" ht="19.5" customHeight="1">
      <c r="A54" s="28"/>
      <c r="B54" s="75"/>
      <c r="C54" s="72" t="s">
        <v>254</v>
      </c>
      <c r="D54" s="73">
        <v>1400000</v>
      </c>
      <c r="E54" s="159">
        <v>1400000</v>
      </c>
      <c r="F54" s="74">
        <f t="shared" si="2"/>
        <v>1</v>
      </c>
    </row>
    <row r="55" spans="1:6" ht="18.75" customHeight="1">
      <c r="A55" s="28"/>
      <c r="B55" s="86"/>
      <c r="C55" s="123" t="s">
        <v>44</v>
      </c>
      <c r="D55" s="66">
        <v>60000</v>
      </c>
      <c r="E55" s="160">
        <v>60000</v>
      </c>
      <c r="F55" s="67">
        <f t="shared" si="2"/>
        <v>1</v>
      </c>
    </row>
    <row r="56" spans="1:6" ht="18.75" customHeight="1">
      <c r="A56" s="68"/>
      <c r="B56" s="126">
        <v>75605</v>
      </c>
      <c r="C56" s="115" t="s">
        <v>278</v>
      </c>
      <c r="D56" s="63">
        <f>D57</f>
        <v>573224</v>
      </c>
      <c r="E56" s="63">
        <f>E57</f>
        <v>1000000</v>
      </c>
      <c r="F56" s="127">
        <f t="shared" si="2"/>
        <v>1.7445187221749263</v>
      </c>
    </row>
    <row r="57" spans="1:6" ht="19.5" customHeight="1">
      <c r="A57" s="126"/>
      <c r="B57" s="86"/>
      <c r="C57" s="209" t="s">
        <v>274</v>
      </c>
      <c r="D57" s="88">
        <v>573224</v>
      </c>
      <c r="E57" s="88">
        <v>1000000</v>
      </c>
      <c r="F57" s="143">
        <f t="shared" si="2"/>
        <v>1.7445187221749263</v>
      </c>
    </row>
    <row r="58" spans="1:6" ht="30" customHeight="1">
      <c r="A58" s="68"/>
      <c r="B58" s="69">
        <v>75615</v>
      </c>
      <c r="C58" s="62" t="s">
        <v>248</v>
      </c>
      <c r="D58" s="63">
        <f>SUM(D59:D64)</f>
        <v>92382800</v>
      </c>
      <c r="E58" s="63">
        <f>SUM(E59:E64)</f>
        <v>100825300</v>
      </c>
      <c r="F58" s="127">
        <f t="shared" si="2"/>
        <v>1.0913860588767605</v>
      </c>
    </row>
    <row r="59" spans="1:6" ht="19.5" customHeight="1">
      <c r="A59" s="68"/>
      <c r="B59" s="75"/>
      <c r="C59" s="129" t="s">
        <v>45</v>
      </c>
      <c r="D59" s="80">
        <v>84000000</v>
      </c>
      <c r="E59" s="80">
        <v>91700000</v>
      </c>
      <c r="F59" s="78">
        <f t="shared" si="2"/>
        <v>1.0916666666666666</v>
      </c>
    </row>
    <row r="60" spans="1:6" ht="19.5" customHeight="1">
      <c r="A60" s="68"/>
      <c r="B60" s="75"/>
      <c r="C60" s="76" t="s">
        <v>46</v>
      </c>
      <c r="D60" s="80">
        <v>18600</v>
      </c>
      <c r="E60" s="80">
        <v>9300</v>
      </c>
      <c r="F60" s="130">
        <f t="shared" si="2"/>
        <v>0.5</v>
      </c>
    </row>
    <row r="61" spans="1:6" ht="19.5" customHeight="1">
      <c r="A61" s="68"/>
      <c r="B61" s="75"/>
      <c r="C61" s="76" t="s">
        <v>47</v>
      </c>
      <c r="D61" s="80">
        <v>14200</v>
      </c>
      <c r="E61" s="80">
        <v>16000</v>
      </c>
      <c r="F61" s="130">
        <f t="shared" si="2"/>
        <v>1.1267605633802817</v>
      </c>
    </row>
    <row r="62" spans="1:6" ht="19.5" customHeight="1">
      <c r="A62" s="68"/>
      <c r="B62" s="75"/>
      <c r="C62" s="30" t="s">
        <v>48</v>
      </c>
      <c r="D62" s="99">
        <v>3350000</v>
      </c>
      <c r="E62" s="99">
        <v>3600000</v>
      </c>
      <c r="F62" s="152">
        <f t="shared" si="2"/>
        <v>1.0746268656716418</v>
      </c>
    </row>
    <row r="63" spans="1:6" ht="19.5" customHeight="1">
      <c r="A63" s="68"/>
      <c r="B63" s="75"/>
      <c r="C63" s="76" t="s">
        <v>53</v>
      </c>
      <c r="D63" s="80">
        <f>2400000+300000</f>
        <v>2700000</v>
      </c>
      <c r="E63" s="80">
        <v>3000000</v>
      </c>
      <c r="F63" s="130">
        <f aca="true" t="shared" si="3" ref="F63:F69">E63/D63</f>
        <v>1.1111111111111112</v>
      </c>
    </row>
    <row r="64" spans="1:6" ht="19.5" customHeight="1">
      <c r="A64" s="68"/>
      <c r="B64" s="86"/>
      <c r="C64" s="131" t="s">
        <v>54</v>
      </c>
      <c r="D64" s="88">
        <v>2300000</v>
      </c>
      <c r="E64" s="88">
        <v>2500000</v>
      </c>
      <c r="F64" s="128">
        <f t="shared" si="3"/>
        <v>1.0869565217391304</v>
      </c>
    </row>
    <row r="65" spans="1:14" s="122" customFormat="1" ht="30" customHeight="1">
      <c r="A65" s="68"/>
      <c r="B65" s="94">
        <v>75616</v>
      </c>
      <c r="C65" s="70" t="s">
        <v>260</v>
      </c>
      <c r="D65" s="125">
        <f>SUM(D66:D75)</f>
        <v>28489400</v>
      </c>
      <c r="E65" s="125">
        <f>SUM(E66:E75)</f>
        <v>30976000</v>
      </c>
      <c r="F65" s="52">
        <f t="shared" si="3"/>
        <v>1.0872815854317746</v>
      </c>
      <c r="G65" s="95"/>
      <c r="H65" s="95"/>
      <c r="I65" s="95"/>
      <c r="J65" s="95"/>
      <c r="K65" s="95"/>
      <c r="L65" s="95"/>
      <c r="M65" s="95"/>
      <c r="N65" s="95"/>
    </row>
    <row r="66" spans="1:6" ht="19.5" customHeight="1">
      <c r="A66" s="68"/>
      <c r="B66" s="75"/>
      <c r="C66" s="129" t="s">
        <v>45</v>
      </c>
      <c r="D66" s="80">
        <v>11800000</v>
      </c>
      <c r="E66" s="80">
        <v>12826000</v>
      </c>
      <c r="F66" s="78">
        <f t="shared" si="3"/>
        <v>1.086949152542373</v>
      </c>
    </row>
    <row r="67" spans="1:6" ht="19.5" customHeight="1">
      <c r="A67" s="68"/>
      <c r="B67" s="75"/>
      <c r="C67" s="76" t="s">
        <v>46</v>
      </c>
      <c r="D67" s="80">
        <v>675000</v>
      </c>
      <c r="E67" s="80">
        <v>658000</v>
      </c>
      <c r="F67" s="130">
        <f t="shared" si="3"/>
        <v>0.9748148148148148</v>
      </c>
    </row>
    <row r="68" spans="1:6" ht="19.5" customHeight="1">
      <c r="A68" s="68"/>
      <c r="B68" s="75"/>
      <c r="C68" s="76" t="s">
        <v>47</v>
      </c>
      <c r="D68" s="80">
        <v>7400</v>
      </c>
      <c r="E68" s="80">
        <v>8000</v>
      </c>
      <c r="F68" s="130">
        <f t="shared" si="3"/>
        <v>1.0810810810810811</v>
      </c>
    </row>
    <row r="69" spans="1:6" ht="19.5" customHeight="1">
      <c r="A69" s="68"/>
      <c r="B69" s="75"/>
      <c r="C69" s="129" t="s">
        <v>48</v>
      </c>
      <c r="D69" s="83">
        <v>1850000</v>
      </c>
      <c r="E69" s="83">
        <v>2050000</v>
      </c>
      <c r="F69" s="84">
        <f t="shared" si="3"/>
        <v>1.1081081081081081</v>
      </c>
    </row>
    <row r="70" spans="1:6" ht="19.5" customHeight="1">
      <c r="A70" s="68"/>
      <c r="B70" s="75"/>
      <c r="C70" s="129" t="s">
        <v>49</v>
      </c>
      <c r="D70" s="83">
        <v>3300000</v>
      </c>
      <c r="E70" s="83">
        <v>3500000</v>
      </c>
      <c r="F70" s="84">
        <f t="shared" si="2"/>
        <v>1.0606060606060606</v>
      </c>
    </row>
    <row r="71" spans="1:6" ht="19.5" customHeight="1">
      <c r="A71" s="68"/>
      <c r="B71" s="75"/>
      <c r="C71" s="129" t="s">
        <v>50</v>
      </c>
      <c r="D71" s="83">
        <v>307000</v>
      </c>
      <c r="E71" s="83">
        <v>310000</v>
      </c>
      <c r="F71" s="84">
        <f t="shared" si="2"/>
        <v>1.009771986970684</v>
      </c>
    </row>
    <row r="72" spans="1:6" ht="19.5" customHeight="1">
      <c r="A72" s="68"/>
      <c r="B72" s="75"/>
      <c r="C72" s="129" t="s">
        <v>51</v>
      </c>
      <c r="D72" s="83">
        <v>1600000</v>
      </c>
      <c r="E72" s="83">
        <v>1600000</v>
      </c>
      <c r="F72" s="84">
        <f t="shared" si="2"/>
        <v>1</v>
      </c>
    </row>
    <row r="73" spans="1:6" ht="19.5" customHeight="1">
      <c r="A73" s="68"/>
      <c r="B73" s="75"/>
      <c r="C73" s="129" t="s">
        <v>52</v>
      </c>
      <c r="D73" s="83">
        <v>20000</v>
      </c>
      <c r="E73" s="83">
        <v>24000</v>
      </c>
      <c r="F73" s="84">
        <f t="shared" si="2"/>
        <v>1.2</v>
      </c>
    </row>
    <row r="74" spans="1:6" ht="19.5" customHeight="1">
      <c r="A74" s="68"/>
      <c r="B74" s="75"/>
      <c r="C74" s="76" t="s">
        <v>53</v>
      </c>
      <c r="D74" s="80">
        <f>8400000-200000</f>
        <v>8200000</v>
      </c>
      <c r="E74" s="80">
        <v>9200000</v>
      </c>
      <c r="F74" s="130">
        <f>E74/D74</f>
        <v>1.1219512195121952</v>
      </c>
    </row>
    <row r="75" spans="1:6" ht="19.5" customHeight="1">
      <c r="A75" s="68"/>
      <c r="B75" s="86"/>
      <c r="C75" s="131" t="s">
        <v>54</v>
      </c>
      <c r="D75" s="88">
        <f>680000+20000+30000</f>
        <v>730000</v>
      </c>
      <c r="E75" s="88">
        <v>800000</v>
      </c>
      <c r="F75" s="128">
        <f>E75/D75</f>
        <v>1.095890410958904</v>
      </c>
    </row>
    <row r="76" spans="1:6" ht="28.5" customHeight="1">
      <c r="A76" s="68"/>
      <c r="B76" s="69">
        <v>75618</v>
      </c>
      <c r="C76" s="115" t="s">
        <v>252</v>
      </c>
      <c r="D76" s="132">
        <f>SUM(D77:D82)</f>
        <v>13534500</v>
      </c>
      <c r="E76" s="132">
        <f>SUM(E77:E82)</f>
        <v>13861000</v>
      </c>
      <c r="F76" s="64">
        <f aca="true" t="shared" si="4" ref="F76:F130">E76/D76</f>
        <v>1.0241235361483616</v>
      </c>
    </row>
    <row r="77" spans="1:6" ht="19.5" customHeight="1">
      <c r="A77" s="28"/>
      <c r="B77" s="75"/>
      <c r="C77" s="129" t="s">
        <v>55</v>
      </c>
      <c r="D77" s="135">
        <v>8000000</v>
      </c>
      <c r="E77" s="135">
        <v>8300000</v>
      </c>
      <c r="F77" s="136">
        <f t="shared" si="4"/>
        <v>1.0375</v>
      </c>
    </row>
    <row r="78" spans="1:6" ht="19.5" customHeight="1">
      <c r="A78" s="28"/>
      <c r="B78" s="75"/>
      <c r="C78" s="76" t="s">
        <v>56</v>
      </c>
      <c r="D78" s="137">
        <v>5000000</v>
      </c>
      <c r="E78" s="137">
        <v>5000000</v>
      </c>
      <c r="F78" s="138">
        <f t="shared" si="4"/>
        <v>1</v>
      </c>
    </row>
    <row r="79" spans="1:6" ht="19.5" customHeight="1">
      <c r="A79" s="28"/>
      <c r="B79" s="75"/>
      <c r="C79" s="116" t="s">
        <v>273</v>
      </c>
      <c r="D79" s="135">
        <v>30000</v>
      </c>
      <c r="E79" s="135">
        <v>20000</v>
      </c>
      <c r="F79" s="136">
        <f t="shared" si="4"/>
        <v>0.6666666666666666</v>
      </c>
    </row>
    <row r="80" spans="1:6" ht="19.5" customHeight="1">
      <c r="A80" s="28"/>
      <c r="B80" s="75"/>
      <c r="C80" s="129" t="s">
        <v>258</v>
      </c>
      <c r="D80" s="135">
        <v>450000</v>
      </c>
      <c r="E80" s="135">
        <v>530000</v>
      </c>
      <c r="F80" s="136">
        <f t="shared" si="4"/>
        <v>1.1777777777777778</v>
      </c>
    </row>
    <row r="81" spans="1:6" ht="25.5">
      <c r="A81" s="28"/>
      <c r="B81" s="75"/>
      <c r="C81" s="117" t="s">
        <v>57</v>
      </c>
      <c r="D81" s="137">
        <v>4500</v>
      </c>
      <c r="E81" s="137">
        <v>1000</v>
      </c>
      <c r="F81" s="138">
        <f t="shared" si="4"/>
        <v>0.2222222222222222</v>
      </c>
    </row>
    <row r="82" spans="1:6" ht="19.5" customHeight="1">
      <c r="A82" s="28"/>
      <c r="B82" s="75"/>
      <c r="C82" s="131" t="s">
        <v>58</v>
      </c>
      <c r="D82" s="139">
        <v>50000</v>
      </c>
      <c r="E82" s="139">
        <f>5000+5000</f>
        <v>10000</v>
      </c>
      <c r="F82" s="140">
        <f t="shared" si="4"/>
        <v>0.2</v>
      </c>
    </row>
    <row r="83" spans="1:6" ht="19.5" customHeight="1">
      <c r="A83" s="68"/>
      <c r="B83" s="124">
        <v>75619</v>
      </c>
      <c r="C83" s="50" t="s">
        <v>59</v>
      </c>
      <c r="D83" s="132">
        <f>D84</f>
        <v>513</v>
      </c>
      <c r="E83" s="132">
        <f>E84</f>
        <v>500</v>
      </c>
      <c r="F83" s="64">
        <f t="shared" si="4"/>
        <v>0.9746588693957114</v>
      </c>
    </row>
    <row r="84" spans="1:6" ht="19.5" customHeight="1">
      <c r="A84" s="38"/>
      <c r="B84" s="53"/>
      <c r="C84" s="54" t="s">
        <v>60</v>
      </c>
      <c r="D84" s="142">
        <v>513</v>
      </c>
      <c r="E84" s="142">
        <v>500</v>
      </c>
      <c r="F84" s="143">
        <f t="shared" si="4"/>
        <v>0.9746588693957114</v>
      </c>
    </row>
    <row r="85" spans="1:6" ht="17.25" customHeight="1">
      <c r="A85" s="68"/>
      <c r="B85" s="69">
        <v>75621</v>
      </c>
      <c r="C85" s="115" t="s">
        <v>61</v>
      </c>
      <c r="D85" s="144">
        <f>D86+D87</f>
        <v>146500000</v>
      </c>
      <c r="E85" s="144">
        <f>E86+E87</f>
        <v>162472998</v>
      </c>
      <c r="F85" s="127">
        <f t="shared" si="4"/>
        <v>1.1090307030716724</v>
      </c>
    </row>
    <row r="86" spans="1:6" ht="19.5" customHeight="1">
      <c r="A86" s="28"/>
      <c r="B86" s="75"/>
      <c r="C86" s="72" t="s">
        <v>62</v>
      </c>
      <c r="D86" s="145">
        <v>135000000</v>
      </c>
      <c r="E86" s="73">
        <v>149772998</v>
      </c>
      <c r="F86" s="74">
        <f t="shared" si="4"/>
        <v>1.1094296148148148</v>
      </c>
    </row>
    <row r="87" spans="1:6" ht="19.5" customHeight="1">
      <c r="A87" s="38"/>
      <c r="B87" s="86"/>
      <c r="C87" s="131" t="s">
        <v>63</v>
      </c>
      <c r="D87" s="139">
        <v>11500000</v>
      </c>
      <c r="E87" s="150">
        <f>12500000+200000</f>
        <v>12700000</v>
      </c>
      <c r="F87" s="164">
        <f t="shared" si="4"/>
        <v>1.1043478260869566</v>
      </c>
    </row>
    <row r="88" spans="1:6" ht="20.25" customHeight="1">
      <c r="A88" s="91">
        <v>758</v>
      </c>
      <c r="B88" s="44"/>
      <c r="C88" s="146" t="s">
        <v>64</v>
      </c>
      <c r="D88" s="147">
        <f>D89</f>
        <v>1100000</v>
      </c>
      <c r="E88" s="147">
        <f>E89</f>
        <v>1000000</v>
      </c>
      <c r="F88" s="92">
        <f t="shared" si="4"/>
        <v>0.9090909090909091</v>
      </c>
    </row>
    <row r="89" spans="1:6" ht="21.75" customHeight="1">
      <c r="A89" s="68"/>
      <c r="B89" s="124">
        <v>75814</v>
      </c>
      <c r="C89" s="148" t="s">
        <v>65</v>
      </c>
      <c r="D89" s="149">
        <f>D90</f>
        <v>1100000</v>
      </c>
      <c r="E89" s="149">
        <f>E90</f>
        <v>1000000</v>
      </c>
      <c r="F89" s="90">
        <f t="shared" si="4"/>
        <v>0.9090909090909091</v>
      </c>
    </row>
    <row r="90" spans="1:18" s="4" customFormat="1" ht="19.5" customHeight="1">
      <c r="A90" s="38"/>
      <c r="B90" s="53"/>
      <c r="C90" s="54" t="s">
        <v>66</v>
      </c>
      <c r="D90" s="55">
        <v>1100000</v>
      </c>
      <c r="E90" s="55">
        <v>1000000</v>
      </c>
      <c r="F90" s="143">
        <f t="shared" si="4"/>
        <v>0.9090909090909091</v>
      </c>
      <c r="O90" s="5"/>
      <c r="P90" s="5"/>
      <c r="Q90" s="5"/>
      <c r="R90" s="5"/>
    </row>
    <row r="91" spans="1:6" ht="19.5" customHeight="1">
      <c r="A91" s="91">
        <v>801</v>
      </c>
      <c r="B91" s="44"/>
      <c r="C91" s="59" t="s">
        <v>67</v>
      </c>
      <c r="D91" s="46">
        <f>D92+D95+D100+D103</f>
        <v>6348547</v>
      </c>
      <c r="E91" s="46">
        <f>E92+E95+E100+E103</f>
        <v>6503200</v>
      </c>
      <c r="F91" s="47">
        <f t="shared" si="4"/>
        <v>1.024360377264278</v>
      </c>
    </row>
    <row r="92" spans="1:6" ht="19.5" customHeight="1">
      <c r="A92" s="68"/>
      <c r="B92" s="69">
        <v>80101</v>
      </c>
      <c r="C92" s="62" t="s">
        <v>68</v>
      </c>
      <c r="D92" s="63">
        <f>SUM(D93:D94)</f>
        <v>42575</v>
      </c>
      <c r="E92" s="63">
        <f>SUM(E93:E94)</f>
        <v>13000</v>
      </c>
      <c r="F92" s="127">
        <f t="shared" si="4"/>
        <v>0.3053435114503817</v>
      </c>
    </row>
    <row r="93" spans="1:6" ht="30" customHeight="1">
      <c r="A93" s="68"/>
      <c r="B93" s="151"/>
      <c r="C93" s="117" t="s">
        <v>247</v>
      </c>
      <c r="D93" s="80">
        <v>14300</v>
      </c>
      <c r="E93" s="80">
        <v>13000</v>
      </c>
      <c r="F93" s="130">
        <f t="shared" si="4"/>
        <v>0.9090909090909091</v>
      </c>
    </row>
    <row r="94" spans="1:6" ht="19.5" customHeight="1">
      <c r="A94" s="28"/>
      <c r="B94" s="86"/>
      <c r="C94" s="65" t="s">
        <v>29</v>
      </c>
      <c r="D94" s="66">
        <f>23000+5275</f>
        <v>28275</v>
      </c>
      <c r="E94" s="66"/>
      <c r="F94" s="67"/>
    </row>
    <row r="95" spans="1:6" ht="19.5" customHeight="1">
      <c r="A95" s="68"/>
      <c r="B95" s="69">
        <v>80104</v>
      </c>
      <c r="C95" s="62" t="s">
        <v>69</v>
      </c>
      <c r="D95" s="63">
        <f>SUM(D96:D99)</f>
        <v>6279781</v>
      </c>
      <c r="E95" s="63">
        <f>SUM(E96:E99)</f>
        <v>6483000</v>
      </c>
      <c r="F95" s="127">
        <f t="shared" si="4"/>
        <v>1.0323608418828618</v>
      </c>
    </row>
    <row r="96" spans="1:6" ht="19.5" customHeight="1">
      <c r="A96" s="28"/>
      <c r="B96" s="71"/>
      <c r="C96" s="96" t="s">
        <v>70</v>
      </c>
      <c r="D96" s="73">
        <f>6100000+105000</f>
        <v>6205000</v>
      </c>
      <c r="E96" s="73">
        <f>6300000+107000</f>
        <v>6407000</v>
      </c>
      <c r="F96" s="74">
        <f t="shared" si="4"/>
        <v>1.0325543916196616</v>
      </c>
    </row>
    <row r="97" spans="1:6" s="4" customFormat="1" ht="19.5" customHeight="1">
      <c r="A97" s="28"/>
      <c r="B97" s="75"/>
      <c r="C97" s="82" t="s">
        <v>28</v>
      </c>
      <c r="D97" s="83">
        <v>17000</v>
      </c>
      <c r="E97" s="83">
        <v>18000</v>
      </c>
      <c r="F97" s="119">
        <f t="shared" si="4"/>
        <v>1.0588235294117647</v>
      </c>
    </row>
    <row r="98" spans="1:6" ht="30" customHeight="1">
      <c r="A98" s="28"/>
      <c r="B98" s="29"/>
      <c r="C98" s="117" t="s">
        <v>247</v>
      </c>
      <c r="D98" s="80">
        <v>6000</v>
      </c>
      <c r="E98" s="80">
        <v>7000</v>
      </c>
      <c r="F98" s="78">
        <f t="shared" si="4"/>
        <v>1.1666666666666667</v>
      </c>
    </row>
    <row r="99" spans="1:6" ht="19.5" customHeight="1">
      <c r="A99" s="28"/>
      <c r="B99" s="39"/>
      <c r="C99" s="123" t="s">
        <v>29</v>
      </c>
      <c r="D99" s="66">
        <f>51000+781</f>
        <v>51781</v>
      </c>
      <c r="E99" s="66">
        <v>51000</v>
      </c>
      <c r="F99" s="128">
        <f t="shared" si="4"/>
        <v>0.9849172476390954</v>
      </c>
    </row>
    <row r="100" spans="1:14" s="122" customFormat="1" ht="19.5" customHeight="1">
      <c r="A100" s="68"/>
      <c r="B100" s="69">
        <v>80105</v>
      </c>
      <c r="C100" s="115" t="s">
        <v>71</v>
      </c>
      <c r="D100" s="63">
        <f>SUM(D101:D102)</f>
        <v>404</v>
      </c>
      <c r="E100" s="63">
        <f>SUM(E101:E101)</f>
        <v>400</v>
      </c>
      <c r="F100" s="127">
        <f t="shared" si="4"/>
        <v>0.9900990099009901</v>
      </c>
      <c r="G100" s="95"/>
      <c r="H100" s="95"/>
      <c r="I100" s="95"/>
      <c r="J100" s="95"/>
      <c r="K100" s="95"/>
      <c r="L100" s="95"/>
      <c r="M100" s="95"/>
      <c r="N100" s="95"/>
    </row>
    <row r="101" spans="1:6" ht="30" customHeight="1">
      <c r="A101" s="28"/>
      <c r="B101" s="29"/>
      <c r="C101" s="117" t="s">
        <v>247</v>
      </c>
      <c r="D101" s="80">
        <v>360</v>
      </c>
      <c r="E101" s="80">
        <v>400</v>
      </c>
      <c r="F101" s="78">
        <f t="shared" si="4"/>
        <v>1.1111111111111112</v>
      </c>
    </row>
    <row r="102" spans="1:6" ht="19.5" customHeight="1">
      <c r="A102" s="28"/>
      <c r="B102" s="39"/>
      <c r="C102" s="355" t="s">
        <v>29</v>
      </c>
      <c r="D102" s="66">
        <v>44</v>
      </c>
      <c r="E102" s="66"/>
      <c r="F102" s="128"/>
    </row>
    <row r="103" spans="1:6" ht="19.5" customHeight="1">
      <c r="A103" s="68"/>
      <c r="B103" s="69">
        <v>80110</v>
      </c>
      <c r="C103" s="62" t="s">
        <v>72</v>
      </c>
      <c r="D103" s="63">
        <f>SUM(D104:D105)</f>
        <v>25787</v>
      </c>
      <c r="E103" s="63">
        <f>SUM(E104:E105)</f>
        <v>6800</v>
      </c>
      <c r="F103" s="127">
        <f t="shared" si="4"/>
        <v>0.26369876294256794</v>
      </c>
    </row>
    <row r="104" spans="1:6" ht="30" customHeight="1">
      <c r="A104" s="28"/>
      <c r="B104" s="75"/>
      <c r="C104" s="117" t="s">
        <v>247</v>
      </c>
      <c r="D104" s="80">
        <v>6600</v>
      </c>
      <c r="E104" s="80">
        <v>6800</v>
      </c>
      <c r="F104" s="78">
        <f t="shared" si="4"/>
        <v>1.0303030303030303</v>
      </c>
    </row>
    <row r="105" spans="1:6" ht="19.5" customHeight="1">
      <c r="A105" s="38"/>
      <c r="B105" s="86"/>
      <c r="C105" s="65" t="s">
        <v>29</v>
      </c>
      <c r="D105" s="66">
        <f>310+16578+2299</f>
        <v>19187</v>
      </c>
      <c r="E105" s="66"/>
      <c r="F105" s="128"/>
    </row>
    <row r="106" spans="1:6" ht="19.5" customHeight="1">
      <c r="A106" s="91">
        <v>852</v>
      </c>
      <c r="B106" s="44"/>
      <c r="C106" s="59" t="s">
        <v>73</v>
      </c>
      <c r="D106" s="46">
        <f>D107+D113+D115+D118+D121+D124</f>
        <v>1491870</v>
      </c>
      <c r="E106" s="46">
        <f>E107+E113+E115+E118+E121+E124</f>
        <v>1509000</v>
      </c>
      <c r="F106" s="47">
        <f t="shared" si="4"/>
        <v>1.0114822337066902</v>
      </c>
    </row>
    <row r="107" spans="1:6" ht="18.75" customHeight="1">
      <c r="A107" s="28"/>
      <c r="B107" s="105">
        <v>85203</v>
      </c>
      <c r="C107" s="153" t="s">
        <v>74</v>
      </c>
      <c r="D107" s="107">
        <f>SUM(D108:D112)</f>
        <v>70660</v>
      </c>
      <c r="E107" s="107">
        <f>SUM(E108:E112)</f>
        <v>62100</v>
      </c>
      <c r="F107" s="64">
        <f t="shared" si="4"/>
        <v>0.8788564958958393</v>
      </c>
    </row>
    <row r="108" spans="1:6" ht="18.75" customHeight="1">
      <c r="A108" s="28"/>
      <c r="B108" s="154"/>
      <c r="C108" s="155" t="s">
        <v>75</v>
      </c>
      <c r="D108" s="156">
        <v>54450</v>
      </c>
      <c r="E108" s="156">
        <v>55500</v>
      </c>
      <c r="F108" s="119">
        <f t="shared" si="4"/>
        <v>1.019283746556474</v>
      </c>
    </row>
    <row r="109" spans="1:6" ht="19.5" customHeight="1">
      <c r="A109" s="28"/>
      <c r="B109" s="154"/>
      <c r="C109" s="117" t="s">
        <v>231</v>
      </c>
      <c r="D109" s="156">
        <v>5000</v>
      </c>
      <c r="E109" s="156">
        <v>5000</v>
      </c>
      <c r="F109" s="119">
        <f>E109/D109</f>
        <v>1</v>
      </c>
    </row>
    <row r="110" spans="1:6" ht="30" customHeight="1">
      <c r="A110" s="38"/>
      <c r="B110" s="105"/>
      <c r="C110" s="123" t="s">
        <v>247</v>
      </c>
      <c r="D110" s="113">
        <v>400</v>
      </c>
      <c r="E110" s="113">
        <v>400</v>
      </c>
      <c r="F110" s="67">
        <f t="shared" si="4"/>
        <v>1</v>
      </c>
    </row>
    <row r="111" spans="1:6" ht="28.5" customHeight="1">
      <c r="A111" s="28"/>
      <c r="B111" s="158"/>
      <c r="C111" s="341" t="s">
        <v>197</v>
      </c>
      <c r="D111" s="156">
        <v>1000</v>
      </c>
      <c r="E111" s="156">
        <v>1000</v>
      </c>
      <c r="F111" s="119">
        <f t="shared" si="4"/>
        <v>1</v>
      </c>
    </row>
    <row r="112" spans="1:6" ht="19.5" customHeight="1">
      <c r="A112" s="28"/>
      <c r="B112" s="111"/>
      <c r="C112" s="165" t="s">
        <v>29</v>
      </c>
      <c r="D112" s="113">
        <f>33+195+372+8867+343</f>
        <v>9810</v>
      </c>
      <c r="E112" s="113">
        <v>200</v>
      </c>
      <c r="F112" s="164">
        <f t="shared" si="4"/>
        <v>0.020387359836901122</v>
      </c>
    </row>
    <row r="113" spans="1:14" s="122" customFormat="1" ht="30" customHeight="1">
      <c r="A113" s="68"/>
      <c r="B113" s="105">
        <v>85212</v>
      </c>
      <c r="C113" s="115" t="s">
        <v>210</v>
      </c>
      <c r="D113" s="107">
        <f>D114</f>
        <v>300</v>
      </c>
      <c r="E113" s="107"/>
      <c r="F113" s="64"/>
      <c r="G113" s="95"/>
      <c r="H113" s="95"/>
      <c r="I113" s="95"/>
      <c r="J113" s="95"/>
      <c r="K113" s="95"/>
      <c r="L113" s="95"/>
      <c r="M113" s="95"/>
      <c r="N113" s="95"/>
    </row>
    <row r="114" spans="1:6" ht="19.5" customHeight="1">
      <c r="A114" s="28"/>
      <c r="B114" s="111"/>
      <c r="C114" s="123" t="s">
        <v>211</v>
      </c>
      <c r="D114" s="113">
        <v>300</v>
      </c>
      <c r="E114" s="113"/>
      <c r="F114" s="67"/>
    </row>
    <row r="115" spans="1:6" ht="20.25" customHeight="1">
      <c r="A115" s="68"/>
      <c r="B115" s="69">
        <v>85214</v>
      </c>
      <c r="C115" s="115" t="s">
        <v>76</v>
      </c>
      <c r="D115" s="51">
        <f>D116+D117</f>
        <v>2700</v>
      </c>
      <c r="E115" s="51"/>
      <c r="F115" s="64"/>
    </row>
    <row r="116" spans="1:6" ht="19.5" customHeight="1">
      <c r="A116" s="28"/>
      <c r="B116" s="133"/>
      <c r="C116" s="72" t="s">
        <v>77</v>
      </c>
      <c r="D116" s="159">
        <v>1200</v>
      </c>
      <c r="E116" s="159"/>
      <c r="F116" s="97"/>
    </row>
    <row r="117" spans="1:6" ht="30" customHeight="1">
      <c r="A117" s="28"/>
      <c r="B117" s="86"/>
      <c r="C117" s="209" t="s">
        <v>212</v>
      </c>
      <c r="D117" s="160">
        <v>1500</v>
      </c>
      <c r="E117" s="160"/>
      <c r="F117" s="67"/>
    </row>
    <row r="118" spans="1:6" ht="19.5" customHeight="1">
      <c r="A118" s="68"/>
      <c r="B118" s="69">
        <v>85215</v>
      </c>
      <c r="C118" s="62" t="s">
        <v>78</v>
      </c>
      <c r="D118" s="63">
        <f>D119+D120</f>
        <v>591</v>
      </c>
      <c r="E118" s="63">
        <f>E119+E120</f>
        <v>1000</v>
      </c>
      <c r="F118" s="127">
        <f t="shared" si="4"/>
        <v>1.6920473773265652</v>
      </c>
    </row>
    <row r="119" spans="1:6" ht="19.5" customHeight="1">
      <c r="A119" s="28"/>
      <c r="B119" s="133"/>
      <c r="C119" s="96" t="s">
        <v>79</v>
      </c>
      <c r="D119" s="159">
        <v>500</v>
      </c>
      <c r="E119" s="159">
        <v>1000</v>
      </c>
      <c r="F119" s="97">
        <f t="shared" si="4"/>
        <v>2</v>
      </c>
    </row>
    <row r="120" spans="1:6" ht="19.5" customHeight="1">
      <c r="A120" s="28"/>
      <c r="B120" s="39"/>
      <c r="C120" s="65" t="s">
        <v>29</v>
      </c>
      <c r="D120" s="160">
        <v>91</v>
      </c>
      <c r="E120" s="160"/>
      <c r="F120" s="67"/>
    </row>
    <row r="121" spans="1:6" ht="22.5" customHeight="1">
      <c r="A121" s="68"/>
      <c r="B121" s="69">
        <v>85219</v>
      </c>
      <c r="C121" s="115" t="s">
        <v>80</v>
      </c>
      <c r="D121" s="63">
        <f>SUM(D122:D123)</f>
        <v>3805</v>
      </c>
      <c r="E121" s="63">
        <f>SUM(E122:E122)</f>
        <v>1900</v>
      </c>
      <c r="F121" s="127">
        <f t="shared" si="4"/>
        <v>0.49934296977660975</v>
      </c>
    </row>
    <row r="122" spans="1:6" ht="30" customHeight="1">
      <c r="A122" s="28"/>
      <c r="B122" s="75"/>
      <c r="C122" s="117" t="s">
        <v>247</v>
      </c>
      <c r="D122" s="80">
        <v>1600</v>
      </c>
      <c r="E122" s="80">
        <v>1900</v>
      </c>
      <c r="F122" s="78">
        <f t="shared" si="4"/>
        <v>1.1875</v>
      </c>
    </row>
    <row r="123" spans="1:6" ht="19.5" customHeight="1">
      <c r="A123" s="28"/>
      <c r="B123" s="86"/>
      <c r="C123" s="123" t="s">
        <v>29</v>
      </c>
      <c r="D123" s="66">
        <f>1660+100+445</f>
        <v>2205</v>
      </c>
      <c r="E123" s="66"/>
      <c r="F123" s="128"/>
    </row>
    <row r="124" spans="1:6" ht="19.5" customHeight="1">
      <c r="A124" s="68"/>
      <c r="B124" s="69">
        <v>85228</v>
      </c>
      <c r="C124" s="115" t="s">
        <v>81</v>
      </c>
      <c r="D124" s="51">
        <f>D125+D127+D126</f>
        <v>1413814</v>
      </c>
      <c r="E124" s="51">
        <f>E125+E127+E126</f>
        <v>1444000</v>
      </c>
      <c r="F124" s="64">
        <f t="shared" si="4"/>
        <v>1.0213507575961194</v>
      </c>
    </row>
    <row r="125" spans="1:6" ht="19.5" customHeight="1">
      <c r="A125" s="28"/>
      <c r="B125" s="71"/>
      <c r="C125" s="357" t="s">
        <v>82</v>
      </c>
      <c r="D125" s="159">
        <v>1410000</v>
      </c>
      <c r="E125" s="159">
        <v>1440000</v>
      </c>
      <c r="F125" s="97">
        <f t="shared" si="4"/>
        <v>1.0212765957446808</v>
      </c>
    </row>
    <row r="126" spans="1:6" ht="19.5" customHeight="1">
      <c r="A126" s="28"/>
      <c r="B126" s="75"/>
      <c r="C126" s="341" t="s">
        <v>83</v>
      </c>
      <c r="D126" s="85">
        <v>3500</v>
      </c>
      <c r="E126" s="85">
        <v>4000</v>
      </c>
      <c r="F126" s="119">
        <f t="shared" si="4"/>
        <v>1.1428571428571428</v>
      </c>
    </row>
    <row r="127" spans="1:6" ht="19.5" customHeight="1">
      <c r="A127" s="38"/>
      <c r="B127" s="86"/>
      <c r="C127" s="165" t="s">
        <v>29</v>
      </c>
      <c r="D127" s="160">
        <v>314</v>
      </c>
      <c r="E127" s="160"/>
      <c r="F127" s="67"/>
    </row>
    <row r="128" spans="1:14" s="122" customFormat="1" ht="21.75" customHeight="1">
      <c r="A128" s="91">
        <v>853</v>
      </c>
      <c r="B128" s="43"/>
      <c r="C128" s="45" t="s">
        <v>84</v>
      </c>
      <c r="D128" s="147">
        <f>D129</f>
        <v>442880</v>
      </c>
      <c r="E128" s="147">
        <f>E129</f>
        <v>502200</v>
      </c>
      <c r="F128" s="92">
        <f t="shared" si="4"/>
        <v>1.1339414739884393</v>
      </c>
      <c r="G128" s="95"/>
      <c r="H128" s="95"/>
      <c r="I128" s="95"/>
      <c r="J128" s="95"/>
      <c r="K128" s="95"/>
      <c r="L128" s="95"/>
      <c r="M128" s="95"/>
      <c r="N128" s="95"/>
    </row>
    <row r="129" spans="1:14" s="122" customFormat="1" ht="18.75" customHeight="1">
      <c r="A129" s="68"/>
      <c r="B129" s="49">
        <v>85305</v>
      </c>
      <c r="C129" s="115" t="s">
        <v>85</v>
      </c>
      <c r="D129" s="51">
        <f>SUM(D130:D132)</f>
        <v>442880</v>
      </c>
      <c r="E129" s="51">
        <f>SUM(E130:E132)</f>
        <v>502200</v>
      </c>
      <c r="F129" s="90">
        <f t="shared" si="4"/>
        <v>1.1339414739884393</v>
      </c>
      <c r="G129" s="95"/>
      <c r="H129" s="95"/>
      <c r="I129" s="95"/>
      <c r="J129" s="95"/>
      <c r="K129" s="95"/>
      <c r="L129" s="95"/>
      <c r="M129" s="95"/>
      <c r="N129" s="95"/>
    </row>
    <row r="130" spans="1:6" ht="19.5" customHeight="1">
      <c r="A130" s="28"/>
      <c r="B130" s="75"/>
      <c r="C130" s="96" t="s">
        <v>86</v>
      </c>
      <c r="D130" s="159">
        <v>440000</v>
      </c>
      <c r="E130" s="159">
        <v>500000</v>
      </c>
      <c r="F130" s="97">
        <f t="shared" si="4"/>
        <v>1.1363636363636365</v>
      </c>
    </row>
    <row r="131" spans="1:6" s="4" customFormat="1" ht="30" customHeight="1">
      <c r="A131" s="28"/>
      <c r="B131" s="75"/>
      <c r="C131" s="117" t="s">
        <v>247</v>
      </c>
      <c r="D131" s="85">
        <v>700</v>
      </c>
      <c r="E131" s="85">
        <v>700</v>
      </c>
      <c r="F131" s="119">
        <f aca="true" t="shared" si="5" ref="F131:F147">E131/D131</f>
        <v>1</v>
      </c>
    </row>
    <row r="132" spans="1:6" ht="19.5" customHeight="1">
      <c r="A132" s="38"/>
      <c r="B132" s="86"/>
      <c r="C132" s="165" t="s">
        <v>29</v>
      </c>
      <c r="D132" s="160">
        <f>2000+180</f>
        <v>2180</v>
      </c>
      <c r="E132" s="160">
        <v>1500</v>
      </c>
      <c r="F132" s="67">
        <f t="shared" si="5"/>
        <v>0.6880733944954128</v>
      </c>
    </row>
    <row r="133" spans="1:6" ht="19.5" customHeight="1">
      <c r="A133" s="91">
        <v>854</v>
      </c>
      <c r="B133" s="44"/>
      <c r="C133" s="59" t="s">
        <v>87</v>
      </c>
      <c r="D133" s="46">
        <f>D134+D137</f>
        <v>1777</v>
      </c>
      <c r="E133" s="46">
        <f>E134+E137</f>
        <v>1800</v>
      </c>
      <c r="F133" s="47">
        <f t="shared" si="5"/>
        <v>1.0129431626336522</v>
      </c>
    </row>
    <row r="134" spans="1:6" ht="19.5" customHeight="1">
      <c r="A134" s="68"/>
      <c r="B134" s="69">
        <v>85401</v>
      </c>
      <c r="C134" s="62" t="s">
        <v>88</v>
      </c>
      <c r="D134" s="63">
        <f>SUM(D135:D136)</f>
        <v>1176</v>
      </c>
      <c r="E134" s="63">
        <f>SUM(E135:E136)</f>
        <v>1200</v>
      </c>
      <c r="F134" s="127">
        <f t="shared" si="5"/>
        <v>1.0204081632653061</v>
      </c>
    </row>
    <row r="135" spans="1:6" s="4" customFormat="1" ht="30" customHeight="1">
      <c r="A135" s="68"/>
      <c r="B135" s="75"/>
      <c r="C135" s="117" t="s">
        <v>247</v>
      </c>
      <c r="D135" s="80">
        <v>1100</v>
      </c>
      <c r="E135" s="80">
        <v>1200</v>
      </c>
      <c r="F135" s="78">
        <f t="shared" si="5"/>
        <v>1.0909090909090908</v>
      </c>
    </row>
    <row r="136" spans="1:6" s="4" customFormat="1" ht="19.5" customHeight="1">
      <c r="A136" s="126"/>
      <c r="B136" s="86"/>
      <c r="C136" s="123" t="s">
        <v>29</v>
      </c>
      <c r="D136" s="66">
        <v>76</v>
      </c>
      <c r="E136" s="66"/>
      <c r="F136" s="128"/>
    </row>
    <row r="137" spans="1:6" ht="19.5" customHeight="1">
      <c r="A137" s="28"/>
      <c r="B137" s="49">
        <v>85495</v>
      </c>
      <c r="C137" s="62" t="s">
        <v>14</v>
      </c>
      <c r="D137" s="63">
        <f>SUM(D138:D139)</f>
        <v>601</v>
      </c>
      <c r="E137" s="63">
        <f>SUM(E138:E139)</f>
        <v>600</v>
      </c>
      <c r="F137" s="64">
        <f t="shared" si="5"/>
        <v>0.9983361064891847</v>
      </c>
    </row>
    <row r="138" spans="1:6" ht="30" customHeight="1">
      <c r="A138" s="28"/>
      <c r="B138" s="75"/>
      <c r="C138" s="117" t="s">
        <v>247</v>
      </c>
      <c r="D138" s="80">
        <v>550</v>
      </c>
      <c r="E138" s="80">
        <v>600</v>
      </c>
      <c r="F138" s="130">
        <f t="shared" si="5"/>
        <v>1.0909090909090908</v>
      </c>
    </row>
    <row r="139" spans="1:6" ht="19.5" customHeight="1">
      <c r="A139" s="38"/>
      <c r="B139" s="86"/>
      <c r="C139" s="123" t="s">
        <v>29</v>
      </c>
      <c r="D139" s="66">
        <v>51</v>
      </c>
      <c r="E139" s="66"/>
      <c r="F139" s="67"/>
    </row>
    <row r="140" spans="1:6" ht="21.75" customHeight="1">
      <c r="A140" s="91">
        <v>900</v>
      </c>
      <c r="B140" s="44"/>
      <c r="C140" s="45" t="s">
        <v>89</v>
      </c>
      <c r="D140" s="147">
        <f>D141+D144+D146+D148+D150</f>
        <v>8968053</v>
      </c>
      <c r="E140" s="147">
        <f>E141+E144+E146+E148+E150</f>
        <v>9054000</v>
      </c>
      <c r="F140" s="92">
        <f t="shared" si="5"/>
        <v>1.009583685555828</v>
      </c>
    </row>
    <row r="141" spans="1:6" ht="19.5" customHeight="1">
      <c r="A141" s="68"/>
      <c r="B141" s="69">
        <v>90002</v>
      </c>
      <c r="C141" s="115" t="s">
        <v>174</v>
      </c>
      <c r="D141" s="51">
        <f>D142+D143</f>
        <v>7602000</v>
      </c>
      <c r="E141" s="51">
        <f>E142+E143</f>
        <v>7602000</v>
      </c>
      <c r="F141" s="90">
        <f t="shared" si="5"/>
        <v>1</v>
      </c>
    </row>
    <row r="142" spans="1:6" ht="19.5" customHeight="1">
      <c r="A142" s="28"/>
      <c r="B142" s="71"/>
      <c r="C142" s="72" t="s">
        <v>90</v>
      </c>
      <c r="D142" s="159">
        <v>7600000</v>
      </c>
      <c r="E142" s="159">
        <v>7600000</v>
      </c>
      <c r="F142" s="97">
        <f t="shared" si="5"/>
        <v>1</v>
      </c>
    </row>
    <row r="143" spans="1:6" s="4" customFormat="1" ht="19.5" customHeight="1">
      <c r="A143" s="28"/>
      <c r="B143" s="86"/>
      <c r="C143" s="123" t="s">
        <v>28</v>
      </c>
      <c r="D143" s="160">
        <v>2000</v>
      </c>
      <c r="E143" s="150">
        <v>2000</v>
      </c>
      <c r="F143" s="164">
        <f t="shared" si="5"/>
        <v>1</v>
      </c>
    </row>
    <row r="144" spans="1:6" s="4" customFormat="1" ht="19.5" customHeight="1">
      <c r="A144" s="28"/>
      <c r="B144" s="69">
        <v>90011</v>
      </c>
      <c r="C144" s="115" t="s">
        <v>91</v>
      </c>
      <c r="D144" s="51">
        <f>D145</f>
        <v>7000</v>
      </c>
      <c r="E144" s="51">
        <f>E145</f>
        <v>10000</v>
      </c>
      <c r="F144" s="64">
        <f t="shared" si="5"/>
        <v>1.4285714285714286</v>
      </c>
    </row>
    <row r="145" spans="1:18" s="4" customFormat="1" ht="19.5" customHeight="1">
      <c r="A145" s="28"/>
      <c r="B145" s="53"/>
      <c r="C145" s="54" t="s">
        <v>66</v>
      </c>
      <c r="D145" s="166">
        <v>7000</v>
      </c>
      <c r="E145" s="166">
        <v>10000</v>
      </c>
      <c r="F145" s="143">
        <f t="shared" si="5"/>
        <v>1.4285714285714286</v>
      </c>
      <c r="O145" s="5"/>
      <c r="P145" s="5"/>
      <c r="Q145" s="5"/>
      <c r="R145" s="5"/>
    </row>
    <row r="146" spans="1:6" ht="19.5" customHeight="1">
      <c r="A146" s="68"/>
      <c r="B146" s="69">
        <v>90013</v>
      </c>
      <c r="C146" s="115" t="s">
        <v>92</v>
      </c>
      <c r="D146" s="51">
        <f>D147</f>
        <v>12000</v>
      </c>
      <c r="E146" s="51">
        <f>SUM(E147)</f>
        <v>12000</v>
      </c>
      <c r="F146" s="64">
        <f t="shared" si="5"/>
        <v>1</v>
      </c>
    </row>
    <row r="147" spans="1:6" ht="19.5" customHeight="1">
      <c r="A147" s="28"/>
      <c r="B147" s="53"/>
      <c r="C147" s="54" t="s">
        <v>93</v>
      </c>
      <c r="D147" s="166">
        <v>12000</v>
      </c>
      <c r="E147" s="166">
        <v>12000</v>
      </c>
      <c r="F147" s="143">
        <f t="shared" si="5"/>
        <v>1</v>
      </c>
    </row>
    <row r="148" spans="1:6" ht="19.5" customHeight="1">
      <c r="A148" s="28"/>
      <c r="B148" s="49">
        <v>90015</v>
      </c>
      <c r="C148" s="115" t="s">
        <v>94</v>
      </c>
      <c r="D148" s="51">
        <f>D149</f>
        <v>909</v>
      </c>
      <c r="E148" s="51"/>
      <c r="F148" s="64"/>
    </row>
    <row r="149" spans="1:6" ht="19.5" customHeight="1">
      <c r="A149" s="28"/>
      <c r="B149" s="53"/>
      <c r="C149" s="54" t="s">
        <v>29</v>
      </c>
      <c r="D149" s="166">
        <v>909</v>
      </c>
      <c r="E149" s="166"/>
      <c r="F149" s="90"/>
    </row>
    <row r="150" spans="1:6" ht="19.5" customHeight="1">
      <c r="A150" s="68"/>
      <c r="B150" s="69">
        <v>90095</v>
      </c>
      <c r="C150" s="62" t="s">
        <v>14</v>
      </c>
      <c r="D150" s="63">
        <f>SUM(D151:D155)</f>
        <v>1346144</v>
      </c>
      <c r="E150" s="63">
        <f>SUM(E151:E155)</f>
        <v>1430000</v>
      </c>
      <c r="F150" s="64">
        <f aca="true" t="shared" si="6" ref="F150:F170">E150/D150</f>
        <v>1.0622934842037701</v>
      </c>
    </row>
    <row r="151" spans="1:6" ht="19.5" customHeight="1">
      <c r="A151" s="28"/>
      <c r="B151" s="71"/>
      <c r="C151" s="96" t="s">
        <v>95</v>
      </c>
      <c r="D151" s="73">
        <v>60000</v>
      </c>
      <c r="E151" s="73">
        <v>60000</v>
      </c>
      <c r="F151" s="74">
        <f t="shared" si="6"/>
        <v>1</v>
      </c>
    </row>
    <row r="152" spans="1:6" ht="19.5" customHeight="1">
      <c r="A152" s="28"/>
      <c r="B152" s="75"/>
      <c r="C152" s="82" t="s">
        <v>96</v>
      </c>
      <c r="D152" s="83">
        <v>840000</v>
      </c>
      <c r="E152" s="83">
        <v>865000</v>
      </c>
      <c r="F152" s="84">
        <f t="shared" si="6"/>
        <v>1.0297619047619047</v>
      </c>
    </row>
    <row r="153" spans="1:6" s="4" customFormat="1" ht="19.5" customHeight="1">
      <c r="A153" s="28"/>
      <c r="B153" s="29"/>
      <c r="C153" s="117" t="s">
        <v>261</v>
      </c>
      <c r="D153" s="77">
        <v>425000</v>
      </c>
      <c r="E153" s="77">
        <v>500000</v>
      </c>
      <c r="F153" s="78">
        <f t="shared" si="6"/>
        <v>1.1764705882352942</v>
      </c>
    </row>
    <row r="154" spans="1:18" s="4" customFormat="1" ht="19.5" customHeight="1">
      <c r="A154" s="28"/>
      <c r="B154" s="29"/>
      <c r="C154" s="215" t="s">
        <v>28</v>
      </c>
      <c r="D154" s="328">
        <v>5000</v>
      </c>
      <c r="E154" s="328">
        <v>5000</v>
      </c>
      <c r="F154" s="152">
        <f t="shared" si="6"/>
        <v>1</v>
      </c>
      <c r="O154" s="5"/>
      <c r="P154" s="5"/>
      <c r="Q154" s="5"/>
      <c r="R154" s="5"/>
    </row>
    <row r="155" spans="1:18" s="4" customFormat="1" ht="19.5" customHeight="1">
      <c r="A155" s="28"/>
      <c r="B155" s="29"/>
      <c r="C155" s="209" t="s">
        <v>29</v>
      </c>
      <c r="D155" s="329">
        <v>16144</v>
      </c>
      <c r="E155" s="329"/>
      <c r="F155" s="89"/>
      <c r="O155" s="5"/>
      <c r="P155" s="5"/>
      <c r="Q155" s="5"/>
      <c r="R155" s="5"/>
    </row>
    <row r="156" spans="1:6" s="95" customFormat="1" ht="27.75" customHeight="1" thickBot="1">
      <c r="A156" s="126"/>
      <c r="B156" s="69"/>
      <c r="C156" s="40" t="s">
        <v>97</v>
      </c>
      <c r="D156" s="41">
        <f>D157+D160</f>
        <v>102351601</v>
      </c>
      <c r="E156" s="41">
        <f>E157+E160</f>
        <v>105250278</v>
      </c>
      <c r="F156" s="167">
        <f t="shared" si="6"/>
        <v>1.0283207782944206</v>
      </c>
    </row>
    <row r="157" spans="1:6" s="95" customFormat="1" ht="30" customHeight="1" thickTop="1">
      <c r="A157" s="91">
        <v>756</v>
      </c>
      <c r="B157" s="44"/>
      <c r="C157" s="59" t="s">
        <v>42</v>
      </c>
      <c r="D157" s="147">
        <f>D158</f>
        <v>1091325</v>
      </c>
      <c r="E157" s="147">
        <f>E158</f>
        <v>535000</v>
      </c>
      <c r="F157" s="92">
        <f t="shared" si="6"/>
        <v>0.49022976656816253</v>
      </c>
    </row>
    <row r="158" spans="1:6" s="95" customFormat="1" ht="30" customHeight="1">
      <c r="A158" s="48"/>
      <c r="B158" s="124">
        <v>75615</v>
      </c>
      <c r="C158" s="62" t="s">
        <v>248</v>
      </c>
      <c r="D158" s="149">
        <f>D159</f>
        <v>1091325</v>
      </c>
      <c r="E158" s="149">
        <f>E159</f>
        <v>535000</v>
      </c>
      <c r="F158" s="90">
        <f t="shared" si="6"/>
        <v>0.49022976656816253</v>
      </c>
    </row>
    <row r="159" spans="1:6" s="4" customFormat="1" ht="21.75" customHeight="1">
      <c r="A159" s="38"/>
      <c r="B159" s="39"/>
      <c r="C159" s="168" t="s">
        <v>98</v>
      </c>
      <c r="D159" s="166">
        <v>1091325</v>
      </c>
      <c r="E159" s="166">
        <v>535000</v>
      </c>
      <c r="F159" s="143">
        <f t="shared" si="6"/>
        <v>0.49022976656816253</v>
      </c>
    </row>
    <row r="160" spans="1:6" s="4" customFormat="1" ht="19.5" customHeight="1">
      <c r="A160" s="91">
        <v>758</v>
      </c>
      <c r="B160" s="44"/>
      <c r="C160" s="45" t="s">
        <v>64</v>
      </c>
      <c r="D160" s="46">
        <f>D161+D164+D166</f>
        <v>101260276</v>
      </c>
      <c r="E160" s="46">
        <f>E161+E164+E166</f>
        <v>104715278</v>
      </c>
      <c r="F160" s="47">
        <f t="shared" si="6"/>
        <v>1.034120013656688</v>
      </c>
    </row>
    <row r="161" spans="1:6" s="4" customFormat="1" ht="21" customHeight="1">
      <c r="A161" s="48"/>
      <c r="B161" s="124">
        <v>75801</v>
      </c>
      <c r="C161" s="70" t="s">
        <v>99</v>
      </c>
      <c r="D161" s="125">
        <f>D162</f>
        <v>101217496</v>
      </c>
      <c r="E161" s="125">
        <f>E162</f>
        <v>103977752</v>
      </c>
      <c r="F161" s="52">
        <f t="shared" si="6"/>
        <v>1.0272705422390611</v>
      </c>
    </row>
    <row r="162" spans="1:6" s="4" customFormat="1" ht="19.5" customHeight="1">
      <c r="A162" s="28"/>
      <c r="B162" s="29"/>
      <c r="C162" s="215" t="s">
        <v>100</v>
      </c>
      <c r="D162" s="162">
        <v>101217496</v>
      </c>
      <c r="E162" s="162">
        <v>103977752</v>
      </c>
      <c r="F162" s="161">
        <f t="shared" si="6"/>
        <v>1.0272705422390611</v>
      </c>
    </row>
    <row r="163" spans="1:6" s="4" customFormat="1" ht="19.5" customHeight="1">
      <c r="A163" s="338"/>
      <c r="B163" s="339"/>
      <c r="C163" s="340"/>
      <c r="D163" s="359"/>
      <c r="E163" s="359"/>
      <c r="F163" s="360"/>
    </row>
    <row r="164" spans="1:6" s="4" customFormat="1" ht="19.5" customHeight="1">
      <c r="A164" s="68"/>
      <c r="B164" s="69">
        <v>75805</v>
      </c>
      <c r="C164" s="115" t="s">
        <v>101</v>
      </c>
      <c r="D164" s="63">
        <f>D165</f>
        <v>42780</v>
      </c>
      <c r="E164" s="63"/>
      <c r="F164" s="127"/>
    </row>
    <row r="165" spans="1:6" s="4" customFormat="1" ht="19.5" customHeight="1">
      <c r="A165" s="28"/>
      <c r="B165" s="169"/>
      <c r="C165" s="54" t="s">
        <v>102</v>
      </c>
      <c r="D165" s="166">
        <v>42780</v>
      </c>
      <c r="E165" s="166"/>
      <c r="F165" s="143"/>
    </row>
    <row r="166" spans="1:6" s="95" customFormat="1" ht="19.5" customHeight="1">
      <c r="A166" s="68"/>
      <c r="B166" s="69">
        <v>75831</v>
      </c>
      <c r="C166" s="115" t="s">
        <v>213</v>
      </c>
      <c r="D166" s="51"/>
      <c r="E166" s="51">
        <f>E167</f>
        <v>737526</v>
      </c>
      <c r="F166" s="64"/>
    </row>
    <row r="167" spans="1:6" s="4" customFormat="1" ht="19.5" customHeight="1">
      <c r="A167" s="28"/>
      <c r="B167" s="29"/>
      <c r="C167" s="54" t="s">
        <v>214</v>
      </c>
      <c r="D167" s="166"/>
      <c r="E167" s="166">
        <v>737526</v>
      </c>
      <c r="F167" s="143"/>
    </row>
    <row r="168" spans="1:6" ht="30" customHeight="1" thickBot="1">
      <c r="A168" s="38"/>
      <c r="B168" s="39"/>
      <c r="C168" s="170" t="s">
        <v>103</v>
      </c>
      <c r="D168" s="41">
        <f>D169+D173+D176+D183+D191+D194</f>
        <v>5436883</v>
      </c>
      <c r="E168" s="41">
        <f>E169+E173+E176+E183+E191+E194</f>
        <v>8320300</v>
      </c>
      <c r="F168" s="167">
        <f t="shared" si="6"/>
        <v>1.530343764984459</v>
      </c>
    </row>
    <row r="169" spans="1:6" ht="22.5" customHeight="1" thickTop="1">
      <c r="A169" s="91">
        <v>630</v>
      </c>
      <c r="B169" s="44"/>
      <c r="C169" s="45" t="s">
        <v>125</v>
      </c>
      <c r="D169" s="147">
        <f>D170</f>
        <v>130000</v>
      </c>
      <c r="E169" s="147">
        <f>E170</f>
        <v>91000</v>
      </c>
      <c r="F169" s="92">
        <f t="shared" si="6"/>
        <v>0.7</v>
      </c>
    </row>
    <row r="170" spans="1:14" s="122" customFormat="1" ht="24" customHeight="1">
      <c r="A170" s="48"/>
      <c r="B170" s="69">
        <v>63003</v>
      </c>
      <c r="C170" s="115" t="s">
        <v>206</v>
      </c>
      <c r="D170" s="51">
        <f>D171</f>
        <v>130000</v>
      </c>
      <c r="E170" s="51">
        <f>SUM(E171:E172)</f>
        <v>91000</v>
      </c>
      <c r="F170" s="64">
        <f t="shared" si="6"/>
        <v>0.7</v>
      </c>
      <c r="G170" s="95"/>
      <c r="H170" s="95"/>
      <c r="I170" s="95"/>
      <c r="J170" s="95"/>
      <c r="K170" s="95"/>
      <c r="L170" s="95"/>
      <c r="M170" s="95"/>
      <c r="N170" s="95"/>
    </row>
    <row r="171" spans="1:6" ht="27" customHeight="1">
      <c r="A171" s="28"/>
      <c r="B171" s="29"/>
      <c r="C171" s="72" t="s">
        <v>196</v>
      </c>
      <c r="D171" s="159">
        <v>130000</v>
      </c>
      <c r="E171" s="159"/>
      <c r="F171" s="97"/>
    </row>
    <row r="172" spans="1:6" ht="27" customHeight="1">
      <c r="A172" s="38"/>
      <c r="B172" s="39"/>
      <c r="C172" s="123" t="s">
        <v>215</v>
      </c>
      <c r="D172" s="160"/>
      <c r="E172" s="160">
        <v>91000</v>
      </c>
      <c r="F172" s="67"/>
    </row>
    <row r="173" spans="1:6" ht="22.5" customHeight="1">
      <c r="A173" s="91">
        <v>750</v>
      </c>
      <c r="B173" s="44"/>
      <c r="C173" s="45" t="s">
        <v>289</v>
      </c>
      <c r="D173" s="147"/>
      <c r="E173" s="147">
        <f>E174</f>
        <v>69300</v>
      </c>
      <c r="F173" s="92"/>
    </row>
    <row r="174" spans="1:14" s="122" customFormat="1" ht="24" customHeight="1">
      <c r="A174" s="48"/>
      <c r="B174" s="69">
        <v>75023</v>
      </c>
      <c r="C174" s="115" t="s">
        <v>34</v>
      </c>
      <c r="D174" s="51"/>
      <c r="E174" s="51">
        <f>E175</f>
        <v>69300</v>
      </c>
      <c r="F174" s="64"/>
      <c r="G174" s="95"/>
      <c r="H174" s="95"/>
      <c r="I174" s="95"/>
      <c r="J174" s="95"/>
      <c r="K174" s="95"/>
      <c r="L174" s="95"/>
      <c r="M174" s="95"/>
      <c r="N174" s="95"/>
    </row>
    <row r="175" spans="1:6" ht="27" customHeight="1">
      <c r="A175" s="38"/>
      <c r="B175" s="39"/>
      <c r="C175" s="54" t="s">
        <v>277</v>
      </c>
      <c r="D175" s="166"/>
      <c r="E175" s="166">
        <v>69300</v>
      </c>
      <c r="F175" s="143"/>
    </row>
    <row r="176" spans="1:6" ht="19.5" customHeight="1">
      <c r="A176" s="91">
        <v>801</v>
      </c>
      <c r="B176" s="44"/>
      <c r="C176" s="59" t="s">
        <v>67</v>
      </c>
      <c r="D176" s="46">
        <f>D177+D180</f>
        <v>3155836</v>
      </c>
      <c r="E176" s="46">
        <f>E177+E180</f>
        <v>12000</v>
      </c>
      <c r="F176" s="47">
        <f>E176/D176</f>
        <v>0.0038024789627851383</v>
      </c>
    </row>
    <row r="177" spans="1:14" s="173" customFormat="1" ht="19.5" customHeight="1">
      <c r="A177" s="171"/>
      <c r="B177" s="105">
        <v>80101</v>
      </c>
      <c r="C177" s="153" t="s">
        <v>68</v>
      </c>
      <c r="D177" s="107">
        <f>SUM(D178:D179)</f>
        <v>99886</v>
      </c>
      <c r="E177" s="107">
        <f>SUM(E178:E179)</f>
        <v>12000</v>
      </c>
      <c r="F177" s="172">
        <f>E177/D177</f>
        <v>0.12013695612998819</v>
      </c>
      <c r="G177" s="109"/>
      <c r="H177" s="109"/>
      <c r="I177" s="109"/>
      <c r="J177" s="109"/>
      <c r="K177" s="109"/>
      <c r="L177" s="109"/>
      <c r="M177" s="109"/>
      <c r="N177" s="109"/>
    </row>
    <row r="178" spans="1:14" s="173" customFormat="1" ht="30" customHeight="1">
      <c r="A178" s="110"/>
      <c r="B178" s="332"/>
      <c r="C178" s="333" t="s">
        <v>280</v>
      </c>
      <c r="D178" s="334">
        <v>48240</v>
      </c>
      <c r="E178" s="334">
        <v>12000</v>
      </c>
      <c r="F178" s="335">
        <f>E178/D178</f>
        <v>0.24875621890547264</v>
      </c>
      <c r="G178" s="109"/>
      <c r="H178" s="109"/>
      <c r="I178" s="109"/>
      <c r="J178" s="109"/>
      <c r="K178" s="109"/>
      <c r="L178" s="109"/>
      <c r="M178" s="109"/>
      <c r="N178" s="109"/>
    </row>
    <row r="179" spans="1:14" s="173" customFormat="1" ht="19.5" customHeight="1">
      <c r="A179" s="110"/>
      <c r="B179" s="111"/>
      <c r="C179" s="330" t="s">
        <v>216</v>
      </c>
      <c r="D179" s="113">
        <v>51646</v>
      </c>
      <c r="E179" s="113"/>
      <c r="F179" s="331"/>
      <c r="G179" s="109"/>
      <c r="H179" s="109"/>
      <c r="I179" s="109"/>
      <c r="J179" s="109"/>
      <c r="K179" s="109"/>
      <c r="L179" s="109"/>
      <c r="M179" s="109"/>
      <c r="N179" s="109"/>
    </row>
    <row r="180" spans="1:6" ht="19.5" customHeight="1">
      <c r="A180" s="174"/>
      <c r="B180" s="175">
        <v>80195</v>
      </c>
      <c r="C180" s="176" t="s">
        <v>14</v>
      </c>
      <c r="D180" s="177">
        <f>SUM(D181:D182)</f>
        <v>3055950</v>
      </c>
      <c r="E180" s="177"/>
      <c r="F180" s="178"/>
    </row>
    <row r="181" spans="1:6" s="4" customFormat="1" ht="21.75" customHeight="1">
      <c r="A181" s="181"/>
      <c r="B181" s="204"/>
      <c r="C181" s="320" t="s">
        <v>198</v>
      </c>
      <c r="D181" s="321">
        <v>3051000</v>
      </c>
      <c r="E181" s="321"/>
      <c r="F181" s="322"/>
    </row>
    <row r="182" spans="1:6" s="4" customFormat="1" ht="29.25" customHeight="1">
      <c r="A182" s="179"/>
      <c r="B182" s="185"/>
      <c r="C182" s="186" t="s">
        <v>105</v>
      </c>
      <c r="D182" s="187">
        <v>4950</v>
      </c>
      <c r="E182" s="187"/>
      <c r="F182" s="188"/>
    </row>
    <row r="183" spans="1:6" ht="17.25" customHeight="1">
      <c r="A183" s="91">
        <v>852</v>
      </c>
      <c r="B183" s="44"/>
      <c r="C183" s="59" t="s">
        <v>73</v>
      </c>
      <c r="D183" s="46">
        <f>D184+D186+D189</f>
        <v>1568800</v>
      </c>
      <c r="E183" s="46">
        <f>E184+E186+E189</f>
        <v>8029000</v>
      </c>
      <c r="F183" s="47">
        <f>E183/D183</f>
        <v>5.117924528301887</v>
      </c>
    </row>
    <row r="184" spans="1:6" ht="19.5" customHeight="1">
      <c r="A184" s="174"/>
      <c r="B184" s="175">
        <v>85214</v>
      </c>
      <c r="C184" s="176" t="s">
        <v>76</v>
      </c>
      <c r="D184" s="177">
        <f>D185</f>
        <v>1130000</v>
      </c>
      <c r="E184" s="177">
        <f>E185</f>
        <v>4498000</v>
      </c>
      <c r="F184" s="178">
        <f>E184/D184</f>
        <v>3.9805309734513274</v>
      </c>
    </row>
    <row r="185" spans="1:6" s="4" customFormat="1" ht="30" customHeight="1">
      <c r="A185" s="174"/>
      <c r="B185" s="201"/>
      <c r="C185" s="189" t="s">
        <v>227</v>
      </c>
      <c r="D185" s="343">
        <f>1000000+130000</f>
        <v>1130000</v>
      </c>
      <c r="E185" s="351">
        <v>4498000</v>
      </c>
      <c r="F185" s="191">
        <f>E185/D185</f>
        <v>3.9805309734513274</v>
      </c>
    </row>
    <row r="186" spans="1:6" ht="19.5" customHeight="1">
      <c r="A186" s="174"/>
      <c r="B186" s="175">
        <v>85219</v>
      </c>
      <c r="C186" s="176" t="s">
        <v>80</v>
      </c>
      <c r="D186" s="177"/>
      <c r="E186" s="177">
        <f>E187</f>
        <v>3531000</v>
      </c>
      <c r="F186" s="178"/>
    </row>
    <row r="187" spans="1:6" s="4" customFormat="1" ht="30" customHeight="1">
      <c r="A187" s="174"/>
      <c r="B187" s="361"/>
      <c r="C187" s="362" t="s">
        <v>217</v>
      </c>
      <c r="D187" s="363"/>
      <c r="E187" s="364">
        <v>3531000</v>
      </c>
      <c r="F187" s="365"/>
    </row>
    <row r="188" spans="1:6" s="4" customFormat="1" ht="23.25" customHeight="1">
      <c r="A188" s="366"/>
      <c r="B188" s="367"/>
      <c r="C188" s="368"/>
      <c r="D188" s="369"/>
      <c r="E188" s="370"/>
      <c r="F188" s="371"/>
    </row>
    <row r="189" spans="1:6" ht="19.5" customHeight="1">
      <c r="A189" s="181"/>
      <c r="B189" s="175">
        <v>85295</v>
      </c>
      <c r="C189" s="176" t="s">
        <v>14</v>
      </c>
      <c r="D189" s="192">
        <f>D190</f>
        <v>438800</v>
      </c>
      <c r="E189" s="192"/>
      <c r="F189" s="269"/>
    </row>
    <row r="190" spans="1:18" s="4" customFormat="1" ht="19.5" customHeight="1">
      <c r="A190" s="179"/>
      <c r="B190" s="185"/>
      <c r="C190" s="189" t="s">
        <v>106</v>
      </c>
      <c r="D190" s="187">
        <v>438800</v>
      </c>
      <c r="E190" s="352"/>
      <c r="F190" s="191"/>
      <c r="O190" s="5"/>
      <c r="P190" s="5"/>
      <c r="Q190" s="5"/>
      <c r="R190" s="5"/>
    </row>
    <row r="191" spans="1:6" ht="23.25" customHeight="1">
      <c r="A191" s="91">
        <v>921</v>
      </c>
      <c r="B191" s="44"/>
      <c r="C191" s="45" t="s">
        <v>218</v>
      </c>
      <c r="D191" s="46"/>
      <c r="E191" s="46">
        <f>E192</f>
        <v>119000</v>
      </c>
      <c r="F191" s="47"/>
    </row>
    <row r="192" spans="1:6" ht="19.5" customHeight="1">
      <c r="A192" s="174"/>
      <c r="B192" s="175">
        <v>92105</v>
      </c>
      <c r="C192" s="70" t="s">
        <v>219</v>
      </c>
      <c r="D192" s="177"/>
      <c r="E192" s="177">
        <f>E193</f>
        <v>119000</v>
      </c>
      <c r="F192" s="178"/>
    </row>
    <row r="193" spans="1:6" ht="30" customHeight="1">
      <c r="A193" s="179"/>
      <c r="B193" s="185"/>
      <c r="C193" s="123" t="s">
        <v>220</v>
      </c>
      <c r="D193" s="187"/>
      <c r="E193" s="352">
        <v>119000</v>
      </c>
      <c r="F193" s="188"/>
    </row>
    <row r="194" spans="1:6" ht="19.5" customHeight="1">
      <c r="A194" s="91">
        <v>926</v>
      </c>
      <c r="B194" s="44"/>
      <c r="C194" s="45" t="s">
        <v>108</v>
      </c>
      <c r="D194" s="46">
        <f>D195</f>
        <v>582247</v>
      </c>
      <c r="E194" s="46"/>
      <c r="F194" s="47"/>
    </row>
    <row r="195" spans="1:6" ht="19.5" customHeight="1">
      <c r="A195" s="48"/>
      <c r="B195" s="124">
        <v>92601</v>
      </c>
      <c r="C195" s="70" t="s">
        <v>109</v>
      </c>
      <c r="D195" s="125">
        <f>SUM(D196:D197)</f>
        <v>582247</v>
      </c>
      <c r="E195" s="125"/>
      <c r="F195" s="178"/>
    </row>
    <row r="196" spans="1:6" ht="28.5" customHeight="1">
      <c r="A196" s="28"/>
      <c r="B196" s="29"/>
      <c r="C196" s="96" t="s">
        <v>110</v>
      </c>
      <c r="D196" s="159">
        <v>100000</v>
      </c>
      <c r="E196" s="159"/>
      <c r="F196" s="97"/>
    </row>
    <row r="197" spans="1:6" ht="28.5" customHeight="1">
      <c r="A197" s="28"/>
      <c r="B197" s="29"/>
      <c r="C197" s="87" t="s">
        <v>262</v>
      </c>
      <c r="D197" s="150">
        <f>377247+105000</f>
        <v>482247</v>
      </c>
      <c r="E197" s="150"/>
      <c r="F197" s="164"/>
    </row>
    <row r="198" spans="1:6" ht="25.5" customHeight="1" thickBot="1">
      <c r="A198" s="195"/>
      <c r="B198" s="175"/>
      <c r="C198" s="196" t="s">
        <v>275</v>
      </c>
      <c r="D198" s="197">
        <f>D199+D202+D205</f>
        <v>160214</v>
      </c>
      <c r="E198" s="197">
        <f>E199+E202+E205</f>
        <v>200000</v>
      </c>
      <c r="F198" s="198">
        <f>E198/D198</f>
        <v>1.2483303581459797</v>
      </c>
    </row>
    <row r="199" spans="1:6" ht="19.5" customHeight="1" thickTop="1">
      <c r="A199" s="91">
        <v>710</v>
      </c>
      <c r="B199" s="44"/>
      <c r="C199" s="45" t="s">
        <v>30</v>
      </c>
      <c r="D199" s="199">
        <f>D200</f>
        <v>38159</v>
      </c>
      <c r="E199" s="199"/>
      <c r="F199" s="200"/>
    </row>
    <row r="200" spans="1:6" ht="19.5" customHeight="1">
      <c r="A200" s="358"/>
      <c r="B200" s="201">
        <v>71035</v>
      </c>
      <c r="C200" s="202" t="s">
        <v>31</v>
      </c>
      <c r="D200" s="203">
        <f>D201</f>
        <v>38159</v>
      </c>
      <c r="E200" s="203"/>
      <c r="F200" s="193"/>
    </row>
    <row r="201" spans="1:6" ht="29.25" customHeight="1">
      <c r="A201" s="179"/>
      <c r="B201" s="185"/>
      <c r="C201" s="186" t="s">
        <v>111</v>
      </c>
      <c r="D201" s="187">
        <v>38159</v>
      </c>
      <c r="E201" s="187"/>
      <c r="F201" s="67"/>
    </row>
    <row r="202" spans="1:6" ht="19.5" customHeight="1">
      <c r="A202" s="91">
        <v>801</v>
      </c>
      <c r="B202" s="44"/>
      <c r="C202" s="45" t="s">
        <v>67</v>
      </c>
      <c r="D202" s="199">
        <f>D203</f>
        <v>100000</v>
      </c>
      <c r="E202" s="199">
        <f>E203</f>
        <v>200000</v>
      </c>
      <c r="F202" s="200">
        <f>E202/D202</f>
        <v>2</v>
      </c>
    </row>
    <row r="203" spans="1:6" ht="19.5" customHeight="1">
      <c r="A203" s="358"/>
      <c r="B203" s="201">
        <v>80104</v>
      </c>
      <c r="C203" s="202" t="s">
        <v>69</v>
      </c>
      <c r="D203" s="203">
        <f>D204</f>
        <v>100000</v>
      </c>
      <c r="E203" s="203">
        <f>E204</f>
        <v>200000</v>
      </c>
      <c r="F203" s="193">
        <f>E203/D203</f>
        <v>2</v>
      </c>
    </row>
    <row r="204" spans="1:6" ht="19.5" customHeight="1">
      <c r="A204" s="179"/>
      <c r="B204" s="185"/>
      <c r="C204" s="186" t="s">
        <v>209</v>
      </c>
      <c r="D204" s="187">
        <v>100000</v>
      </c>
      <c r="E204" s="187">
        <v>200000</v>
      </c>
      <c r="F204" s="67">
        <f>E204/D204</f>
        <v>2</v>
      </c>
    </row>
    <row r="205" spans="1:6" s="95" customFormat="1" ht="19.5" customHeight="1">
      <c r="A205" s="91">
        <v>900</v>
      </c>
      <c r="B205" s="44"/>
      <c r="C205" s="45" t="s">
        <v>89</v>
      </c>
      <c r="D205" s="199">
        <f>D206</f>
        <v>22055</v>
      </c>
      <c r="E205" s="199"/>
      <c r="F205" s="200"/>
    </row>
    <row r="206" spans="1:6" s="95" customFormat="1" ht="19.5" customHeight="1">
      <c r="A206" s="174"/>
      <c r="B206" s="201">
        <v>90002</v>
      </c>
      <c r="C206" s="202" t="s">
        <v>174</v>
      </c>
      <c r="D206" s="203">
        <f>D207</f>
        <v>22055</v>
      </c>
      <c r="E206" s="203"/>
      <c r="F206" s="193"/>
    </row>
    <row r="207" spans="1:6" ht="28.5" customHeight="1">
      <c r="A207" s="181"/>
      <c r="B207" s="182"/>
      <c r="C207" s="189" t="s">
        <v>221</v>
      </c>
      <c r="D207" s="194">
        <v>22055</v>
      </c>
      <c r="E207" s="194"/>
      <c r="F207" s="191"/>
    </row>
    <row r="208" spans="1:6" ht="33.75" customHeight="1" thickBot="1">
      <c r="A208" s="38"/>
      <c r="B208" s="39"/>
      <c r="C208" s="170" t="s">
        <v>282</v>
      </c>
      <c r="D208" s="41">
        <f>D209+D213+D218+D221+D224+D243+D246</f>
        <v>50997009</v>
      </c>
      <c r="E208" s="41">
        <f>E209+E213+E218+E221+E224+E243+E246</f>
        <v>59081467</v>
      </c>
      <c r="F208" s="167">
        <f>E208/D208</f>
        <v>1.1585280815194476</v>
      </c>
    </row>
    <row r="209" spans="1:6" ht="19.5" customHeight="1" thickTop="1">
      <c r="A209" s="100">
        <v>750</v>
      </c>
      <c r="B209" s="101"/>
      <c r="C209" s="45" t="s">
        <v>32</v>
      </c>
      <c r="D209" s="147">
        <f>D210</f>
        <v>1499616</v>
      </c>
      <c r="E209" s="147">
        <f>E210</f>
        <v>1544567</v>
      </c>
      <c r="F209" s="92">
        <f>E209/D209</f>
        <v>1.0299750069351088</v>
      </c>
    </row>
    <row r="210" spans="1:6" ht="19.5" customHeight="1">
      <c r="A210" s="28"/>
      <c r="B210" s="124">
        <v>75011</v>
      </c>
      <c r="C210" s="70" t="s">
        <v>33</v>
      </c>
      <c r="D210" s="149">
        <f>SUM(D211:D211)</f>
        <v>1499616</v>
      </c>
      <c r="E210" s="125">
        <f>SUM(E211)</f>
        <v>1544567</v>
      </c>
      <c r="F210" s="90">
        <f aca="true" t="shared" si="7" ref="F210:F277">E210/D210</f>
        <v>1.0299750069351088</v>
      </c>
    </row>
    <row r="211" spans="1:6" ht="30" customHeight="1">
      <c r="A211" s="38"/>
      <c r="B211" s="169"/>
      <c r="C211" s="54" t="s">
        <v>114</v>
      </c>
      <c r="D211" s="166">
        <v>1499616</v>
      </c>
      <c r="E211" s="55">
        <v>1544567</v>
      </c>
      <c r="F211" s="143">
        <f t="shared" si="7"/>
        <v>1.0299750069351088</v>
      </c>
    </row>
    <row r="212" spans="1:6" ht="30" customHeight="1">
      <c r="A212" s="338"/>
      <c r="B212" s="339"/>
      <c r="C212" s="340"/>
      <c r="D212" s="359"/>
      <c r="E212" s="372"/>
      <c r="F212" s="360"/>
    </row>
    <row r="213" spans="1:6" ht="30" customHeight="1">
      <c r="A213" s="91">
        <v>751</v>
      </c>
      <c r="B213" s="44"/>
      <c r="C213" s="45" t="s">
        <v>115</v>
      </c>
      <c r="D213" s="147">
        <f>D214+D216</f>
        <v>487080</v>
      </c>
      <c r="E213" s="147">
        <f>E214+E216</f>
        <v>29100</v>
      </c>
      <c r="F213" s="92">
        <f t="shared" si="7"/>
        <v>0.05974377925597438</v>
      </c>
    </row>
    <row r="214" spans="1:6" ht="19.5" customHeight="1">
      <c r="A214" s="207"/>
      <c r="B214" s="124">
        <v>75101</v>
      </c>
      <c r="C214" s="70" t="s">
        <v>116</v>
      </c>
      <c r="D214" s="149">
        <f>D215</f>
        <v>29140</v>
      </c>
      <c r="E214" s="149">
        <f>E215</f>
        <v>29100</v>
      </c>
      <c r="F214" s="90">
        <f t="shared" si="7"/>
        <v>0.9986273164035689</v>
      </c>
    </row>
    <row r="215" spans="1:6" ht="30" customHeight="1">
      <c r="A215" s="28"/>
      <c r="B215" s="39"/>
      <c r="C215" s="123" t="s">
        <v>205</v>
      </c>
      <c r="D215" s="160">
        <v>29140</v>
      </c>
      <c r="E215" s="160">
        <v>29100</v>
      </c>
      <c r="F215" s="67">
        <f t="shared" si="7"/>
        <v>0.9986273164035689</v>
      </c>
    </row>
    <row r="216" spans="1:6" s="95" customFormat="1" ht="19.5" customHeight="1">
      <c r="A216" s="68"/>
      <c r="B216" s="69">
        <v>75113</v>
      </c>
      <c r="C216" s="115" t="s">
        <v>222</v>
      </c>
      <c r="D216" s="51">
        <f>D217</f>
        <v>457940</v>
      </c>
      <c r="E216" s="51"/>
      <c r="F216" s="64"/>
    </row>
    <row r="217" spans="1:6" ht="19.5" customHeight="1">
      <c r="A217" s="38"/>
      <c r="B217" s="39"/>
      <c r="C217" s="123" t="s">
        <v>283</v>
      </c>
      <c r="D217" s="160">
        <v>457940</v>
      </c>
      <c r="E217" s="160"/>
      <c r="F217" s="67"/>
    </row>
    <row r="218" spans="1:14" s="122" customFormat="1" ht="19.5" customHeight="1">
      <c r="A218" s="199">
        <v>754</v>
      </c>
      <c r="B218" s="199"/>
      <c r="C218" s="45" t="s">
        <v>39</v>
      </c>
      <c r="D218" s="199">
        <f>D219</f>
        <v>2200</v>
      </c>
      <c r="E218" s="46">
        <f>E219</f>
        <v>1800</v>
      </c>
      <c r="F218" s="47">
        <f t="shared" si="7"/>
        <v>0.8181818181818182</v>
      </c>
      <c r="G218" s="95"/>
      <c r="H218" s="95"/>
      <c r="I218" s="95"/>
      <c r="J218" s="95"/>
      <c r="K218" s="95"/>
      <c r="L218" s="95"/>
      <c r="M218" s="95"/>
      <c r="N218" s="95"/>
    </row>
    <row r="219" spans="1:14" s="122" customFormat="1" ht="19.5" customHeight="1">
      <c r="A219" s="48"/>
      <c r="B219" s="69">
        <v>75414</v>
      </c>
      <c r="C219" s="115" t="s">
        <v>117</v>
      </c>
      <c r="D219" s="51">
        <f>D220</f>
        <v>2200</v>
      </c>
      <c r="E219" s="51">
        <f>E220</f>
        <v>1800</v>
      </c>
      <c r="F219" s="64">
        <f t="shared" si="7"/>
        <v>0.8181818181818182</v>
      </c>
      <c r="G219" s="95"/>
      <c r="H219" s="95"/>
      <c r="I219" s="95"/>
      <c r="J219" s="95"/>
      <c r="K219" s="95"/>
      <c r="L219" s="95"/>
      <c r="M219" s="95"/>
      <c r="N219" s="95"/>
    </row>
    <row r="220" spans="1:6" s="4" customFormat="1" ht="19.5" customHeight="1">
      <c r="A220" s="38"/>
      <c r="B220" s="39"/>
      <c r="C220" s="123" t="s">
        <v>118</v>
      </c>
      <c r="D220" s="55">
        <v>2200</v>
      </c>
      <c r="E220" s="160">
        <v>1800</v>
      </c>
      <c r="F220" s="67">
        <f t="shared" si="7"/>
        <v>0.8181818181818182</v>
      </c>
    </row>
    <row r="221" spans="1:6" ht="19.5" customHeight="1">
      <c r="A221" s="91">
        <v>801</v>
      </c>
      <c r="B221" s="199"/>
      <c r="C221" s="45" t="s">
        <v>67</v>
      </c>
      <c r="D221" s="199">
        <f>D222</f>
        <v>14000</v>
      </c>
      <c r="E221" s="199"/>
      <c r="F221" s="199"/>
    </row>
    <row r="222" spans="1:6" ht="19.5" customHeight="1">
      <c r="A222" s="207"/>
      <c r="B222" s="124">
        <v>80101</v>
      </c>
      <c r="C222" s="70" t="s">
        <v>68</v>
      </c>
      <c r="D222" s="51">
        <f>D223</f>
        <v>14000</v>
      </c>
      <c r="E222" s="160"/>
      <c r="F222" s="67"/>
    </row>
    <row r="223" spans="1:6" s="4" customFormat="1" ht="19.5" customHeight="1">
      <c r="A223" s="38"/>
      <c r="B223" s="39"/>
      <c r="C223" s="54" t="s">
        <v>228</v>
      </c>
      <c r="D223" s="55">
        <v>14000</v>
      </c>
      <c r="E223" s="160"/>
      <c r="F223" s="67"/>
    </row>
    <row r="224" spans="1:6" ht="19.5" customHeight="1">
      <c r="A224" s="91">
        <v>852</v>
      </c>
      <c r="B224" s="44"/>
      <c r="C224" s="45" t="s">
        <v>73</v>
      </c>
      <c r="D224" s="147">
        <f>D225+D228+D231+D233+D235+D238+D241</f>
        <v>47233156</v>
      </c>
      <c r="E224" s="147">
        <f>E225+E228+E231+E233+E235+E238+E241</f>
        <v>57506000</v>
      </c>
      <c r="F224" s="92">
        <f t="shared" si="7"/>
        <v>1.2174922209305683</v>
      </c>
    </row>
    <row r="225" spans="1:6" ht="19.5" customHeight="1">
      <c r="A225" s="68"/>
      <c r="B225" s="124">
        <v>85203</v>
      </c>
      <c r="C225" s="115" t="s">
        <v>119</v>
      </c>
      <c r="D225" s="51">
        <f>SUM(D226:D227)</f>
        <v>799900</v>
      </c>
      <c r="E225" s="51">
        <f>SUM(E226:E227)</f>
        <v>782000</v>
      </c>
      <c r="F225" s="90">
        <f t="shared" si="7"/>
        <v>0.977622202775347</v>
      </c>
    </row>
    <row r="226" spans="1:6" ht="19.5" customHeight="1">
      <c r="A226" s="28"/>
      <c r="B226" s="133"/>
      <c r="C226" s="72" t="s">
        <v>199</v>
      </c>
      <c r="D226" s="159">
        <v>724900</v>
      </c>
      <c r="E226" s="73">
        <v>782000</v>
      </c>
      <c r="F226" s="97">
        <f t="shared" si="7"/>
        <v>1.0787694854462684</v>
      </c>
    </row>
    <row r="227" spans="1:6" ht="30" customHeight="1">
      <c r="A227" s="28"/>
      <c r="B227" s="39"/>
      <c r="C227" s="123" t="s">
        <v>284</v>
      </c>
      <c r="D227" s="160">
        <v>75000</v>
      </c>
      <c r="E227" s="66"/>
      <c r="F227" s="67"/>
    </row>
    <row r="228" spans="1:6" ht="30" customHeight="1">
      <c r="A228" s="28"/>
      <c r="B228" s="69">
        <v>85212</v>
      </c>
      <c r="C228" s="115" t="s">
        <v>210</v>
      </c>
      <c r="D228" s="51">
        <f>SUM(D229:D230)</f>
        <v>30693816</v>
      </c>
      <c r="E228" s="51">
        <f>SUM(E229:E230)</f>
        <v>45881000</v>
      </c>
      <c r="F228" s="64">
        <f t="shared" si="7"/>
        <v>1.4947962156285814</v>
      </c>
    </row>
    <row r="229" spans="1:6" ht="19.5" customHeight="1">
      <c r="A229" s="28"/>
      <c r="B229" s="133"/>
      <c r="C229" s="72" t="s">
        <v>224</v>
      </c>
      <c r="D229" s="159">
        <v>30520326</v>
      </c>
      <c r="E229" s="159">
        <v>45881000</v>
      </c>
      <c r="F229" s="97">
        <f t="shared" si="7"/>
        <v>1.5032932479161591</v>
      </c>
    </row>
    <row r="230" spans="1:6" ht="30" customHeight="1">
      <c r="A230" s="28"/>
      <c r="B230" s="39"/>
      <c r="C230" s="123" t="s">
        <v>225</v>
      </c>
      <c r="D230" s="160">
        <v>173490</v>
      </c>
      <c r="E230" s="160"/>
      <c r="F230" s="67"/>
    </row>
    <row r="231" spans="1:6" ht="30.75" customHeight="1">
      <c r="A231" s="28"/>
      <c r="B231" s="69">
        <v>85213</v>
      </c>
      <c r="C231" s="115" t="s">
        <v>226</v>
      </c>
      <c r="D231" s="51">
        <f>D232</f>
        <v>705600</v>
      </c>
      <c r="E231" s="51">
        <f>E232</f>
        <v>800000</v>
      </c>
      <c r="F231" s="64">
        <f t="shared" si="7"/>
        <v>1.1337868480725624</v>
      </c>
    </row>
    <row r="232" spans="1:6" ht="30" customHeight="1">
      <c r="A232" s="28"/>
      <c r="B232" s="169"/>
      <c r="C232" s="123" t="s">
        <v>249</v>
      </c>
      <c r="D232" s="166">
        <v>705600</v>
      </c>
      <c r="E232" s="166">
        <v>800000</v>
      </c>
      <c r="F232" s="67">
        <f t="shared" si="7"/>
        <v>1.1337868480725624</v>
      </c>
    </row>
    <row r="233" spans="1:6" ht="19.5" customHeight="1">
      <c r="A233" s="28"/>
      <c r="B233" s="69">
        <v>85214</v>
      </c>
      <c r="C233" s="50" t="s">
        <v>76</v>
      </c>
      <c r="D233" s="51">
        <f>D234</f>
        <v>10356400</v>
      </c>
      <c r="E233" s="51">
        <f>E234</f>
        <v>9258000</v>
      </c>
      <c r="F233" s="64">
        <f t="shared" si="7"/>
        <v>0.8939399791433317</v>
      </c>
    </row>
    <row r="234" spans="1:18" s="4" customFormat="1" ht="30" customHeight="1">
      <c r="A234" s="28"/>
      <c r="B234" s="169"/>
      <c r="C234" s="54" t="s">
        <v>227</v>
      </c>
      <c r="D234" s="166">
        <v>10356400</v>
      </c>
      <c r="E234" s="166">
        <v>9258000</v>
      </c>
      <c r="F234" s="143">
        <f t="shared" si="7"/>
        <v>0.8939399791433317</v>
      </c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</row>
    <row r="235" spans="1:18" ht="19.5" customHeight="1">
      <c r="A235" s="28"/>
      <c r="B235" s="69">
        <v>85216</v>
      </c>
      <c r="C235" s="115" t="s">
        <v>120</v>
      </c>
      <c r="D235" s="51">
        <f>D236</f>
        <v>249440</v>
      </c>
      <c r="E235" s="51"/>
      <c r="F235" s="64"/>
      <c r="G235" s="208"/>
      <c r="H235" s="208"/>
      <c r="I235" s="208"/>
      <c r="J235" s="208"/>
      <c r="K235" s="208"/>
      <c r="L235" s="208"/>
      <c r="M235" s="208"/>
      <c r="N235" s="208"/>
      <c r="O235"/>
      <c r="P235"/>
      <c r="Q235"/>
      <c r="R235"/>
    </row>
    <row r="236" spans="1:18" ht="19.5" customHeight="1">
      <c r="A236" s="28"/>
      <c r="B236" s="133"/>
      <c r="C236" s="205" t="s">
        <v>201</v>
      </c>
      <c r="D236" s="206">
        <v>249440</v>
      </c>
      <c r="E236" s="206"/>
      <c r="F236" s="163"/>
      <c r="G236" s="208"/>
      <c r="H236" s="208"/>
      <c r="I236" s="208"/>
      <c r="J236" s="208"/>
      <c r="K236" s="208"/>
      <c r="L236" s="208"/>
      <c r="M236" s="208"/>
      <c r="N236" s="208"/>
      <c r="O236"/>
      <c r="P236"/>
      <c r="Q236"/>
      <c r="R236"/>
    </row>
    <row r="237" spans="1:18" ht="19.5" customHeight="1">
      <c r="A237" s="338"/>
      <c r="B237" s="339"/>
      <c r="C237" s="340"/>
      <c r="D237" s="359"/>
      <c r="E237" s="359"/>
      <c r="F237" s="360"/>
      <c r="G237" s="208"/>
      <c r="H237" s="208"/>
      <c r="I237" s="208"/>
      <c r="J237" s="208"/>
      <c r="K237" s="208"/>
      <c r="L237" s="208"/>
      <c r="M237" s="208"/>
      <c r="N237" s="208"/>
      <c r="O237"/>
      <c r="P237"/>
      <c r="Q237"/>
      <c r="R237"/>
    </row>
    <row r="238" spans="1:18" ht="19.5" customHeight="1">
      <c r="A238" s="68"/>
      <c r="B238" s="69">
        <v>85219</v>
      </c>
      <c r="C238" s="115" t="s">
        <v>80</v>
      </c>
      <c r="D238" s="51">
        <f>SUM(D239:D240)</f>
        <v>3498000</v>
      </c>
      <c r="E238" s="51"/>
      <c r="F238" s="64"/>
      <c r="G238" s="208"/>
      <c r="H238" s="208"/>
      <c r="I238" s="208"/>
      <c r="J238" s="208"/>
      <c r="K238" s="208"/>
      <c r="L238" s="208"/>
      <c r="M238" s="208"/>
      <c r="N238" s="208"/>
      <c r="O238"/>
      <c r="P238"/>
      <c r="Q238"/>
      <c r="R238"/>
    </row>
    <row r="239" spans="1:18" ht="19.5" customHeight="1">
      <c r="A239" s="28"/>
      <c r="B239" s="133"/>
      <c r="C239" s="205" t="s">
        <v>200</v>
      </c>
      <c r="D239" s="206">
        <v>3490000</v>
      </c>
      <c r="E239" s="206"/>
      <c r="F239" s="163"/>
      <c r="G239" s="208"/>
      <c r="H239" s="208"/>
      <c r="I239" s="208"/>
      <c r="J239" s="208"/>
      <c r="K239" s="208"/>
      <c r="L239" s="208"/>
      <c r="M239" s="208"/>
      <c r="N239" s="208"/>
      <c r="O239"/>
      <c r="P239"/>
      <c r="Q239"/>
      <c r="R239"/>
    </row>
    <row r="240" spans="1:18" ht="30" customHeight="1">
      <c r="A240" s="28"/>
      <c r="B240" s="39"/>
      <c r="C240" s="209" t="s">
        <v>202</v>
      </c>
      <c r="D240" s="150">
        <v>8000</v>
      </c>
      <c r="E240" s="150"/>
      <c r="F240" s="164"/>
      <c r="G240" s="208"/>
      <c r="H240" s="208"/>
      <c r="I240" s="208"/>
      <c r="J240" s="208"/>
      <c r="K240" s="208"/>
      <c r="L240" s="208"/>
      <c r="M240" s="208"/>
      <c r="N240" s="208"/>
      <c r="O240"/>
      <c r="P240"/>
      <c r="Q240"/>
      <c r="R240"/>
    </row>
    <row r="241" spans="1:18" ht="19.5" customHeight="1">
      <c r="A241" s="28"/>
      <c r="B241" s="69">
        <v>85228</v>
      </c>
      <c r="C241" s="115" t="s">
        <v>121</v>
      </c>
      <c r="D241" s="51">
        <f>D242</f>
        <v>930000</v>
      </c>
      <c r="E241" s="51">
        <f>E242</f>
        <v>785000</v>
      </c>
      <c r="F241" s="64">
        <f t="shared" si="7"/>
        <v>0.8440860215053764</v>
      </c>
      <c r="G241" s="208"/>
      <c r="H241" s="208"/>
      <c r="I241" s="208"/>
      <c r="J241" s="208"/>
      <c r="K241" s="208"/>
      <c r="L241" s="208"/>
      <c r="M241" s="208"/>
      <c r="N241" s="208"/>
      <c r="O241"/>
      <c r="P241"/>
      <c r="Q241"/>
      <c r="R241"/>
    </row>
    <row r="242" spans="1:18" ht="19.5" customHeight="1">
      <c r="A242" s="28"/>
      <c r="B242" s="169"/>
      <c r="C242" s="54" t="s">
        <v>203</v>
      </c>
      <c r="D242" s="166">
        <v>930000</v>
      </c>
      <c r="E242" s="166">
        <v>785000</v>
      </c>
      <c r="F242" s="143">
        <f t="shared" si="7"/>
        <v>0.8440860215053764</v>
      </c>
      <c r="G242" s="208"/>
      <c r="H242" s="208"/>
      <c r="I242" s="208"/>
      <c r="J242" s="208"/>
      <c r="K242" s="208"/>
      <c r="L242" s="208"/>
      <c r="M242" s="208"/>
      <c r="N242" s="208"/>
      <c r="O242"/>
      <c r="P242"/>
      <c r="Q242"/>
      <c r="R242"/>
    </row>
    <row r="243" spans="1:18" s="4" customFormat="1" ht="19.5" customHeight="1">
      <c r="A243" s="100">
        <v>854</v>
      </c>
      <c r="B243" s="101"/>
      <c r="C243" s="210" t="s">
        <v>87</v>
      </c>
      <c r="D243" s="103">
        <f>D244</f>
        <v>4000</v>
      </c>
      <c r="E243" s="211"/>
      <c r="F243" s="104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</row>
    <row r="244" spans="1:18" s="95" customFormat="1" ht="22.5" customHeight="1">
      <c r="A244" s="48"/>
      <c r="B244" s="69">
        <v>85401</v>
      </c>
      <c r="C244" s="115" t="s">
        <v>88</v>
      </c>
      <c r="D244" s="125">
        <f>D245</f>
        <v>4000</v>
      </c>
      <c r="E244" s="149"/>
      <c r="F244" s="64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</row>
    <row r="245" spans="1:18" s="4" customFormat="1" ht="19.5" customHeight="1">
      <c r="A245" s="38"/>
      <c r="B245" s="39"/>
      <c r="C245" s="123" t="s">
        <v>228</v>
      </c>
      <c r="D245" s="55">
        <v>4000</v>
      </c>
      <c r="E245" s="166"/>
      <c r="F245" s="67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</row>
    <row r="246" spans="1:18" ht="19.5" customHeight="1">
      <c r="A246" s="91">
        <v>900</v>
      </c>
      <c r="B246" s="44"/>
      <c r="C246" s="45" t="s">
        <v>89</v>
      </c>
      <c r="D246" s="213">
        <f>D247</f>
        <v>1756957</v>
      </c>
      <c r="E246" s="213"/>
      <c r="F246" s="92"/>
      <c r="G246" s="208"/>
      <c r="H246" s="208"/>
      <c r="I246" s="208"/>
      <c r="J246" s="208"/>
      <c r="K246" s="208"/>
      <c r="L246" s="208"/>
      <c r="M246" s="208"/>
      <c r="N246" s="208"/>
      <c r="O246"/>
      <c r="P246"/>
      <c r="Q246"/>
      <c r="R246"/>
    </row>
    <row r="247" spans="1:18" s="95" customFormat="1" ht="19.5" customHeight="1">
      <c r="A247" s="68"/>
      <c r="B247" s="124">
        <v>90015</v>
      </c>
      <c r="C247" s="70" t="s">
        <v>94</v>
      </c>
      <c r="D247" s="214">
        <f>D248</f>
        <v>1756957</v>
      </c>
      <c r="E247" s="214"/>
      <c r="F247" s="64"/>
      <c r="G247" s="208"/>
      <c r="H247" s="208"/>
      <c r="I247" s="208"/>
      <c r="J247" s="208"/>
      <c r="K247" s="208"/>
      <c r="L247" s="208"/>
      <c r="M247" s="208"/>
      <c r="N247" s="208"/>
      <c r="O247"/>
      <c r="P247"/>
      <c r="Q247"/>
      <c r="R247"/>
    </row>
    <row r="248" spans="1:18" s="4" customFormat="1" ht="30" customHeight="1">
      <c r="A248" s="28"/>
      <c r="B248" s="29"/>
      <c r="C248" s="205" t="s">
        <v>263</v>
      </c>
      <c r="D248" s="206">
        <v>1756957</v>
      </c>
      <c r="E248" s="206"/>
      <c r="F248" s="163"/>
      <c r="G248" s="208"/>
      <c r="H248" s="208"/>
      <c r="I248" s="208"/>
      <c r="J248" s="208"/>
      <c r="K248" s="208"/>
      <c r="L248" s="208"/>
      <c r="M248" s="208"/>
      <c r="N248" s="208"/>
      <c r="O248"/>
      <c r="P248"/>
      <c r="Q248"/>
      <c r="R248"/>
    </row>
    <row r="249" spans="1:18" s="4" customFormat="1" ht="30" customHeight="1">
      <c r="A249" s="338"/>
      <c r="B249" s="339"/>
      <c r="C249" s="340"/>
      <c r="D249" s="359"/>
      <c r="E249" s="359"/>
      <c r="F249" s="360"/>
      <c r="G249" s="208"/>
      <c r="H249" s="208"/>
      <c r="I249" s="208"/>
      <c r="J249" s="208"/>
      <c r="K249" s="208"/>
      <c r="L249" s="208"/>
      <c r="M249" s="208"/>
      <c r="N249" s="208"/>
      <c r="O249"/>
      <c r="P249"/>
      <c r="Q249"/>
      <c r="R249"/>
    </row>
    <row r="250" spans="1:18" s="4" customFormat="1" ht="30" customHeight="1">
      <c r="A250" s="381"/>
      <c r="B250" s="3"/>
      <c r="C250" s="354"/>
      <c r="D250" s="382"/>
      <c r="E250" s="382"/>
      <c r="F250" s="375"/>
      <c r="G250" s="208"/>
      <c r="H250" s="208"/>
      <c r="I250" s="208"/>
      <c r="J250" s="208"/>
      <c r="K250" s="208"/>
      <c r="L250" s="208"/>
      <c r="M250" s="208"/>
      <c r="N250" s="208"/>
      <c r="O250"/>
      <c r="P250"/>
      <c r="Q250"/>
      <c r="R250"/>
    </row>
    <row r="251" spans="1:18" s="4" customFormat="1" ht="30" customHeight="1">
      <c r="A251" s="381"/>
      <c r="B251" s="3"/>
      <c r="C251" s="354"/>
      <c r="D251" s="382"/>
      <c r="E251" s="382"/>
      <c r="F251" s="375"/>
      <c r="G251" s="208"/>
      <c r="H251" s="208"/>
      <c r="I251" s="208"/>
      <c r="J251" s="208"/>
      <c r="K251" s="208"/>
      <c r="L251" s="208"/>
      <c r="M251" s="208"/>
      <c r="N251" s="208"/>
      <c r="O251"/>
      <c r="P251"/>
      <c r="Q251"/>
      <c r="R251"/>
    </row>
    <row r="252" spans="1:18" s="4" customFormat="1" ht="30" customHeight="1">
      <c r="A252" s="381"/>
      <c r="B252" s="3"/>
      <c r="C252" s="354"/>
      <c r="D252" s="382"/>
      <c r="E252" s="382"/>
      <c r="F252" s="375"/>
      <c r="G252" s="208"/>
      <c r="H252" s="208"/>
      <c r="I252" s="208"/>
      <c r="J252" s="208"/>
      <c r="K252" s="208"/>
      <c r="L252" s="208"/>
      <c r="M252" s="208"/>
      <c r="N252" s="208"/>
      <c r="O252"/>
      <c r="P252"/>
      <c r="Q252"/>
      <c r="R252"/>
    </row>
    <row r="253" spans="1:18" s="4" customFormat="1" ht="30" customHeight="1">
      <c r="A253" s="381"/>
      <c r="B253" s="3"/>
      <c r="C253" s="354"/>
      <c r="D253" s="382"/>
      <c r="E253" s="382"/>
      <c r="F253" s="375"/>
      <c r="G253" s="208"/>
      <c r="H253" s="208"/>
      <c r="I253" s="208"/>
      <c r="J253" s="208"/>
      <c r="K253" s="208"/>
      <c r="L253" s="208"/>
      <c r="M253" s="208"/>
      <c r="N253" s="208"/>
      <c r="O253"/>
      <c r="P253"/>
      <c r="Q253"/>
      <c r="R253"/>
    </row>
    <row r="254" spans="1:18" s="4" customFormat="1" ht="30" customHeight="1">
      <c r="A254" s="381"/>
      <c r="B254" s="3"/>
      <c r="C254" s="354"/>
      <c r="D254" s="382"/>
      <c r="E254" s="382"/>
      <c r="F254" s="375"/>
      <c r="G254" s="208"/>
      <c r="H254" s="208"/>
      <c r="I254" s="208"/>
      <c r="J254" s="208"/>
      <c r="K254" s="208"/>
      <c r="L254" s="208"/>
      <c r="M254" s="208"/>
      <c r="N254" s="208"/>
      <c r="O254"/>
      <c r="P254"/>
      <c r="Q254"/>
      <c r="R254"/>
    </row>
    <row r="255" spans="1:18" s="4" customFormat="1" ht="30" customHeight="1">
      <c r="A255" s="381"/>
      <c r="B255" s="3"/>
      <c r="C255" s="354"/>
      <c r="D255" s="382"/>
      <c r="E255" s="382"/>
      <c r="F255" s="375"/>
      <c r="G255" s="208"/>
      <c r="H255" s="208"/>
      <c r="I255" s="208"/>
      <c r="J255" s="208"/>
      <c r="K255" s="208"/>
      <c r="L255" s="208"/>
      <c r="M255" s="208"/>
      <c r="N255" s="208"/>
      <c r="O255"/>
      <c r="P255"/>
      <c r="Q255"/>
      <c r="R255"/>
    </row>
    <row r="256" spans="1:18" s="4" customFormat="1" ht="30" customHeight="1">
      <c r="A256" s="381"/>
      <c r="B256" s="3"/>
      <c r="C256" s="354"/>
      <c r="D256" s="382"/>
      <c r="E256" s="382"/>
      <c r="F256" s="375"/>
      <c r="G256" s="208"/>
      <c r="H256" s="208"/>
      <c r="I256" s="208"/>
      <c r="J256" s="208"/>
      <c r="K256" s="208"/>
      <c r="L256" s="208"/>
      <c r="M256" s="208"/>
      <c r="N256" s="208"/>
      <c r="O256"/>
      <c r="P256"/>
      <c r="Q256"/>
      <c r="R256"/>
    </row>
    <row r="257" spans="1:18" s="4" customFormat="1" ht="30" customHeight="1">
      <c r="A257" s="381"/>
      <c r="B257" s="3"/>
      <c r="C257" s="354"/>
      <c r="D257" s="382"/>
      <c r="E257" s="382"/>
      <c r="F257" s="375"/>
      <c r="G257" s="208"/>
      <c r="H257" s="208"/>
      <c r="I257" s="208"/>
      <c r="J257" s="208"/>
      <c r="K257" s="208"/>
      <c r="L257" s="208"/>
      <c r="M257" s="208"/>
      <c r="N257" s="208"/>
      <c r="O257"/>
      <c r="P257"/>
      <c r="Q257"/>
      <c r="R257"/>
    </row>
    <row r="258" spans="1:18" s="4" customFormat="1" ht="54.75" customHeight="1">
      <c r="A258" s="381"/>
      <c r="B258" s="3"/>
      <c r="C258" s="354"/>
      <c r="D258" s="382"/>
      <c r="E258" s="382"/>
      <c r="F258" s="375"/>
      <c r="G258" s="208"/>
      <c r="H258" s="208"/>
      <c r="I258" s="208"/>
      <c r="J258" s="208"/>
      <c r="K258" s="208"/>
      <c r="L258" s="208"/>
      <c r="M258" s="208"/>
      <c r="N258" s="208"/>
      <c r="O258"/>
      <c r="P258"/>
      <c r="Q258"/>
      <c r="R258"/>
    </row>
    <row r="259" spans="1:18" s="4" customFormat="1" ht="26.25" customHeight="1" thickBot="1">
      <c r="A259" s="28"/>
      <c r="B259" s="29"/>
      <c r="C259" s="35" t="s">
        <v>264</v>
      </c>
      <c r="D259" s="216">
        <f>D260+D370+D378+D402+D423</f>
        <v>214756207</v>
      </c>
      <c r="E259" s="216">
        <f>E260+E370+E378+E402+E423</f>
        <v>219207188</v>
      </c>
      <c r="F259" s="217">
        <f t="shared" si="7"/>
        <v>1.020725738558048</v>
      </c>
      <c r="G259" s="208"/>
      <c r="H259" s="208"/>
      <c r="I259" s="208"/>
      <c r="J259" s="208"/>
      <c r="K259" s="208"/>
      <c r="L259" s="208"/>
      <c r="M259" s="208"/>
      <c r="N259" s="208"/>
      <c r="O259"/>
      <c r="P259"/>
      <c r="Q259"/>
      <c r="R259"/>
    </row>
    <row r="260" spans="1:18" ht="19.5" customHeight="1" thickBot="1">
      <c r="A260" s="38"/>
      <c r="B260" s="39"/>
      <c r="C260" s="218" t="s">
        <v>124</v>
      </c>
      <c r="D260" s="41">
        <f>D261+D264+D269+D273+D276+D281+D290+D322+D340+D344</f>
        <v>48595126</v>
      </c>
      <c r="E260" s="41">
        <f>E261+E264+E269+E273+E276+E281+E290+E322+E340+E344</f>
        <v>60011024</v>
      </c>
      <c r="F260" s="167">
        <f t="shared" si="7"/>
        <v>1.2349185801061613</v>
      </c>
      <c r="G260" s="208"/>
      <c r="H260" s="208"/>
      <c r="I260" s="208"/>
      <c r="J260" s="208"/>
      <c r="K260" s="208"/>
      <c r="L260" s="208"/>
      <c r="M260" s="208"/>
      <c r="N260" s="208"/>
      <c r="O260"/>
      <c r="P260"/>
      <c r="Q260"/>
      <c r="R260"/>
    </row>
    <row r="261" spans="1:14" s="121" customFormat="1" ht="19.5" customHeight="1" thickTop="1">
      <c r="A261" s="91">
        <v>630</v>
      </c>
      <c r="B261" s="44"/>
      <c r="C261" s="59" t="s">
        <v>125</v>
      </c>
      <c r="D261" s="147">
        <f>D262</f>
        <v>200</v>
      </c>
      <c r="E261" s="147">
        <f>E262</f>
        <v>200</v>
      </c>
      <c r="F261" s="92">
        <f t="shared" si="7"/>
        <v>1</v>
      </c>
      <c r="G261" s="93"/>
      <c r="H261" s="93"/>
      <c r="I261" s="93"/>
      <c r="J261" s="93"/>
      <c r="K261" s="93"/>
      <c r="L261" s="93"/>
      <c r="M261" s="93"/>
      <c r="N261" s="93"/>
    </row>
    <row r="262" spans="1:10" ht="19.5" customHeight="1">
      <c r="A262" s="207"/>
      <c r="B262" s="69">
        <v>63001</v>
      </c>
      <c r="C262" s="62" t="s">
        <v>126</v>
      </c>
      <c r="D262" s="51">
        <f>D263</f>
        <v>200</v>
      </c>
      <c r="E262" s="51">
        <f>E263</f>
        <v>200</v>
      </c>
      <c r="F262" s="90">
        <f t="shared" si="7"/>
        <v>1</v>
      </c>
      <c r="G262" s="3"/>
      <c r="H262" s="3"/>
      <c r="I262" s="3"/>
      <c r="J262" s="3"/>
    </row>
    <row r="263" spans="1:7" ht="19.5" customHeight="1">
      <c r="A263" s="38"/>
      <c r="B263" s="39"/>
      <c r="C263" s="65" t="s">
        <v>127</v>
      </c>
      <c r="D263" s="160">
        <v>200</v>
      </c>
      <c r="E263" s="160">
        <v>200</v>
      </c>
      <c r="F263" s="143">
        <f t="shared" si="7"/>
        <v>1</v>
      </c>
      <c r="G263" s="226"/>
    </row>
    <row r="264" spans="1:6" ht="19.5" customHeight="1">
      <c r="A264" s="57">
        <v>700</v>
      </c>
      <c r="B264" s="58"/>
      <c r="C264" s="59" t="s">
        <v>112</v>
      </c>
      <c r="D264" s="103">
        <f>D265</f>
        <v>2053621</v>
      </c>
      <c r="E264" s="103">
        <f>E265</f>
        <v>2004800</v>
      </c>
      <c r="F264" s="47">
        <f t="shared" si="7"/>
        <v>0.9762268695148716</v>
      </c>
    </row>
    <row r="265" spans="1:6" ht="19.5" customHeight="1">
      <c r="A265" s="68"/>
      <c r="B265" s="69">
        <v>70005</v>
      </c>
      <c r="C265" s="70" t="s">
        <v>113</v>
      </c>
      <c r="D265" s="220">
        <f>SUM(D266:D268)</f>
        <v>2053621</v>
      </c>
      <c r="E265" s="220">
        <f>SUM(E266+E267)</f>
        <v>2004800</v>
      </c>
      <c r="F265" s="64">
        <f t="shared" si="7"/>
        <v>0.9762268695148716</v>
      </c>
    </row>
    <row r="266" spans="1:6" ht="19.5" customHeight="1">
      <c r="A266" s="28"/>
      <c r="B266" s="71"/>
      <c r="C266" s="96" t="s">
        <v>128</v>
      </c>
      <c r="D266" s="73">
        <v>3600</v>
      </c>
      <c r="E266" s="73">
        <v>4800</v>
      </c>
      <c r="F266" s="97">
        <f t="shared" si="7"/>
        <v>1.3333333333333333</v>
      </c>
    </row>
    <row r="267" spans="1:8" ht="19.5" customHeight="1">
      <c r="A267" s="28"/>
      <c r="B267" s="28"/>
      <c r="C267" s="79" t="s">
        <v>129</v>
      </c>
      <c r="D267" s="137">
        <v>2050000</v>
      </c>
      <c r="E267" s="137">
        <v>2000000</v>
      </c>
      <c r="F267" s="130">
        <f t="shared" si="7"/>
        <v>0.975609756097561</v>
      </c>
      <c r="H267" s="221"/>
    </row>
    <row r="268" spans="1:8" ht="19.5" customHeight="1">
      <c r="A268" s="28"/>
      <c r="B268" s="28"/>
      <c r="C268" s="98" t="s">
        <v>29</v>
      </c>
      <c r="D268" s="31">
        <v>21</v>
      </c>
      <c r="E268" s="31"/>
      <c r="F268" s="67"/>
      <c r="H268" s="221"/>
    </row>
    <row r="269" spans="1:6" ht="19.5" customHeight="1">
      <c r="A269" s="222">
        <v>710</v>
      </c>
      <c r="B269" s="223"/>
      <c r="C269" s="224" t="s">
        <v>30</v>
      </c>
      <c r="D269" s="103">
        <f>D270</f>
        <v>81</v>
      </c>
      <c r="E269" s="103">
        <f>E270</f>
        <v>60</v>
      </c>
      <c r="F269" s="47">
        <f t="shared" si="7"/>
        <v>0.7407407407407407</v>
      </c>
    </row>
    <row r="270" spans="1:6" ht="19.5" customHeight="1">
      <c r="A270" s="60"/>
      <c r="B270" s="61">
        <v>71015</v>
      </c>
      <c r="C270" s="62" t="s">
        <v>130</v>
      </c>
      <c r="D270" s="125">
        <f>SUM(D271:D272)</f>
        <v>81</v>
      </c>
      <c r="E270" s="125">
        <f>SUM(E271:E272)</f>
        <v>60</v>
      </c>
      <c r="F270" s="64">
        <f t="shared" si="7"/>
        <v>0.7407407407407407</v>
      </c>
    </row>
    <row r="271" spans="1:6" ht="30" customHeight="1">
      <c r="A271" s="81"/>
      <c r="B271" s="356"/>
      <c r="C271" s="72" t="s">
        <v>247</v>
      </c>
      <c r="D271" s="134">
        <v>50</v>
      </c>
      <c r="E271" s="134">
        <v>60</v>
      </c>
      <c r="F271" s="97">
        <f t="shared" si="7"/>
        <v>1.2</v>
      </c>
    </row>
    <row r="272" spans="1:6" ht="19.5" customHeight="1">
      <c r="A272" s="227"/>
      <c r="B272" s="228"/>
      <c r="C272" s="123" t="s">
        <v>29</v>
      </c>
      <c r="D272" s="229">
        <v>31</v>
      </c>
      <c r="E272" s="229"/>
      <c r="F272" s="67"/>
    </row>
    <row r="273" spans="1:6" ht="19.5" customHeight="1">
      <c r="A273" s="57">
        <v>750</v>
      </c>
      <c r="B273" s="58"/>
      <c r="C273" s="59" t="s">
        <v>32</v>
      </c>
      <c r="D273" s="46">
        <f>D274</f>
        <v>4500</v>
      </c>
      <c r="E273" s="46">
        <f>E274</f>
        <v>4000</v>
      </c>
      <c r="F273" s="47">
        <f t="shared" si="7"/>
        <v>0.8888888888888888</v>
      </c>
    </row>
    <row r="274" spans="1:6" ht="19.5" customHeight="1">
      <c r="A274" s="48"/>
      <c r="B274" s="124">
        <v>75095</v>
      </c>
      <c r="C274" s="70" t="s">
        <v>14</v>
      </c>
      <c r="D274" s="125">
        <f>D275</f>
        <v>4500</v>
      </c>
      <c r="E274" s="125">
        <f>E275</f>
        <v>4000</v>
      </c>
      <c r="F274" s="90">
        <f t="shared" si="7"/>
        <v>0.8888888888888888</v>
      </c>
    </row>
    <row r="275" spans="1:6" ht="19.5" customHeight="1">
      <c r="A275" s="38"/>
      <c r="B275" s="86"/>
      <c r="C275" s="65" t="s">
        <v>229</v>
      </c>
      <c r="D275" s="229">
        <v>4500</v>
      </c>
      <c r="E275" s="229">
        <v>4000</v>
      </c>
      <c r="F275" s="67">
        <f t="shared" si="7"/>
        <v>0.8888888888888888</v>
      </c>
    </row>
    <row r="276" spans="1:6" ht="19.5" customHeight="1">
      <c r="A276" s="222">
        <v>754</v>
      </c>
      <c r="B276" s="223"/>
      <c r="C276" s="224" t="s">
        <v>39</v>
      </c>
      <c r="D276" s="103">
        <f>D277</f>
        <v>6441</v>
      </c>
      <c r="E276" s="103">
        <f>E277</f>
        <v>7500</v>
      </c>
      <c r="F276" s="246">
        <f t="shared" si="7"/>
        <v>1.1644154634373545</v>
      </c>
    </row>
    <row r="277" spans="1:6" ht="19.5" customHeight="1">
      <c r="A277" s="28"/>
      <c r="B277" s="69">
        <v>75411</v>
      </c>
      <c r="C277" s="62" t="s">
        <v>131</v>
      </c>
      <c r="D277" s="63">
        <f>SUM(D278:D280)</f>
        <v>6441</v>
      </c>
      <c r="E277" s="63">
        <f>SUM(E278:E280)</f>
        <v>7500</v>
      </c>
      <c r="F277" s="127">
        <f t="shared" si="7"/>
        <v>1.1644154634373545</v>
      </c>
    </row>
    <row r="278" spans="1:6" ht="30" customHeight="1">
      <c r="A278" s="28"/>
      <c r="B278" s="75"/>
      <c r="C278" s="117" t="s">
        <v>247</v>
      </c>
      <c r="D278" s="137">
        <v>3000</v>
      </c>
      <c r="E278" s="137">
        <v>3500</v>
      </c>
      <c r="F278" s="248">
        <f aca="true" t="shared" si="8" ref="F278:F289">E278/D278</f>
        <v>1.1666666666666667</v>
      </c>
    </row>
    <row r="279" spans="1:6" ht="19.5" customHeight="1">
      <c r="A279" s="28"/>
      <c r="B279" s="75"/>
      <c r="C279" s="327" t="s">
        <v>265</v>
      </c>
      <c r="D279" s="137">
        <v>3000</v>
      </c>
      <c r="E279" s="137">
        <v>4000</v>
      </c>
      <c r="F279" s="248">
        <f>E279/D279</f>
        <v>1.3333333333333333</v>
      </c>
    </row>
    <row r="280" spans="1:6" ht="19.5" customHeight="1">
      <c r="A280" s="38"/>
      <c r="B280" s="86"/>
      <c r="C280" s="112" t="s">
        <v>29</v>
      </c>
      <c r="D280" s="229">
        <v>441</v>
      </c>
      <c r="E280" s="229"/>
      <c r="F280" s="231"/>
    </row>
    <row r="281" spans="1:6" ht="30" customHeight="1">
      <c r="A281" s="57">
        <v>756</v>
      </c>
      <c r="B281" s="58"/>
      <c r="C281" s="59" t="s">
        <v>42</v>
      </c>
      <c r="D281" s="46">
        <f>D282+D287</f>
        <v>42705000</v>
      </c>
      <c r="E281" s="46">
        <f>E282+E287</f>
        <v>53955734</v>
      </c>
      <c r="F281" s="47">
        <f t="shared" si="8"/>
        <v>1.2634523826249853</v>
      </c>
    </row>
    <row r="282" spans="1:14" s="237" customFormat="1" ht="30" customHeight="1">
      <c r="A282" s="232"/>
      <c r="B282" s="233">
        <v>75618</v>
      </c>
      <c r="C282" s="234" t="s">
        <v>252</v>
      </c>
      <c r="D282" s="235">
        <f>D283+D284+D285+D286</f>
        <v>7705000</v>
      </c>
      <c r="E282" s="235">
        <f>E283+E284+E285+E286</f>
        <v>8045000</v>
      </c>
      <c r="F282" s="64">
        <f t="shared" si="8"/>
        <v>1.0441271901362752</v>
      </c>
      <c r="G282" s="236"/>
      <c r="H282" s="236"/>
      <c r="I282" s="236"/>
      <c r="J282" s="236"/>
      <c r="K282" s="236"/>
      <c r="L282" s="236"/>
      <c r="M282" s="236"/>
      <c r="N282" s="236"/>
    </row>
    <row r="283" spans="1:14" s="237" customFormat="1" ht="19.5" customHeight="1">
      <c r="A283" s="383"/>
      <c r="B283" s="233"/>
      <c r="C283" s="384" t="s">
        <v>250</v>
      </c>
      <c r="D283" s="385">
        <v>7500000</v>
      </c>
      <c r="E283" s="385">
        <f>7000000+1000000</f>
        <v>8000000</v>
      </c>
      <c r="F283" s="143">
        <f t="shared" si="8"/>
        <v>1.0666666666666667</v>
      </c>
      <c r="G283" s="236"/>
      <c r="H283" s="236"/>
      <c r="I283" s="236"/>
      <c r="J283" s="236"/>
      <c r="K283" s="236"/>
      <c r="L283" s="236"/>
      <c r="M283" s="236"/>
      <c r="N283" s="236"/>
    </row>
    <row r="284" spans="1:14" s="237" customFormat="1" ht="42" customHeight="1">
      <c r="A284" s="238"/>
      <c r="B284" s="239"/>
      <c r="C284" s="82" t="s">
        <v>251</v>
      </c>
      <c r="D284" s="85">
        <v>150000</v>
      </c>
      <c r="E284" s="85">
        <v>10000</v>
      </c>
      <c r="F284" s="240">
        <f t="shared" si="8"/>
        <v>0.06666666666666667</v>
      </c>
      <c r="G284" s="236"/>
      <c r="H284" s="236"/>
      <c r="I284" s="236"/>
      <c r="J284" s="236"/>
      <c r="K284" s="236"/>
      <c r="L284" s="236"/>
      <c r="M284" s="236"/>
      <c r="N284" s="236"/>
    </row>
    <row r="285" spans="1:14" s="237" customFormat="1" ht="19.5" customHeight="1">
      <c r="A285" s="238"/>
      <c r="B285" s="239"/>
      <c r="C285" s="82" t="s">
        <v>132</v>
      </c>
      <c r="D285" s="85">
        <v>30000</v>
      </c>
      <c r="E285" s="85">
        <v>10000</v>
      </c>
      <c r="F285" s="240">
        <f t="shared" si="8"/>
        <v>0.3333333333333333</v>
      </c>
      <c r="G285" s="236"/>
      <c r="H285" s="236"/>
      <c r="I285" s="236"/>
      <c r="J285" s="236"/>
      <c r="K285" s="236"/>
      <c r="L285" s="236"/>
      <c r="M285" s="236"/>
      <c r="N285" s="236"/>
    </row>
    <row r="286" spans="1:14" s="237" customFormat="1" ht="19.5" customHeight="1">
      <c r="A286" s="238"/>
      <c r="B286" s="241"/>
      <c r="C286" s="87" t="s">
        <v>133</v>
      </c>
      <c r="D286" s="150">
        <v>25000</v>
      </c>
      <c r="E286" s="150">
        <v>25000</v>
      </c>
      <c r="F286" s="242">
        <f t="shared" si="8"/>
        <v>1</v>
      </c>
      <c r="G286" s="236"/>
      <c r="H286" s="236"/>
      <c r="I286" s="236"/>
      <c r="J286" s="236"/>
      <c r="K286" s="236"/>
      <c r="L286" s="236"/>
      <c r="M286" s="236"/>
      <c r="N286" s="236"/>
    </row>
    <row r="287" spans="1:6" ht="19.5" customHeight="1">
      <c r="A287" s="68"/>
      <c r="B287" s="69">
        <v>75622</v>
      </c>
      <c r="C287" s="115" t="s">
        <v>134</v>
      </c>
      <c r="D287" s="132">
        <f>SUM(D288:D289)</f>
        <v>35000000</v>
      </c>
      <c r="E287" s="132">
        <f>E288+E289</f>
        <v>45910734</v>
      </c>
      <c r="F287" s="243">
        <f t="shared" si="8"/>
        <v>1.311735257142857</v>
      </c>
    </row>
    <row r="288" spans="1:6" ht="19.5" customHeight="1">
      <c r="A288" s="28"/>
      <c r="B288" s="75"/>
      <c r="C288" s="96" t="s">
        <v>135</v>
      </c>
      <c r="D288" s="134">
        <v>32500000</v>
      </c>
      <c r="E288" s="134">
        <v>43110734</v>
      </c>
      <c r="F288" s="244">
        <f t="shared" si="8"/>
        <v>1.326484123076923</v>
      </c>
    </row>
    <row r="289" spans="1:6" ht="19.5" customHeight="1">
      <c r="A289" s="38"/>
      <c r="B289" s="86"/>
      <c r="C289" s="65" t="s">
        <v>136</v>
      </c>
      <c r="D289" s="229">
        <v>2500000</v>
      </c>
      <c r="E289" s="229">
        <f>2700000+100000</f>
        <v>2800000</v>
      </c>
      <c r="F289" s="231">
        <f t="shared" si="8"/>
        <v>1.12</v>
      </c>
    </row>
    <row r="290" spans="1:6" ht="18.75" customHeight="1">
      <c r="A290" s="100">
        <v>801</v>
      </c>
      <c r="B290" s="101"/>
      <c r="C290" s="210" t="s">
        <v>67</v>
      </c>
      <c r="D290" s="103">
        <f>D291+D294+D297+D300+D303+D306+D309+D312+D315+D317+D320</f>
        <v>111154</v>
      </c>
      <c r="E290" s="103">
        <f>E291+E294+E297+E300+E303+E306+E309+E312+E315+E317+E320</f>
        <v>20480</v>
      </c>
      <c r="F290" s="246">
        <f aca="true" t="shared" si="9" ref="F290:F347">E290/D290</f>
        <v>0.18424887993234612</v>
      </c>
    </row>
    <row r="291" spans="1:6" ht="19.5" customHeight="1">
      <c r="A291" s="68"/>
      <c r="B291" s="69">
        <v>80102</v>
      </c>
      <c r="C291" s="62" t="s">
        <v>137</v>
      </c>
      <c r="D291" s="63">
        <f>SUM(D292:D293)</f>
        <v>1329</v>
      </c>
      <c r="E291" s="63">
        <f>SUM(E292:E293)</f>
        <v>1300</v>
      </c>
      <c r="F291" s="127">
        <f t="shared" si="9"/>
        <v>0.9781790820165538</v>
      </c>
    </row>
    <row r="292" spans="1:6" ht="30" customHeight="1">
      <c r="A292" s="28"/>
      <c r="B292" s="75"/>
      <c r="C292" s="117" t="s">
        <v>247</v>
      </c>
      <c r="D292" s="77">
        <v>1200</v>
      </c>
      <c r="E292" s="77">
        <v>1300</v>
      </c>
      <c r="F292" s="130">
        <f t="shared" si="9"/>
        <v>1.0833333333333333</v>
      </c>
    </row>
    <row r="293" spans="1:6" ht="19.5" customHeight="1">
      <c r="A293" s="28"/>
      <c r="B293" s="86"/>
      <c r="C293" s="123" t="s">
        <v>29</v>
      </c>
      <c r="D293" s="160">
        <v>129</v>
      </c>
      <c r="E293" s="160"/>
      <c r="F293" s="67"/>
    </row>
    <row r="294" spans="1:6" ht="19.5" customHeight="1">
      <c r="A294" s="68"/>
      <c r="B294" s="69">
        <v>80111</v>
      </c>
      <c r="C294" s="62" t="s">
        <v>138</v>
      </c>
      <c r="D294" s="63">
        <f>SUM(D295:D296)</f>
        <v>661</v>
      </c>
      <c r="E294" s="63">
        <f>SUM(E295:E296)</f>
        <v>700</v>
      </c>
      <c r="F294" s="127">
        <f t="shared" si="9"/>
        <v>1.059001512859304</v>
      </c>
    </row>
    <row r="295" spans="1:6" ht="30" customHeight="1">
      <c r="A295" s="28"/>
      <c r="B295" s="75"/>
      <c r="C295" s="117" t="s">
        <v>247</v>
      </c>
      <c r="D295" s="80">
        <v>600</v>
      </c>
      <c r="E295" s="80">
        <v>700</v>
      </c>
      <c r="F295" s="130">
        <f t="shared" si="9"/>
        <v>1.1666666666666667</v>
      </c>
    </row>
    <row r="296" spans="1:6" ht="19.5" customHeight="1">
      <c r="A296" s="28"/>
      <c r="B296" s="86"/>
      <c r="C296" s="123" t="s">
        <v>29</v>
      </c>
      <c r="D296" s="66">
        <v>61</v>
      </c>
      <c r="E296" s="66"/>
      <c r="F296" s="67"/>
    </row>
    <row r="297" spans="1:6" ht="19.5" customHeight="1">
      <c r="A297" s="68"/>
      <c r="B297" s="69">
        <v>80120</v>
      </c>
      <c r="C297" s="62" t="s">
        <v>139</v>
      </c>
      <c r="D297" s="63">
        <f>SUM(D298:D299)</f>
        <v>30807</v>
      </c>
      <c r="E297" s="63">
        <f>SUM(E298:E299)</f>
        <v>6500</v>
      </c>
      <c r="F297" s="127">
        <f t="shared" si="9"/>
        <v>0.2109910085370208</v>
      </c>
    </row>
    <row r="298" spans="1:6" ht="30" customHeight="1">
      <c r="A298" s="28"/>
      <c r="B298" s="75"/>
      <c r="C298" s="72" t="s">
        <v>247</v>
      </c>
      <c r="D298" s="159">
        <v>6300</v>
      </c>
      <c r="E298" s="159">
        <v>6500</v>
      </c>
      <c r="F298" s="130">
        <f t="shared" si="9"/>
        <v>1.0317460317460319</v>
      </c>
    </row>
    <row r="299" spans="1:6" ht="19.5" customHeight="1">
      <c r="A299" s="28"/>
      <c r="B299" s="86"/>
      <c r="C299" s="123" t="s">
        <v>29</v>
      </c>
      <c r="D299" s="160">
        <f>23312+1195</f>
        <v>24507</v>
      </c>
      <c r="E299" s="160"/>
      <c r="F299" s="67"/>
    </row>
    <row r="300" spans="1:6" ht="19.5" customHeight="1">
      <c r="A300" s="68"/>
      <c r="B300" s="69">
        <v>80121</v>
      </c>
      <c r="C300" s="62" t="s">
        <v>140</v>
      </c>
      <c r="D300" s="51">
        <f>SUM(D301:D302)</f>
        <v>335</v>
      </c>
      <c r="E300" s="51">
        <f>SUM(E301:E302)</f>
        <v>300</v>
      </c>
      <c r="F300" s="64">
        <f t="shared" si="9"/>
        <v>0.8955223880597015</v>
      </c>
    </row>
    <row r="301" spans="1:6" ht="30" customHeight="1">
      <c r="A301" s="28"/>
      <c r="B301" s="75"/>
      <c r="C301" s="117" t="s">
        <v>247</v>
      </c>
      <c r="D301" s="77">
        <v>280</v>
      </c>
      <c r="E301" s="77">
        <v>300</v>
      </c>
      <c r="F301" s="130">
        <f t="shared" si="9"/>
        <v>1.0714285714285714</v>
      </c>
    </row>
    <row r="302" spans="1:6" ht="19.5" customHeight="1">
      <c r="A302" s="28"/>
      <c r="B302" s="86"/>
      <c r="C302" s="123" t="s">
        <v>29</v>
      </c>
      <c r="D302" s="160">
        <v>55</v>
      </c>
      <c r="E302" s="160"/>
      <c r="F302" s="67"/>
    </row>
    <row r="303" spans="1:6" ht="19.5" customHeight="1">
      <c r="A303" s="68"/>
      <c r="B303" s="69">
        <v>80123</v>
      </c>
      <c r="C303" s="62" t="s">
        <v>141</v>
      </c>
      <c r="D303" s="51">
        <f>SUM(D304:D305)</f>
        <v>1145</v>
      </c>
      <c r="E303" s="51">
        <f>SUM(E304:E305)</f>
        <v>1100</v>
      </c>
      <c r="F303" s="64">
        <f>E303/D303</f>
        <v>0.9606986899563319</v>
      </c>
    </row>
    <row r="304" spans="1:6" ht="30" customHeight="1">
      <c r="A304" s="28"/>
      <c r="B304" s="75"/>
      <c r="C304" s="117" t="s">
        <v>247</v>
      </c>
      <c r="D304" s="77">
        <v>1000</v>
      </c>
      <c r="E304" s="77">
        <v>1100</v>
      </c>
      <c r="F304" s="130">
        <f>E304/D304</f>
        <v>1.1</v>
      </c>
    </row>
    <row r="305" spans="1:6" ht="19.5" customHeight="1">
      <c r="A305" s="28"/>
      <c r="B305" s="86"/>
      <c r="C305" s="123" t="s">
        <v>29</v>
      </c>
      <c r="D305" s="160">
        <v>145</v>
      </c>
      <c r="E305" s="160"/>
      <c r="F305" s="67"/>
    </row>
    <row r="306" spans="1:6" s="95" customFormat="1" ht="19.5" customHeight="1">
      <c r="A306" s="68"/>
      <c r="B306" s="49">
        <v>80124</v>
      </c>
      <c r="C306" s="115" t="s">
        <v>230</v>
      </c>
      <c r="D306" s="51">
        <f>D307</f>
        <v>60</v>
      </c>
      <c r="E306" s="51">
        <f>E307</f>
        <v>60</v>
      </c>
      <c r="F306" s="64">
        <f>E306/D306</f>
        <v>1</v>
      </c>
    </row>
    <row r="307" spans="1:6" ht="30" customHeight="1">
      <c r="A307" s="28"/>
      <c r="B307" s="75"/>
      <c r="C307" s="386" t="s">
        <v>247</v>
      </c>
      <c r="D307" s="162">
        <v>60</v>
      </c>
      <c r="E307" s="162">
        <v>60</v>
      </c>
      <c r="F307" s="161">
        <f>E307/D307</f>
        <v>1</v>
      </c>
    </row>
    <row r="308" spans="1:6" ht="21" customHeight="1">
      <c r="A308" s="338"/>
      <c r="B308" s="342"/>
      <c r="C308" s="340"/>
      <c r="D308" s="359"/>
      <c r="E308" s="359"/>
      <c r="F308" s="360"/>
    </row>
    <row r="309" spans="1:6" ht="18.75" customHeight="1">
      <c r="A309" s="68"/>
      <c r="B309" s="69">
        <v>80130</v>
      </c>
      <c r="C309" s="62" t="s">
        <v>142</v>
      </c>
      <c r="D309" s="63">
        <f>SUM(D310:D311)</f>
        <v>62579</v>
      </c>
      <c r="E309" s="63">
        <f>SUM(E310:E311)</f>
        <v>7800</v>
      </c>
      <c r="F309" s="64">
        <f t="shared" si="9"/>
        <v>0.1246424519407469</v>
      </c>
    </row>
    <row r="310" spans="1:6" ht="30" customHeight="1">
      <c r="A310" s="28"/>
      <c r="B310" s="29"/>
      <c r="C310" s="116" t="s">
        <v>247</v>
      </c>
      <c r="D310" s="83">
        <v>7600</v>
      </c>
      <c r="E310" s="83">
        <v>7800</v>
      </c>
      <c r="F310" s="119">
        <f t="shared" si="9"/>
        <v>1.0263157894736843</v>
      </c>
    </row>
    <row r="311" spans="1:6" ht="21" customHeight="1">
      <c r="A311" s="28"/>
      <c r="B311" s="39"/>
      <c r="C311" s="123" t="s">
        <v>29</v>
      </c>
      <c r="D311" s="88">
        <f>52350+2629</f>
        <v>54979</v>
      </c>
      <c r="E311" s="88"/>
      <c r="F311" s="164"/>
    </row>
    <row r="312" spans="1:6" ht="19.5" customHeight="1">
      <c r="A312" s="68"/>
      <c r="B312" s="69">
        <v>80132</v>
      </c>
      <c r="C312" s="115" t="s">
        <v>143</v>
      </c>
      <c r="D312" s="63">
        <f>SUM(D313:D314)</f>
        <v>951</v>
      </c>
      <c r="E312" s="63">
        <f>SUM(E313:E314)</f>
        <v>720</v>
      </c>
      <c r="F312" s="243">
        <f t="shared" si="9"/>
        <v>0.7570977917981072</v>
      </c>
    </row>
    <row r="313" spans="1:6" ht="30" customHeight="1">
      <c r="A313" s="28"/>
      <c r="B313" s="75"/>
      <c r="C313" s="117" t="s">
        <v>247</v>
      </c>
      <c r="D313" s="77">
        <v>700</v>
      </c>
      <c r="E313" s="77">
        <v>720</v>
      </c>
      <c r="F313" s="130">
        <f t="shared" si="9"/>
        <v>1.0285714285714285</v>
      </c>
    </row>
    <row r="314" spans="1:6" ht="19.5" customHeight="1">
      <c r="A314" s="28"/>
      <c r="B314" s="86"/>
      <c r="C314" s="123" t="s">
        <v>29</v>
      </c>
      <c r="D314" s="160">
        <v>251</v>
      </c>
      <c r="E314" s="160"/>
      <c r="F314" s="67"/>
    </row>
    <row r="315" spans="1:6" ht="19.5" customHeight="1">
      <c r="A315" s="28"/>
      <c r="B315" s="69">
        <v>80134</v>
      </c>
      <c r="C315" s="62" t="s">
        <v>144</v>
      </c>
      <c r="D315" s="63">
        <f>D316</f>
        <v>750</v>
      </c>
      <c r="E315" s="63">
        <f>E316</f>
        <v>800</v>
      </c>
      <c r="F315" s="64">
        <f t="shared" si="9"/>
        <v>1.0666666666666667</v>
      </c>
    </row>
    <row r="316" spans="1:6" ht="30" customHeight="1">
      <c r="A316" s="28"/>
      <c r="B316" s="53"/>
      <c r="C316" s="209" t="s">
        <v>247</v>
      </c>
      <c r="D316" s="166">
        <v>750</v>
      </c>
      <c r="E316" s="166">
        <v>800</v>
      </c>
      <c r="F316" s="143">
        <f t="shared" si="9"/>
        <v>1.0666666666666667</v>
      </c>
    </row>
    <row r="317" spans="1:6" ht="19.5" customHeight="1">
      <c r="A317" s="28"/>
      <c r="B317" s="247">
        <v>80140</v>
      </c>
      <c r="C317" s="62" t="s">
        <v>145</v>
      </c>
      <c r="D317" s="63">
        <f>SUM(D318:D319)</f>
        <v>2058</v>
      </c>
      <c r="E317" s="63">
        <f>SUM(E318:E319)</f>
        <v>1200</v>
      </c>
      <c r="F317" s="64">
        <f t="shared" si="9"/>
        <v>0.5830903790087464</v>
      </c>
    </row>
    <row r="318" spans="1:6" ht="30" customHeight="1">
      <c r="A318" s="28"/>
      <c r="B318" s="75"/>
      <c r="C318" s="116" t="s">
        <v>247</v>
      </c>
      <c r="D318" s="85">
        <v>1100</v>
      </c>
      <c r="E318" s="85">
        <v>1200</v>
      </c>
      <c r="F318" s="119">
        <f t="shared" si="9"/>
        <v>1.0909090909090908</v>
      </c>
    </row>
    <row r="319" spans="1:18" s="4" customFormat="1" ht="19.5" customHeight="1">
      <c r="A319" s="28"/>
      <c r="B319" s="86"/>
      <c r="C319" s="123" t="s">
        <v>29</v>
      </c>
      <c r="D319" s="160">
        <f>568+390</f>
        <v>958</v>
      </c>
      <c r="E319" s="160"/>
      <c r="F319" s="67"/>
      <c r="O319" s="5"/>
      <c r="P319" s="5"/>
      <c r="Q319" s="5"/>
      <c r="R319" s="5"/>
    </row>
    <row r="320" spans="1:14" s="122" customFormat="1" ht="19.5" customHeight="1">
      <c r="A320" s="68"/>
      <c r="B320" s="49">
        <v>80197</v>
      </c>
      <c r="C320" s="115" t="s">
        <v>146</v>
      </c>
      <c r="D320" s="51">
        <f>D321</f>
        <v>10479</v>
      </c>
      <c r="E320" s="51"/>
      <c r="F320" s="64"/>
      <c r="G320" s="95"/>
      <c r="H320" s="95"/>
      <c r="I320" s="95"/>
      <c r="J320" s="95"/>
      <c r="K320" s="95"/>
      <c r="L320" s="95"/>
      <c r="M320" s="95"/>
      <c r="N320" s="95"/>
    </row>
    <row r="321" spans="1:6" ht="19.5" customHeight="1">
      <c r="A321" s="38"/>
      <c r="B321" s="86"/>
      <c r="C321" s="123" t="s">
        <v>147</v>
      </c>
      <c r="D321" s="160">
        <v>10479</v>
      </c>
      <c r="E321" s="160"/>
      <c r="F321" s="67"/>
    </row>
    <row r="322" spans="1:6" ht="19.5" customHeight="1">
      <c r="A322" s="91">
        <v>852</v>
      </c>
      <c r="B322" s="44"/>
      <c r="C322" s="146" t="s">
        <v>73</v>
      </c>
      <c r="D322" s="147">
        <f>D323+D327+D331+D334+D337</f>
        <v>2866678</v>
      </c>
      <c r="E322" s="147">
        <f>E323+E327+E331+E334+E337</f>
        <v>3128960</v>
      </c>
      <c r="F322" s="92">
        <f t="shared" si="9"/>
        <v>1.0914933592123008</v>
      </c>
    </row>
    <row r="323" spans="1:6" ht="19.5" customHeight="1">
      <c r="A323" s="68"/>
      <c r="B323" s="69">
        <v>85201</v>
      </c>
      <c r="C323" s="50" t="s">
        <v>148</v>
      </c>
      <c r="D323" s="51">
        <f>SUM(D324:D326)</f>
        <v>9800</v>
      </c>
      <c r="E323" s="51">
        <f>SUM(E324:E326)</f>
        <v>8660</v>
      </c>
      <c r="F323" s="64">
        <f t="shared" si="9"/>
        <v>0.8836734693877552</v>
      </c>
    </row>
    <row r="324" spans="1:15" s="4" customFormat="1" ht="19.5" customHeight="1">
      <c r="A324" s="28"/>
      <c r="B324" s="71"/>
      <c r="C324" s="96" t="s">
        <v>149</v>
      </c>
      <c r="D324" s="73">
        <v>7300</v>
      </c>
      <c r="E324" s="73">
        <v>7500</v>
      </c>
      <c r="F324" s="244">
        <f t="shared" si="9"/>
        <v>1.0273972602739727</v>
      </c>
      <c r="G324" s="208"/>
      <c r="H324" s="208"/>
      <c r="I324" s="208"/>
      <c r="J324" s="208"/>
      <c r="K324" s="208"/>
      <c r="L324" s="208"/>
      <c r="M324" s="208"/>
      <c r="N324" s="208"/>
      <c r="O324" s="208"/>
    </row>
    <row r="325" spans="1:6" ht="30" customHeight="1">
      <c r="A325" s="28"/>
      <c r="B325" s="75"/>
      <c r="C325" s="116" t="s">
        <v>247</v>
      </c>
      <c r="D325" s="83">
        <v>950</v>
      </c>
      <c r="E325" s="83">
        <v>1160</v>
      </c>
      <c r="F325" s="225">
        <f t="shared" si="9"/>
        <v>1.2210526315789474</v>
      </c>
    </row>
    <row r="326" spans="1:6" ht="19.5" customHeight="1">
      <c r="A326" s="28"/>
      <c r="B326" s="86"/>
      <c r="C326" s="65" t="s">
        <v>150</v>
      </c>
      <c r="D326" s="66">
        <f>1131+419</f>
        <v>1550</v>
      </c>
      <c r="E326" s="66"/>
      <c r="F326" s="231"/>
    </row>
    <row r="327" spans="1:6" ht="19.5" customHeight="1">
      <c r="A327" s="68"/>
      <c r="B327" s="69">
        <v>85202</v>
      </c>
      <c r="C327" s="50" t="s">
        <v>151</v>
      </c>
      <c r="D327" s="51">
        <f>SUM(D328:D330)</f>
        <v>2831810</v>
      </c>
      <c r="E327" s="51">
        <f>SUM(E328:E330)</f>
        <v>3106200</v>
      </c>
      <c r="F327" s="243">
        <f t="shared" si="9"/>
        <v>1.096895625059591</v>
      </c>
    </row>
    <row r="328" spans="1:6" ht="19.5" customHeight="1">
      <c r="A328" s="28"/>
      <c r="B328" s="71"/>
      <c r="C328" s="96" t="s">
        <v>152</v>
      </c>
      <c r="D328" s="73">
        <v>2797000</v>
      </c>
      <c r="E328" s="73">
        <v>3100000</v>
      </c>
      <c r="F328" s="244">
        <f t="shared" si="9"/>
        <v>1.1083303539506615</v>
      </c>
    </row>
    <row r="329" spans="1:6" ht="30" customHeight="1">
      <c r="A329" s="28"/>
      <c r="B329" s="75"/>
      <c r="C329" s="116" t="s">
        <v>247</v>
      </c>
      <c r="D329" s="80">
        <v>1700</v>
      </c>
      <c r="E329" s="80">
        <v>1900</v>
      </c>
      <c r="F329" s="248">
        <f t="shared" si="9"/>
        <v>1.1176470588235294</v>
      </c>
    </row>
    <row r="330" spans="1:6" ht="19.5" customHeight="1">
      <c r="A330" s="28"/>
      <c r="B330" s="86"/>
      <c r="C330" s="65" t="s">
        <v>150</v>
      </c>
      <c r="D330" s="66">
        <f>373+9654+1310+20046+1727</f>
        <v>33110</v>
      </c>
      <c r="E330" s="66">
        <v>4300</v>
      </c>
      <c r="F330" s="231">
        <f>E330/D330</f>
        <v>0.12987012987012986</v>
      </c>
    </row>
    <row r="331" spans="1:14" s="122" customFormat="1" ht="19.5" customHeight="1">
      <c r="A331" s="68"/>
      <c r="B331" s="49">
        <v>85203</v>
      </c>
      <c r="C331" s="62" t="s">
        <v>74</v>
      </c>
      <c r="D331" s="63">
        <f>D332</f>
        <v>4000</v>
      </c>
      <c r="E331" s="63">
        <f>E332</f>
        <v>4000</v>
      </c>
      <c r="F331" s="243">
        <f>E331/D331</f>
        <v>1</v>
      </c>
      <c r="G331" s="95"/>
      <c r="H331" s="95"/>
      <c r="I331" s="95"/>
      <c r="J331" s="95"/>
      <c r="K331" s="95"/>
      <c r="L331" s="95"/>
      <c r="M331" s="95"/>
      <c r="N331" s="95"/>
    </row>
    <row r="332" spans="1:6" ht="30" customHeight="1">
      <c r="A332" s="28"/>
      <c r="B332" s="75"/>
      <c r="C332" s="387" t="s">
        <v>197</v>
      </c>
      <c r="D332" s="99">
        <v>4000</v>
      </c>
      <c r="E332" s="99">
        <v>4000</v>
      </c>
      <c r="F332" s="388">
        <f>E332/D332</f>
        <v>1</v>
      </c>
    </row>
    <row r="333" spans="1:6" ht="30" customHeight="1">
      <c r="A333" s="338"/>
      <c r="B333" s="342"/>
      <c r="C333" s="389"/>
      <c r="D333" s="372"/>
      <c r="E333" s="372"/>
      <c r="F333" s="390"/>
    </row>
    <row r="334" spans="1:14" s="122" customFormat="1" ht="19.5" customHeight="1">
      <c r="A334" s="68"/>
      <c r="B334" s="49">
        <v>85204</v>
      </c>
      <c r="C334" s="50" t="s">
        <v>153</v>
      </c>
      <c r="D334" s="132">
        <f>SUM(D335:D336)</f>
        <v>21000</v>
      </c>
      <c r="E334" s="132">
        <f>SUM(E335:E336)</f>
        <v>10000</v>
      </c>
      <c r="F334" s="243">
        <f t="shared" si="9"/>
        <v>0.47619047619047616</v>
      </c>
      <c r="G334" s="95"/>
      <c r="H334" s="95"/>
      <c r="I334" s="95"/>
      <c r="J334" s="95"/>
      <c r="K334" s="95"/>
      <c r="L334" s="95"/>
      <c r="M334" s="95"/>
      <c r="N334" s="95"/>
    </row>
    <row r="335" spans="1:6" s="4" customFormat="1" ht="19.5" customHeight="1">
      <c r="A335" s="28"/>
      <c r="B335" s="71"/>
      <c r="C335" s="357" t="s">
        <v>154</v>
      </c>
      <c r="D335" s="134">
        <v>10000</v>
      </c>
      <c r="E335" s="134">
        <v>10000</v>
      </c>
      <c r="F335" s="244">
        <f t="shared" si="9"/>
        <v>1</v>
      </c>
    </row>
    <row r="336" spans="1:6" ht="19.5" customHeight="1">
      <c r="A336" s="28"/>
      <c r="B336" s="86"/>
      <c r="C336" s="165" t="s">
        <v>29</v>
      </c>
      <c r="D336" s="229">
        <v>11000</v>
      </c>
      <c r="E336" s="229"/>
      <c r="F336" s="231"/>
    </row>
    <row r="337" spans="1:6" ht="18" customHeight="1">
      <c r="A337" s="68"/>
      <c r="B337" s="69">
        <v>85226</v>
      </c>
      <c r="C337" s="62" t="s">
        <v>155</v>
      </c>
      <c r="D337" s="63">
        <f>SUM(D338:D339)</f>
        <v>68</v>
      </c>
      <c r="E337" s="63">
        <f>SUM(E338:E339)</f>
        <v>100</v>
      </c>
      <c r="F337" s="243">
        <f t="shared" si="9"/>
        <v>1.4705882352941178</v>
      </c>
    </row>
    <row r="338" spans="1:6" ht="30" customHeight="1">
      <c r="A338" s="28"/>
      <c r="B338" s="75"/>
      <c r="C338" s="116" t="s">
        <v>247</v>
      </c>
      <c r="D338" s="77">
        <v>50</v>
      </c>
      <c r="E338" s="77">
        <v>100</v>
      </c>
      <c r="F338" s="130">
        <f t="shared" si="9"/>
        <v>2</v>
      </c>
    </row>
    <row r="339" spans="1:6" ht="19.5" customHeight="1">
      <c r="A339" s="28"/>
      <c r="B339" s="75"/>
      <c r="C339" s="215" t="s">
        <v>29</v>
      </c>
      <c r="D339" s="162">
        <v>18</v>
      </c>
      <c r="E339" s="162"/>
      <c r="F339" s="161"/>
    </row>
    <row r="340" spans="1:6" s="95" customFormat="1" ht="20.25" customHeight="1">
      <c r="A340" s="100">
        <v>853</v>
      </c>
      <c r="B340" s="219"/>
      <c r="C340" s="224" t="s">
        <v>84</v>
      </c>
      <c r="D340" s="211">
        <f>D341</f>
        <v>439</v>
      </c>
      <c r="E340" s="211">
        <f>E341</f>
        <v>400</v>
      </c>
      <c r="F340" s="104">
        <f t="shared" si="9"/>
        <v>0.9111617312072893</v>
      </c>
    </row>
    <row r="341" spans="1:6" ht="19.5" customHeight="1">
      <c r="A341" s="68"/>
      <c r="B341" s="69">
        <v>85333</v>
      </c>
      <c r="C341" s="62" t="s">
        <v>156</v>
      </c>
      <c r="D341" s="63">
        <f>SUM(D342:D343)</f>
        <v>439</v>
      </c>
      <c r="E341" s="63">
        <f>SUM(E342:E343)</f>
        <v>400</v>
      </c>
      <c r="F341" s="243">
        <f t="shared" si="9"/>
        <v>0.9111617312072893</v>
      </c>
    </row>
    <row r="342" spans="1:18" s="4" customFormat="1" ht="30" customHeight="1">
      <c r="A342" s="28"/>
      <c r="B342" s="75"/>
      <c r="C342" s="117" t="s">
        <v>247</v>
      </c>
      <c r="D342" s="137">
        <v>370</v>
      </c>
      <c r="E342" s="137">
        <v>400</v>
      </c>
      <c r="F342" s="130">
        <f t="shared" si="9"/>
        <v>1.0810810810810811</v>
      </c>
      <c r="O342" s="5"/>
      <c r="P342" s="5"/>
      <c r="Q342" s="5"/>
      <c r="R342" s="5"/>
    </row>
    <row r="343" spans="1:18" s="4" customFormat="1" ht="19.5" customHeight="1">
      <c r="A343" s="38"/>
      <c r="B343" s="86"/>
      <c r="C343" s="123" t="s">
        <v>29</v>
      </c>
      <c r="D343" s="229">
        <v>69</v>
      </c>
      <c r="E343" s="229"/>
      <c r="F343" s="67"/>
      <c r="O343" s="5"/>
      <c r="P343" s="5"/>
      <c r="Q343" s="5"/>
      <c r="R343" s="5"/>
    </row>
    <row r="344" spans="1:6" ht="19.5" customHeight="1">
      <c r="A344" s="57">
        <v>854</v>
      </c>
      <c r="B344" s="58"/>
      <c r="C344" s="59" t="s">
        <v>87</v>
      </c>
      <c r="D344" s="46">
        <f>D345+D349+D352+D355+D360+D364+D367</f>
        <v>847012</v>
      </c>
      <c r="E344" s="46">
        <f>E345+E349+E352+E355+E360+E364+E367</f>
        <v>888890</v>
      </c>
      <c r="F344" s="47">
        <f t="shared" si="9"/>
        <v>1.0494420386015784</v>
      </c>
    </row>
    <row r="345" spans="1:6" ht="19.5" customHeight="1">
      <c r="A345" s="60"/>
      <c r="B345" s="124">
        <v>85403</v>
      </c>
      <c r="C345" s="70" t="s">
        <v>157</v>
      </c>
      <c r="D345" s="125">
        <f>SUM(D346:D348)</f>
        <v>292891</v>
      </c>
      <c r="E345" s="125">
        <f>SUM(E346:E348)</f>
        <v>301500</v>
      </c>
      <c r="F345" s="245">
        <f t="shared" si="9"/>
        <v>1.0293931872266475</v>
      </c>
    </row>
    <row r="346" spans="1:6" ht="19.5" customHeight="1">
      <c r="A346" s="81"/>
      <c r="B346" s="75"/>
      <c r="C346" s="72" t="s">
        <v>158</v>
      </c>
      <c r="D346" s="134">
        <v>290000</v>
      </c>
      <c r="E346" s="134">
        <v>300000</v>
      </c>
      <c r="F346" s="244">
        <f t="shared" si="9"/>
        <v>1.0344827586206897</v>
      </c>
    </row>
    <row r="347" spans="1:6" ht="30" customHeight="1">
      <c r="A347" s="81"/>
      <c r="B347" s="75"/>
      <c r="C347" s="117" t="s">
        <v>247</v>
      </c>
      <c r="D347" s="137">
        <v>1400</v>
      </c>
      <c r="E347" s="137">
        <v>1500</v>
      </c>
      <c r="F347" s="248">
        <f t="shared" si="9"/>
        <v>1.0714285714285714</v>
      </c>
    </row>
    <row r="348" spans="1:6" ht="19.5" customHeight="1">
      <c r="A348" s="81"/>
      <c r="B348" s="86"/>
      <c r="C348" s="65" t="s">
        <v>150</v>
      </c>
      <c r="D348" s="229">
        <f>864+627</f>
        <v>1491</v>
      </c>
      <c r="E348" s="229"/>
      <c r="F348" s="231"/>
    </row>
    <row r="349" spans="1:6" ht="18.75" customHeight="1">
      <c r="A349" s="60"/>
      <c r="B349" s="69">
        <v>85406</v>
      </c>
      <c r="C349" s="115" t="s">
        <v>159</v>
      </c>
      <c r="D349" s="63">
        <f>SUM(D350:D351)</f>
        <v>1045</v>
      </c>
      <c r="E349" s="63">
        <f>SUM(E350:E351)</f>
        <v>720</v>
      </c>
      <c r="F349" s="243">
        <f>E349/D349</f>
        <v>0.6889952153110048</v>
      </c>
    </row>
    <row r="350" spans="1:18" s="4" customFormat="1" ht="30" customHeight="1">
      <c r="A350" s="60"/>
      <c r="B350" s="75"/>
      <c r="C350" s="117" t="s">
        <v>247</v>
      </c>
      <c r="D350" s="137">
        <v>700</v>
      </c>
      <c r="E350" s="137">
        <v>720</v>
      </c>
      <c r="F350" s="248">
        <f>E350/D350</f>
        <v>1.0285714285714285</v>
      </c>
      <c r="O350" s="5"/>
      <c r="P350" s="5"/>
      <c r="Q350" s="5"/>
      <c r="R350" s="5"/>
    </row>
    <row r="351" spans="1:18" s="4" customFormat="1" ht="19.5" customHeight="1">
      <c r="A351" s="60"/>
      <c r="B351" s="86"/>
      <c r="C351" s="123" t="s">
        <v>29</v>
      </c>
      <c r="D351" s="229">
        <v>345</v>
      </c>
      <c r="E351" s="229"/>
      <c r="F351" s="231"/>
      <c r="O351" s="5"/>
      <c r="P351" s="5"/>
      <c r="Q351" s="5"/>
      <c r="R351" s="5"/>
    </row>
    <row r="352" spans="1:6" ht="19.5" customHeight="1">
      <c r="A352" s="68"/>
      <c r="B352" s="69">
        <v>85407</v>
      </c>
      <c r="C352" s="115" t="s">
        <v>160</v>
      </c>
      <c r="D352" s="63">
        <f>SUM(D353:D354)</f>
        <v>758</v>
      </c>
      <c r="E352" s="63">
        <f>SUM(E353:E354)</f>
        <v>350</v>
      </c>
      <c r="F352" s="243">
        <f>E352/D352</f>
        <v>0.46174142480211083</v>
      </c>
    </row>
    <row r="353" spans="1:6" s="4" customFormat="1" ht="30" customHeight="1">
      <c r="A353" s="68"/>
      <c r="B353" s="75"/>
      <c r="C353" s="116" t="s">
        <v>247</v>
      </c>
      <c r="D353" s="135">
        <v>330</v>
      </c>
      <c r="E353" s="135">
        <v>350</v>
      </c>
      <c r="F353" s="225">
        <f>E353/D353</f>
        <v>1.0606060606060606</v>
      </c>
    </row>
    <row r="354" spans="1:6" s="4" customFormat="1" ht="19.5" customHeight="1">
      <c r="A354" s="68"/>
      <c r="B354" s="86"/>
      <c r="C354" s="65" t="s">
        <v>150</v>
      </c>
      <c r="D354" s="229">
        <f>277+151</f>
        <v>428</v>
      </c>
      <c r="E354" s="229"/>
      <c r="F354" s="231"/>
    </row>
    <row r="355" spans="1:6" s="4" customFormat="1" ht="19.5" customHeight="1">
      <c r="A355" s="68"/>
      <c r="B355" s="69">
        <v>85410</v>
      </c>
      <c r="C355" s="115" t="s">
        <v>161</v>
      </c>
      <c r="D355" s="63">
        <f>SUM(D356:D358)</f>
        <v>421640</v>
      </c>
      <c r="E355" s="63">
        <f>SUM(E356:E358)</f>
        <v>435850</v>
      </c>
      <c r="F355" s="243">
        <f aca="true" t="shared" si="10" ref="F355:F378">E355/D355</f>
        <v>1.0337017360781708</v>
      </c>
    </row>
    <row r="356" spans="1:6" s="4" customFormat="1" ht="19.5" customHeight="1">
      <c r="A356" s="28"/>
      <c r="B356" s="71"/>
      <c r="C356" s="72" t="s">
        <v>162</v>
      </c>
      <c r="D356" s="134">
        <v>420000</v>
      </c>
      <c r="E356" s="134">
        <v>435000</v>
      </c>
      <c r="F356" s="244">
        <f t="shared" si="10"/>
        <v>1.0357142857142858</v>
      </c>
    </row>
    <row r="357" spans="1:6" s="4" customFormat="1" ht="30" customHeight="1">
      <c r="A357" s="28"/>
      <c r="B357" s="75"/>
      <c r="C357" s="117" t="s">
        <v>247</v>
      </c>
      <c r="D357" s="137">
        <v>830</v>
      </c>
      <c r="E357" s="137">
        <v>850</v>
      </c>
      <c r="F357" s="248">
        <f t="shared" si="10"/>
        <v>1.0240963855421688</v>
      </c>
    </row>
    <row r="358" spans="1:6" s="4" customFormat="1" ht="19.5" customHeight="1">
      <c r="A358" s="28"/>
      <c r="B358" s="75"/>
      <c r="C358" s="215" t="s">
        <v>29</v>
      </c>
      <c r="D358" s="31">
        <v>810</v>
      </c>
      <c r="E358" s="31"/>
      <c r="F358" s="388"/>
    </row>
    <row r="359" spans="1:6" s="4" customFormat="1" ht="19.5" customHeight="1">
      <c r="A359" s="338"/>
      <c r="B359" s="342"/>
      <c r="C359" s="340"/>
      <c r="D359" s="373"/>
      <c r="E359" s="373"/>
      <c r="F359" s="390"/>
    </row>
    <row r="360" spans="1:6" ht="19.5" customHeight="1">
      <c r="A360" s="68"/>
      <c r="B360" s="69">
        <v>85417</v>
      </c>
      <c r="C360" s="115" t="s">
        <v>163</v>
      </c>
      <c r="D360" s="63">
        <f>SUM(D361:D363)</f>
        <v>130112</v>
      </c>
      <c r="E360" s="63">
        <f>SUM(E361:E363)</f>
        <v>150040</v>
      </c>
      <c r="F360" s="127">
        <f t="shared" si="10"/>
        <v>1.153160354156419</v>
      </c>
    </row>
    <row r="361" spans="1:6" s="4" customFormat="1" ht="19.5" customHeight="1">
      <c r="A361" s="28"/>
      <c r="B361" s="133"/>
      <c r="C361" s="96" t="s">
        <v>164</v>
      </c>
      <c r="D361" s="134">
        <v>130000</v>
      </c>
      <c r="E361" s="134">
        <v>150000</v>
      </c>
      <c r="F361" s="244">
        <f t="shared" si="10"/>
        <v>1.1538461538461537</v>
      </c>
    </row>
    <row r="362" spans="1:6" ht="30" customHeight="1">
      <c r="A362" s="28"/>
      <c r="B362" s="29"/>
      <c r="C362" s="117" t="s">
        <v>247</v>
      </c>
      <c r="D362" s="137">
        <v>40</v>
      </c>
      <c r="E362" s="137">
        <v>40</v>
      </c>
      <c r="F362" s="248">
        <f t="shared" si="10"/>
        <v>1</v>
      </c>
    </row>
    <row r="363" spans="1:6" ht="19.5" customHeight="1">
      <c r="A363" s="28"/>
      <c r="B363" s="39"/>
      <c r="C363" s="123" t="s">
        <v>29</v>
      </c>
      <c r="D363" s="229">
        <v>72</v>
      </c>
      <c r="E363" s="229"/>
      <c r="F363" s="231"/>
    </row>
    <row r="364" spans="1:14" s="122" customFormat="1" ht="19.5" customHeight="1">
      <c r="A364" s="68"/>
      <c r="B364" s="69">
        <v>85421</v>
      </c>
      <c r="C364" s="115" t="s">
        <v>165</v>
      </c>
      <c r="D364" s="132">
        <f>SUM(D365:D366)</f>
        <v>133</v>
      </c>
      <c r="E364" s="132">
        <f>SUM(E365:E366)</f>
        <v>80</v>
      </c>
      <c r="F364" s="243">
        <f t="shared" si="10"/>
        <v>0.6015037593984962</v>
      </c>
      <c r="G364" s="95"/>
      <c r="H364" s="95"/>
      <c r="I364" s="95"/>
      <c r="J364" s="95"/>
      <c r="K364" s="95"/>
      <c r="L364" s="95"/>
      <c r="M364" s="95"/>
      <c r="N364" s="95"/>
    </row>
    <row r="365" spans="1:6" ht="30" customHeight="1">
      <c r="A365" s="28"/>
      <c r="B365" s="29"/>
      <c r="C365" s="117" t="s">
        <v>247</v>
      </c>
      <c r="D365" s="137">
        <v>80</v>
      </c>
      <c r="E365" s="137">
        <v>80</v>
      </c>
      <c r="F365" s="248">
        <f t="shared" si="10"/>
        <v>1</v>
      </c>
    </row>
    <row r="366" spans="1:6" ht="19.5" customHeight="1">
      <c r="A366" s="28"/>
      <c r="B366" s="39"/>
      <c r="C366" s="123" t="s">
        <v>29</v>
      </c>
      <c r="D366" s="229">
        <v>53</v>
      </c>
      <c r="E366" s="229"/>
      <c r="F366" s="231"/>
    </row>
    <row r="367" spans="1:6" ht="19.5" customHeight="1">
      <c r="A367" s="28"/>
      <c r="B367" s="69">
        <v>85495</v>
      </c>
      <c r="C367" s="62" t="s">
        <v>14</v>
      </c>
      <c r="D367" s="132">
        <f>SUM(D368:D369)</f>
        <v>433</v>
      </c>
      <c r="E367" s="132">
        <f>SUM(E368:E369)</f>
        <v>350</v>
      </c>
      <c r="F367" s="243">
        <f t="shared" si="10"/>
        <v>0.8083140877598153</v>
      </c>
    </row>
    <row r="368" spans="1:6" s="4" customFormat="1" ht="30" customHeight="1">
      <c r="A368" s="28"/>
      <c r="B368" s="29"/>
      <c r="C368" s="117" t="s">
        <v>247</v>
      </c>
      <c r="D368" s="137">
        <v>340</v>
      </c>
      <c r="E368" s="137">
        <v>350</v>
      </c>
      <c r="F368" s="248">
        <f t="shared" si="10"/>
        <v>1.0294117647058822</v>
      </c>
    </row>
    <row r="369" spans="1:6" s="4" customFormat="1" ht="19.5" customHeight="1">
      <c r="A369" s="28"/>
      <c r="B369" s="29"/>
      <c r="C369" s="209" t="s">
        <v>29</v>
      </c>
      <c r="D369" s="139">
        <v>93</v>
      </c>
      <c r="E369" s="139"/>
      <c r="F369" s="230"/>
    </row>
    <row r="370" spans="1:6" s="4" customFormat="1" ht="29.25" customHeight="1" thickBot="1">
      <c r="A370" s="38"/>
      <c r="B370" s="39"/>
      <c r="C370" s="170" t="s">
        <v>97</v>
      </c>
      <c r="D370" s="249">
        <f>D371</f>
        <v>127021659</v>
      </c>
      <c r="E370" s="249">
        <f>E371</f>
        <v>128830825</v>
      </c>
      <c r="F370" s="198">
        <f t="shared" si="10"/>
        <v>1.014242972531165</v>
      </c>
    </row>
    <row r="371" spans="1:6" s="4" customFormat="1" ht="19.5" customHeight="1" thickTop="1">
      <c r="A371" s="91">
        <v>758</v>
      </c>
      <c r="B371" s="44"/>
      <c r="C371" s="45" t="s">
        <v>64</v>
      </c>
      <c r="D371" s="46">
        <f>D372+D374+D376</f>
        <v>127021659</v>
      </c>
      <c r="E371" s="46">
        <f>E372+E374+E376</f>
        <v>128830825</v>
      </c>
      <c r="F371" s="47">
        <f t="shared" si="10"/>
        <v>1.014242972531165</v>
      </c>
    </row>
    <row r="372" spans="1:6" ht="19.5" customHeight="1">
      <c r="A372" s="68"/>
      <c r="B372" s="69">
        <v>75801</v>
      </c>
      <c r="C372" s="115" t="s">
        <v>99</v>
      </c>
      <c r="D372" s="63">
        <f>D373</f>
        <v>124021659</v>
      </c>
      <c r="E372" s="63">
        <f>E373</f>
        <v>127758974</v>
      </c>
      <c r="F372" s="127">
        <f t="shared" si="10"/>
        <v>1.0301343735451887</v>
      </c>
    </row>
    <row r="373" spans="1:6" ht="19.5" customHeight="1">
      <c r="A373" s="28"/>
      <c r="B373" s="169"/>
      <c r="C373" s="54" t="s">
        <v>100</v>
      </c>
      <c r="D373" s="166">
        <v>124021659</v>
      </c>
      <c r="E373" s="55">
        <v>127758974</v>
      </c>
      <c r="F373" s="143">
        <f t="shared" si="10"/>
        <v>1.0301343735451887</v>
      </c>
    </row>
    <row r="374" spans="1:6" ht="18.75" customHeight="1">
      <c r="A374" s="68"/>
      <c r="B374" s="69">
        <v>75802</v>
      </c>
      <c r="C374" s="115" t="s">
        <v>233</v>
      </c>
      <c r="D374" s="63">
        <f>D375</f>
        <v>3000000</v>
      </c>
      <c r="E374" s="63"/>
      <c r="F374" s="127"/>
    </row>
    <row r="375" spans="1:6" ht="20.25" customHeight="1">
      <c r="A375" s="28"/>
      <c r="B375" s="169"/>
      <c r="C375" s="54" t="s">
        <v>234</v>
      </c>
      <c r="D375" s="166">
        <v>3000000</v>
      </c>
      <c r="E375" s="55"/>
      <c r="F375" s="143"/>
    </row>
    <row r="376" spans="1:6" ht="19.5" customHeight="1">
      <c r="A376" s="68"/>
      <c r="B376" s="69">
        <v>75832</v>
      </c>
      <c r="C376" s="115" t="s">
        <v>235</v>
      </c>
      <c r="D376" s="63"/>
      <c r="E376" s="63">
        <f>E377</f>
        <v>1071851</v>
      </c>
      <c r="F376" s="127"/>
    </row>
    <row r="377" spans="1:6" s="4" customFormat="1" ht="20.25" customHeight="1">
      <c r="A377" s="28"/>
      <c r="B377" s="133"/>
      <c r="C377" s="54" t="s">
        <v>214</v>
      </c>
      <c r="D377" s="166"/>
      <c r="E377" s="55">
        <v>1071851</v>
      </c>
      <c r="F377" s="143"/>
    </row>
    <row r="378" spans="1:6" ht="30" customHeight="1" thickBot="1">
      <c r="A378" s="51"/>
      <c r="B378" s="132"/>
      <c r="C378" s="250" t="s">
        <v>103</v>
      </c>
      <c r="D378" s="251">
        <f>D379+D382+D387+D392+D397</f>
        <v>19776301</v>
      </c>
      <c r="E378" s="251">
        <f>E379+E382+E387+E392+E397</f>
        <v>7884070</v>
      </c>
      <c r="F378" s="252">
        <f t="shared" si="10"/>
        <v>0.3986625203570678</v>
      </c>
    </row>
    <row r="379" spans="1:14" s="122" customFormat="1" ht="19.5" customHeight="1" thickTop="1">
      <c r="A379" s="147">
        <v>600</v>
      </c>
      <c r="B379" s="253"/>
      <c r="C379" s="260" t="s">
        <v>104</v>
      </c>
      <c r="D379" s="199">
        <f>D380</f>
        <v>3545873</v>
      </c>
      <c r="E379" s="261"/>
      <c r="F379" s="255"/>
      <c r="G379" s="95"/>
      <c r="H379" s="95"/>
      <c r="I379" s="95"/>
      <c r="J379" s="95"/>
      <c r="K379" s="95"/>
      <c r="L379" s="95"/>
      <c r="M379" s="95"/>
      <c r="N379" s="95"/>
    </row>
    <row r="380" spans="1:14" s="122" customFormat="1" ht="19.5" customHeight="1">
      <c r="A380" s="262"/>
      <c r="B380" s="263">
        <v>60015</v>
      </c>
      <c r="C380" s="256" t="s">
        <v>166</v>
      </c>
      <c r="D380" s="192">
        <f>D381</f>
        <v>3545873</v>
      </c>
      <c r="E380" s="264"/>
      <c r="F380" s="243"/>
      <c r="G380" s="95"/>
      <c r="H380" s="95"/>
      <c r="I380" s="95"/>
      <c r="J380" s="95"/>
      <c r="K380" s="95"/>
      <c r="L380" s="95"/>
      <c r="M380" s="95"/>
      <c r="N380" s="95"/>
    </row>
    <row r="381" spans="1:6" ht="30" customHeight="1">
      <c r="A381" s="257"/>
      <c r="B381" s="273"/>
      <c r="C381" s="274" t="s">
        <v>236</v>
      </c>
      <c r="D381" s="187">
        <v>3545873</v>
      </c>
      <c r="E381" s="323"/>
      <c r="F381" s="231"/>
    </row>
    <row r="382" spans="1:6" ht="24" customHeight="1">
      <c r="A382" s="147">
        <v>801</v>
      </c>
      <c r="B382" s="253"/>
      <c r="C382" s="254" t="s">
        <v>67</v>
      </c>
      <c r="D382" s="46">
        <f>D383+D385</f>
        <v>7235</v>
      </c>
      <c r="E382" s="46"/>
      <c r="F382" s="47"/>
    </row>
    <row r="383" spans="1:6" ht="19.5" customHeight="1">
      <c r="A383" s="265"/>
      <c r="B383" s="266">
        <v>80140</v>
      </c>
      <c r="C383" s="347" t="s">
        <v>145</v>
      </c>
      <c r="D383" s="63">
        <f>D384</f>
        <v>3935</v>
      </c>
      <c r="E383" s="63"/>
      <c r="F383" s="127"/>
    </row>
    <row r="384" spans="1:6" ht="30" customHeight="1">
      <c r="A384" s="51"/>
      <c r="B384" s="267"/>
      <c r="C384" s="330" t="s">
        <v>280</v>
      </c>
      <c r="D384" s="55">
        <v>3935</v>
      </c>
      <c r="E384" s="336"/>
      <c r="F384" s="52"/>
    </row>
    <row r="385" spans="1:6" s="4" customFormat="1" ht="21" customHeight="1">
      <c r="A385" s="268"/>
      <c r="B385" s="263">
        <v>80195</v>
      </c>
      <c r="C385" s="279" t="s">
        <v>14</v>
      </c>
      <c r="D385" s="192">
        <f>D386</f>
        <v>3300</v>
      </c>
      <c r="E385" s="192"/>
      <c r="F385" s="269"/>
    </row>
    <row r="386" spans="1:6" s="4" customFormat="1" ht="30" customHeight="1">
      <c r="A386" s="272"/>
      <c r="B386" s="273"/>
      <c r="C386" s="274" t="s">
        <v>167</v>
      </c>
      <c r="D386" s="187">
        <v>3300</v>
      </c>
      <c r="E386" s="187"/>
      <c r="F386" s="188"/>
    </row>
    <row r="387" spans="1:6" ht="19.5" customHeight="1">
      <c r="A387" s="147">
        <v>852</v>
      </c>
      <c r="B387" s="253"/>
      <c r="C387" s="275" t="s">
        <v>73</v>
      </c>
      <c r="D387" s="276">
        <f>D388+D390</f>
        <v>15421099</v>
      </c>
      <c r="E387" s="276">
        <f>E388+E390</f>
        <v>7858000</v>
      </c>
      <c r="F387" s="255">
        <f>E387/D387</f>
        <v>0.5095616077686811</v>
      </c>
    </row>
    <row r="388" spans="1:6" ht="19.5" customHeight="1">
      <c r="A388" s="277"/>
      <c r="B388" s="267">
        <v>85201</v>
      </c>
      <c r="C388" s="278" t="s">
        <v>148</v>
      </c>
      <c r="D388" s="203">
        <f>D389</f>
        <v>7826099</v>
      </c>
      <c r="E388" s="141"/>
      <c r="F388" s="245"/>
    </row>
    <row r="389" spans="1:6" s="4" customFormat="1" ht="19.5" customHeight="1">
      <c r="A389" s="268"/>
      <c r="B389" s="258"/>
      <c r="C389" s="259" t="s">
        <v>168</v>
      </c>
      <c r="D389" s="194">
        <v>7826099</v>
      </c>
      <c r="E389" s="194"/>
      <c r="F389" s="191"/>
    </row>
    <row r="390" spans="1:6" ht="19.5" customHeight="1">
      <c r="A390" s="265"/>
      <c r="B390" s="266">
        <v>85202</v>
      </c>
      <c r="C390" s="279" t="s">
        <v>151</v>
      </c>
      <c r="D390" s="132">
        <f>D391</f>
        <v>7595000</v>
      </c>
      <c r="E390" s="132">
        <f>E391</f>
        <v>7858000</v>
      </c>
      <c r="F390" s="243">
        <f>E390/D390</f>
        <v>1.0346280447662937</v>
      </c>
    </row>
    <row r="391" spans="1:6" s="4" customFormat="1" ht="19.5" customHeight="1">
      <c r="A391" s="272"/>
      <c r="B391" s="258"/>
      <c r="C391" s="259" t="s">
        <v>169</v>
      </c>
      <c r="D391" s="194">
        <v>7595000</v>
      </c>
      <c r="E391" s="194">
        <v>7858000</v>
      </c>
      <c r="F391" s="191">
        <f>E391/D391</f>
        <v>1.0346280447662937</v>
      </c>
    </row>
    <row r="392" spans="1:14" s="122" customFormat="1" ht="22.5" customHeight="1">
      <c r="A392" s="147">
        <v>853</v>
      </c>
      <c r="B392" s="253"/>
      <c r="C392" s="260" t="s">
        <v>84</v>
      </c>
      <c r="D392" s="276">
        <f>D393+D395</f>
        <v>232680</v>
      </c>
      <c r="E392" s="283">
        <f>E393+E395</f>
        <v>20670</v>
      </c>
      <c r="F392" s="200">
        <f aca="true" t="shared" si="11" ref="F392:F399">E392/D392</f>
        <v>0.08883445074780814</v>
      </c>
      <c r="G392" s="95"/>
      <c r="H392" s="95"/>
      <c r="I392" s="95"/>
      <c r="J392" s="95"/>
      <c r="K392" s="95"/>
      <c r="L392" s="95"/>
      <c r="M392" s="95"/>
      <c r="N392" s="95"/>
    </row>
    <row r="393" spans="1:14" s="122" customFormat="1" ht="21" customHeight="1">
      <c r="A393" s="280"/>
      <c r="B393" s="263">
        <v>85324</v>
      </c>
      <c r="C393" s="256" t="s">
        <v>170</v>
      </c>
      <c r="D393" s="192">
        <f>D394</f>
        <v>150000</v>
      </c>
      <c r="E393" s="192"/>
      <c r="F393" s="132"/>
      <c r="G393" s="95"/>
      <c r="H393" s="95"/>
      <c r="I393" s="95"/>
      <c r="J393" s="95"/>
      <c r="K393" s="95"/>
      <c r="L393" s="95"/>
      <c r="M393" s="95"/>
      <c r="N393" s="95"/>
    </row>
    <row r="394" spans="1:6" ht="30" customHeight="1">
      <c r="A394" s="268"/>
      <c r="B394" s="258"/>
      <c r="C394" s="259" t="s">
        <v>171</v>
      </c>
      <c r="D394" s="194">
        <v>150000</v>
      </c>
      <c r="E394" s="194"/>
      <c r="F394" s="166"/>
    </row>
    <row r="395" spans="1:6" ht="19.5" customHeight="1">
      <c r="A395" s="265"/>
      <c r="B395" s="266">
        <v>85333</v>
      </c>
      <c r="C395" s="279" t="s">
        <v>156</v>
      </c>
      <c r="D395" s="132">
        <f>D396</f>
        <v>82680</v>
      </c>
      <c r="E395" s="132">
        <f>E396</f>
        <v>20670</v>
      </c>
      <c r="F395" s="243">
        <f t="shared" si="11"/>
        <v>0.25</v>
      </c>
    </row>
    <row r="396" spans="1:6" ht="19.5" customHeight="1">
      <c r="A396" s="272"/>
      <c r="B396" s="273"/>
      <c r="C396" s="259" t="s">
        <v>257</v>
      </c>
      <c r="D396" s="281">
        <v>82680</v>
      </c>
      <c r="E396" s="282">
        <v>20670</v>
      </c>
      <c r="F396" s="188">
        <f t="shared" si="11"/>
        <v>0.25</v>
      </c>
    </row>
    <row r="397" spans="1:6" ht="19.5" customHeight="1">
      <c r="A397" s="147">
        <v>854</v>
      </c>
      <c r="B397" s="253"/>
      <c r="C397" s="275" t="s">
        <v>107</v>
      </c>
      <c r="D397" s="276">
        <f>D398+D400</f>
        <v>569414</v>
      </c>
      <c r="E397" s="276">
        <f>E398+E400</f>
        <v>5400</v>
      </c>
      <c r="F397" s="200">
        <f t="shared" si="11"/>
        <v>0.009483433846024158</v>
      </c>
    </row>
    <row r="398" spans="1:14" s="122" customFormat="1" ht="19.5" customHeight="1">
      <c r="A398" s="280"/>
      <c r="B398" s="266">
        <v>85403</v>
      </c>
      <c r="C398" s="279" t="s">
        <v>157</v>
      </c>
      <c r="D398" s="192">
        <f>D399</f>
        <v>21500</v>
      </c>
      <c r="E398" s="192">
        <f>E399</f>
        <v>5400</v>
      </c>
      <c r="F398" s="269">
        <f t="shared" si="11"/>
        <v>0.25116279069767444</v>
      </c>
      <c r="G398" s="95"/>
      <c r="H398" s="95"/>
      <c r="I398" s="95"/>
      <c r="J398" s="95"/>
      <c r="K398" s="95"/>
      <c r="L398" s="95"/>
      <c r="M398" s="95"/>
      <c r="N398" s="95"/>
    </row>
    <row r="399" spans="1:6" s="4" customFormat="1" ht="30" customHeight="1">
      <c r="A399" s="268"/>
      <c r="B399" s="258"/>
      <c r="C399" s="274" t="s">
        <v>280</v>
      </c>
      <c r="D399" s="285">
        <v>21500</v>
      </c>
      <c r="E399" s="187">
        <v>5400</v>
      </c>
      <c r="F399" s="188">
        <f t="shared" si="11"/>
        <v>0.25116279069767444</v>
      </c>
    </row>
    <row r="400" spans="1:6" ht="19.5" customHeight="1">
      <c r="A400" s="280"/>
      <c r="B400" s="263">
        <v>85415</v>
      </c>
      <c r="C400" s="284" t="s">
        <v>172</v>
      </c>
      <c r="D400" s="177">
        <f>D401</f>
        <v>547914</v>
      </c>
      <c r="E400" s="177"/>
      <c r="F400" s="269"/>
    </row>
    <row r="401" spans="1:6" ht="19.5" customHeight="1">
      <c r="A401" s="268"/>
      <c r="B401" s="391"/>
      <c r="C401" s="259" t="s">
        <v>173</v>
      </c>
      <c r="D401" s="285">
        <v>547914</v>
      </c>
      <c r="E401" s="194"/>
      <c r="F401" s="191"/>
    </row>
    <row r="402" spans="1:6" ht="29.25" customHeight="1" thickBot="1">
      <c r="A402" s="179"/>
      <c r="B402" s="185"/>
      <c r="C402" s="286" t="s">
        <v>275</v>
      </c>
      <c r="D402" s="287">
        <f>D403+D406+D411+D420</f>
        <v>145002</v>
      </c>
      <c r="E402" s="287">
        <f>E406+E411+E420</f>
        <v>2378000</v>
      </c>
      <c r="F402" s="288">
        <f>E402/D402</f>
        <v>16.3997737962235</v>
      </c>
    </row>
    <row r="403" spans="1:6" ht="19.5" customHeight="1" thickTop="1">
      <c r="A403" s="291" t="s">
        <v>268</v>
      </c>
      <c r="B403" s="291"/>
      <c r="C403" s="45" t="s">
        <v>39</v>
      </c>
      <c r="D403" s="199">
        <f>D404</f>
        <v>32500</v>
      </c>
      <c r="E403" s="199"/>
      <c r="F403" s="200"/>
    </row>
    <row r="404" spans="1:6" ht="19.5" customHeight="1">
      <c r="A404" s="292"/>
      <c r="B404" s="290" t="s">
        <v>269</v>
      </c>
      <c r="C404" s="293" t="s">
        <v>175</v>
      </c>
      <c r="D404" s="51">
        <f>D405</f>
        <v>32500</v>
      </c>
      <c r="E404" s="192"/>
      <c r="F404" s="269"/>
    </row>
    <row r="405" spans="1:6" ht="30" customHeight="1">
      <c r="A405" s="324"/>
      <c r="B405" s="345"/>
      <c r="C405" s="189" t="s">
        <v>270</v>
      </c>
      <c r="D405" s="281">
        <v>32500</v>
      </c>
      <c r="E405" s="194"/>
      <c r="F405" s="188"/>
    </row>
    <row r="406" spans="1:6" ht="19.5" customHeight="1">
      <c r="A406" s="291" t="s">
        <v>176</v>
      </c>
      <c r="B406" s="291"/>
      <c r="C406" s="45" t="s">
        <v>67</v>
      </c>
      <c r="D406" s="199">
        <f>D407</f>
        <v>60000</v>
      </c>
      <c r="E406" s="199"/>
      <c r="F406" s="200"/>
    </row>
    <row r="407" spans="1:6" ht="19.5" customHeight="1">
      <c r="A407" s="292"/>
      <c r="B407" s="290" t="s">
        <v>237</v>
      </c>
      <c r="C407" s="293" t="s">
        <v>14</v>
      </c>
      <c r="D407" s="51">
        <f>D408</f>
        <v>60000</v>
      </c>
      <c r="E407" s="192"/>
      <c r="F407" s="269"/>
    </row>
    <row r="408" spans="1:6" ht="19.5" customHeight="1">
      <c r="A408" s="324"/>
      <c r="B408" s="345"/>
      <c r="C408" s="189" t="s">
        <v>238</v>
      </c>
      <c r="D408" s="281">
        <v>60000</v>
      </c>
      <c r="E408" s="194"/>
      <c r="F408" s="188"/>
    </row>
    <row r="409" spans="1:6" ht="19.5" customHeight="1">
      <c r="A409" s="394"/>
      <c r="B409" s="395"/>
      <c r="C409" s="368"/>
      <c r="D409" s="373"/>
      <c r="E409" s="379"/>
      <c r="F409" s="371"/>
    </row>
    <row r="410" spans="1:6" ht="19.5" customHeight="1">
      <c r="A410" s="396"/>
      <c r="B410" s="397"/>
      <c r="C410" s="398"/>
      <c r="D410" s="374"/>
      <c r="E410" s="399"/>
      <c r="F410" s="400"/>
    </row>
    <row r="411" spans="1:6" ht="19.5" customHeight="1">
      <c r="A411" s="291" t="s">
        <v>177</v>
      </c>
      <c r="B411" s="344"/>
      <c r="C411" s="45" t="s">
        <v>73</v>
      </c>
      <c r="D411" s="276">
        <f>D412+D414+D416+D418</f>
        <v>32502</v>
      </c>
      <c r="E411" s="199">
        <f>E412+E414+E416+E418</f>
        <v>2378000</v>
      </c>
      <c r="F411" s="200">
        <f>E411/D411</f>
        <v>73.1647283244108</v>
      </c>
    </row>
    <row r="412" spans="1:6" ht="19.5" customHeight="1">
      <c r="A412" s="292"/>
      <c r="B412" s="296" t="s">
        <v>266</v>
      </c>
      <c r="C412" s="202" t="s">
        <v>148</v>
      </c>
      <c r="D412" s="141"/>
      <c r="E412" s="203">
        <f>E413</f>
        <v>2300000</v>
      </c>
      <c r="F412" s="193"/>
    </row>
    <row r="413" spans="1:6" ht="30" customHeight="1">
      <c r="A413" s="292"/>
      <c r="B413" s="297"/>
      <c r="C413" s="189" t="s">
        <v>290</v>
      </c>
      <c r="D413" s="281"/>
      <c r="E413" s="194">
        <v>2300000</v>
      </c>
      <c r="F413" s="191"/>
    </row>
    <row r="414" spans="1:6" ht="19.5" customHeight="1">
      <c r="A414" s="292"/>
      <c r="B414" s="296" t="s">
        <v>267</v>
      </c>
      <c r="C414" s="202" t="s">
        <v>153</v>
      </c>
      <c r="D414" s="141"/>
      <c r="E414" s="203">
        <f>E415</f>
        <v>78000</v>
      </c>
      <c r="F414" s="193"/>
    </row>
    <row r="415" spans="1:6" ht="30" customHeight="1">
      <c r="A415" s="292"/>
      <c r="B415" s="297"/>
      <c r="C415" s="189" t="s">
        <v>232</v>
      </c>
      <c r="D415" s="281"/>
      <c r="E415" s="194">
        <v>78000</v>
      </c>
      <c r="F415" s="191"/>
    </row>
    <row r="416" spans="1:6" ht="18.75" customHeight="1">
      <c r="A416" s="292"/>
      <c r="B416" s="296" t="s">
        <v>239</v>
      </c>
      <c r="C416" s="202" t="s">
        <v>155</v>
      </c>
      <c r="D416" s="141">
        <f>D417</f>
        <v>2502</v>
      </c>
      <c r="E416" s="203"/>
      <c r="F416" s="193"/>
    </row>
    <row r="417" spans="1:6" s="4" customFormat="1" ht="21" customHeight="1">
      <c r="A417" s="292"/>
      <c r="B417" s="297"/>
      <c r="C417" s="189" t="s">
        <v>240</v>
      </c>
      <c r="D417" s="281">
        <v>2502</v>
      </c>
      <c r="E417" s="194"/>
      <c r="F417" s="191"/>
    </row>
    <row r="418" spans="1:6" s="4" customFormat="1" ht="18.75" customHeight="1">
      <c r="A418" s="292"/>
      <c r="B418" s="296" t="s">
        <v>241</v>
      </c>
      <c r="C418" s="202" t="s">
        <v>14</v>
      </c>
      <c r="D418" s="141">
        <f>D419</f>
        <v>30000</v>
      </c>
      <c r="E418" s="203"/>
      <c r="F418" s="193"/>
    </row>
    <row r="419" spans="1:6" s="4" customFormat="1" ht="30" customHeight="1">
      <c r="A419" s="324"/>
      <c r="B419" s="325"/>
      <c r="C419" s="189" t="s">
        <v>253</v>
      </c>
      <c r="D419" s="281">
        <v>30000</v>
      </c>
      <c r="E419" s="194"/>
      <c r="F419" s="191"/>
    </row>
    <row r="420" spans="1:6" s="4" customFormat="1" ht="19.5" customHeight="1">
      <c r="A420" s="295" t="s">
        <v>242</v>
      </c>
      <c r="B420" s="295"/>
      <c r="C420" s="210" t="s">
        <v>218</v>
      </c>
      <c r="D420" s="299">
        <f>D421</f>
        <v>20000</v>
      </c>
      <c r="E420" s="299"/>
      <c r="F420" s="300"/>
    </row>
    <row r="421" spans="1:6" ht="19.5" customHeight="1">
      <c r="A421" s="292"/>
      <c r="B421" s="290" t="s">
        <v>243</v>
      </c>
      <c r="C421" s="293" t="s">
        <v>244</v>
      </c>
      <c r="D421" s="51">
        <f>D422</f>
        <v>20000</v>
      </c>
      <c r="E421" s="192"/>
      <c r="F421" s="269"/>
    </row>
    <row r="422" spans="1:6" s="4" customFormat="1" ht="30" customHeight="1">
      <c r="A422" s="292"/>
      <c r="B422" s="294"/>
      <c r="C422" s="189" t="s">
        <v>245</v>
      </c>
      <c r="D422" s="281">
        <v>20000</v>
      </c>
      <c r="E422" s="194"/>
      <c r="F422" s="191"/>
    </row>
    <row r="423" spans="1:6" ht="30.75" customHeight="1" thickBot="1">
      <c r="A423" s="179"/>
      <c r="B423" s="185"/>
      <c r="C423" s="286" t="s">
        <v>178</v>
      </c>
      <c r="D423" s="287">
        <f>D424+D427+D432+D438+D443+D449+D460</f>
        <v>19218119</v>
      </c>
      <c r="E423" s="287">
        <f>E424+E427+E432+E438+E443+E449+E460</f>
        <v>20103269</v>
      </c>
      <c r="F423" s="288">
        <f>E423/D423</f>
        <v>1.0460580975692781</v>
      </c>
    </row>
    <row r="424" spans="1:15" ht="19.5" customHeight="1" thickTop="1">
      <c r="A424" s="91">
        <v>700</v>
      </c>
      <c r="B424" s="44"/>
      <c r="C424" s="45" t="s">
        <v>112</v>
      </c>
      <c r="D424" s="199">
        <f>D425</f>
        <v>539982</v>
      </c>
      <c r="E424" s="199">
        <f>E425</f>
        <v>345000</v>
      </c>
      <c r="F424" s="200">
        <f>E424/D424</f>
        <v>0.6389101858950854</v>
      </c>
      <c r="O424" s="4"/>
    </row>
    <row r="425" spans="1:15" ht="19.5" customHeight="1">
      <c r="A425" s="181"/>
      <c r="B425" s="201">
        <v>70005</v>
      </c>
      <c r="C425" s="202" t="s">
        <v>113</v>
      </c>
      <c r="D425" s="203">
        <f>D426</f>
        <v>539982</v>
      </c>
      <c r="E425" s="203">
        <f>E426</f>
        <v>345000</v>
      </c>
      <c r="F425" s="193">
        <f>E425/D425</f>
        <v>0.6389101858950854</v>
      </c>
      <c r="G425" s="298"/>
      <c r="H425" s="298"/>
      <c r="I425" s="298"/>
      <c r="J425" s="298"/>
      <c r="K425" s="298"/>
      <c r="L425" s="298"/>
      <c r="M425" s="298"/>
      <c r="N425" s="298"/>
      <c r="O425" s="298"/>
    </row>
    <row r="426" spans="1:6" ht="30" customHeight="1">
      <c r="A426" s="179"/>
      <c r="B426" s="185"/>
      <c r="C426" s="304" t="s">
        <v>179</v>
      </c>
      <c r="D426" s="281">
        <v>539982</v>
      </c>
      <c r="E426" s="194">
        <v>345000</v>
      </c>
      <c r="F426" s="191">
        <f>E426/D426</f>
        <v>0.6389101858950854</v>
      </c>
    </row>
    <row r="427" spans="1:6" ht="20.25" customHeight="1">
      <c r="A427" s="91">
        <v>710</v>
      </c>
      <c r="B427" s="44"/>
      <c r="C427" s="45" t="s">
        <v>30</v>
      </c>
      <c r="D427" s="199">
        <f>D428+D430</f>
        <v>491218</v>
      </c>
      <c r="E427" s="199">
        <f>E428+E430</f>
        <v>519125</v>
      </c>
      <c r="F427" s="200">
        <f aca="true" t="shared" si="12" ref="F427:F460">E427/D427</f>
        <v>1.0568118432142144</v>
      </c>
    </row>
    <row r="428" spans="1:6" ht="19.5" customHeight="1">
      <c r="A428" s="181"/>
      <c r="B428" s="201">
        <v>71013</v>
      </c>
      <c r="C428" s="202" t="s">
        <v>180</v>
      </c>
      <c r="D428" s="203">
        <f>D429</f>
        <v>90000</v>
      </c>
      <c r="E428" s="203">
        <f>E429</f>
        <v>114000</v>
      </c>
      <c r="F428" s="193">
        <f t="shared" si="12"/>
        <v>1.2666666666666666</v>
      </c>
    </row>
    <row r="429" spans="1:6" ht="20.25" customHeight="1">
      <c r="A429" s="181"/>
      <c r="B429" s="180"/>
      <c r="C429" s="189" t="s">
        <v>181</v>
      </c>
      <c r="D429" s="281">
        <v>90000</v>
      </c>
      <c r="E429" s="194">
        <v>114000</v>
      </c>
      <c r="F429" s="191">
        <f t="shared" si="12"/>
        <v>1.2666666666666666</v>
      </c>
    </row>
    <row r="430" spans="1:6" ht="19.5" customHeight="1">
      <c r="A430" s="181"/>
      <c r="B430" s="175">
        <v>71015</v>
      </c>
      <c r="C430" s="293" t="s">
        <v>130</v>
      </c>
      <c r="D430" s="192">
        <f>SUM(D431:D431)</f>
        <v>401218</v>
      </c>
      <c r="E430" s="192">
        <f>SUM(E431:E431)</f>
        <v>405125</v>
      </c>
      <c r="F430" s="269">
        <f t="shared" si="12"/>
        <v>1.0097378482520725</v>
      </c>
    </row>
    <row r="431" spans="1:6" ht="27" customHeight="1">
      <c r="A431" s="179"/>
      <c r="B431" s="201"/>
      <c r="C431" s="304" t="s">
        <v>182</v>
      </c>
      <c r="D431" s="281">
        <v>401218</v>
      </c>
      <c r="E431" s="194">
        <v>405125</v>
      </c>
      <c r="F431" s="191">
        <f t="shared" si="12"/>
        <v>1.0097378482520725</v>
      </c>
    </row>
    <row r="432" spans="1:6" ht="19.5" customHeight="1">
      <c r="A432" s="91">
        <v>750</v>
      </c>
      <c r="B432" s="44"/>
      <c r="C432" s="45" t="s">
        <v>32</v>
      </c>
      <c r="D432" s="199">
        <f>D433+D436</f>
        <v>926945</v>
      </c>
      <c r="E432" s="199">
        <f>E433+E436</f>
        <v>940144</v>
      </c>
      <c r="F432" s="200">
        <f t="shared" si="12"/>
        <v>1.0142392482833393</v>
      </c>
    </row>
    <row r="433" spans="1:6" ht="19.5" customHeight="1">
      <c r="A433" s="289"/>
      <c r="B433" s="201">
        <v>75011</v>
      </c>
      <c r="C433" s="202" t="s">
        <v>33</v>
      </c>
      <c r="D433" s="203">
        <f>D434</f>
        <v>809945</v>
      </c>
      <c r="E433" s="203">
        <f>E434</f>
        <v>834144</v>
      </c>
      <c r="F433" s="193">
        <f t="shared" si="12"/>
        <v>1.029877337350067</v>
      </c>
    </row>
    <row r="434" spans="1:6" ht="30" customHeight="1">
      <c r="A434" s="181"/>
      <c r="B434" s="182"/>
      <c r="C434" s="401" t="s">
        <v>183</v>
      </c>
      <c r="D434" s="402">
        <v>809945</v>
      </c>
      <c r="E434" s="392">
        <v>834144</v>
      </c>
      <c r="F434" s="393">
        <f t="shared" si="12"/>
        <v>1.029877337350067</v>
      </c>
    </row>
    <row r="435" spans="1:6" ht="30" customHeight="1">
      <c r="A435" s="376"/>
      <c r="B435" s="377"/>
      <c r="C435" s="378"/>
      <c r="D435" s="379"/>
      <c r="E435" s="379"/>
      <c r="F435" s="371"/>
    </row>
    <row r="436" spans="1:6" ht="19.5" customHeight="1">
      <c r="A436" s="181"/>
      <c r="B436" s="175">
        <v>75045</v>
      </c>
      <c r="C436" s="293" t="s">
        <v>184</v>
      </c>
      <c r="D436" s="192">
        <f>D437</f>
        <v>117000</v>
      </c>
      <c r="E436" s="192">
        <f>E437</f>
        <v>106000</v>
      </c>
      <c r="F436" s="269">
        <f t="shared" si="12"/>
        <v>0.905982905982906</v>
      </c>
    </row>
    <row r="437" spans="1:6" ht="19.5" customHeight="1">
      <c r="A437" s="179"/>
      <c r="B437" s="185"/>
      <c r="C437" s="304" t="s">
        <v>185</v>
      </c>
      <c r="D437" s="281">
        <v>117000</v>
      </c>
      <c r="E437" s="194">
        <v>106000</v>
      </c>
      <c r="F437" s="191">
        <f t="shared" si="12"/>
        <v>0.905982905982906</v>
      </c>
    </row>
    <row r="438" spans="1:6" ht="19.5" customHeight="1">
      <c r="A438" s="91">
        <v>754</v>
      </c>
      <c r="B438" s="44"/>
      <c r="C438" s="45" t="s">
        <v>39</v>
      </c>
      <c r="D438" s="199">
        <f>D439</f>
        <v>11826000</v>
      </c>
      <c r="E438" s="199">
        <f>E439+E441</f>
        <v>12603000</v>
      </c>
      <c r="F438" s="200">
        <f t="shared" si="12"/>
        <v>1.0657026889903602</v>
      </c>
    </row>
    <row r="439" spans="1:6" ht="19.5" customHeight="1">
      <c r="A439" s="181"/>
      <c r="B439" s="175">
        <v>75411</v>
      </c>
      <c r="C439" s="293" t="s">
        <v>175</v>
      </c>
      <c r="D439" s="192">
        <f>D440</f>
        <v>11826000</v>
      </c>
      <c r="E439" s="192">
        <f>E440</f>
        <v>12591000</v>
      </c>
      <c r="F439" s="269">
        <f t="shared" si="12"/>
        <v>1.0646879756468797</v>
      </c>
    </row>
    <row r="440" spans="1:6" ht="30" customHeight="1">
      <c r="A440" s="181"/>
      <c r="B440" s="201"/>
      <c r="C440" s="302" t="s">
        <v>186</v>
      </c>
      <c r="D440" s="194">
        <v>11826000</v>
      </c>
      <c r="E440" s="194">
        <v>12591000</v>
      </c>
      <c r="F440" s="191">
        <f t="shared" si="12"/>
        <v>1.0646879756468797</v>
      </c>
    </row>
    <row r="441" spans="1:14" s="122" customFormat="1" ht="19.5" customHeight="1">
      <c r="A441" s="174"/>
      <c r="B441" s="175">
        <v>75414</v>
      </c>
      <c r="C441" s="337" t="s">
        <v>117</v>
      </c>
      <c r="D441" s="192"/>
      <c r="E441" s="192">
        <f>E442</f>
        <v>12000</v>
      </c>
      <c r="F441" s="269"/>
      <c r="G441" s="95"/>
      <c r="H441" s="95"/>
      <c r="I441" s="95"/>
      <c r="J441" s="95"/>
      <c r="K441" s="95"/>
      <c r="L441" s="95"/>
      <c r="M441" s="95"/>
      <c r="N441" s="95"/>
    </row>
    <row r="442" spans="1:6" ht="19.5" customHeight="1">
      <c r="A442" s="179"/>
      <c r="B442" s="175"/>
      <c r="C442" s="302" t="s">
        <v>246</v>
      </c>
      <c r="D442" s="187"/>
      <c r="E442" s="187">
        <v>12000</v>
      </c>
      <c r="F442" s="188"/>
    </row>
    <row r="443" spans="1:6" ht="19.5" customHeight="1">
      <c r="A443" s="91">
        <v>851</v>
      </c>
      <c r="B443" s="44"/>
      <c r="C443" s="45" t="s">
        <v>187</v>
      </c>
      <c r="D443" s="199">
        <f>D444+D446</f>
        <v>2533064</v>
      </c>
      <c r="E443" s="199">
        <f>E446</f>
        <v>2826000</v>
      </c>
      <c r="F443" s="200">
        <f t="shared" si="12"/>
        <v>1.1156449264606028</v>
      </c>
    </row>
    <row r="444" spans="1:14" s="173" customFormat="1" ht="19.5" customHeight="1">
      <c r="A444" s="171"/>
      <c r="B444" s="105">
        <v>85141</v>
      </c>
      <c r="C444" s="305" t="s">
        <v>188</v>
      </c>
      <c r="D444" s="306">
        <f>D445</f>
        <v>116064</v>
      </c>
      <c r="E444" s="306"/>
      <c r="F444" s="307"/>
      <c r="G444" s="109"/>
      <c r="H444" s="109"/>
      <c r="I444" s="109"/>
      <c r="J444" s="109"/>
      <c r="K444" s="109"/>
      <c r="L444" s="109"/>
      <c r="M444" s="109"/>
      <c r="N444" s="109"/>
    </row>
    <row r="445" spans="1:14" s="173" customFormat="1" ht="30" customHeight="1">
      <c r="A445" s="110"/>
      <c r="B445" s="111"/>
      <c r="C445" s="112" t="s">
        <v>189</v>
      </c>
      <c r="D445" s="308">
        <v>116064</v>
      </c>
      <c r="E445" s="308"/>
      <c r="F445" s="309"/>
      <c r="G445" s="109"/>
      <c r="H445" s="109"/>
      <c r="I445" s="109"/>
      <c r="J445" s="109"/>
      <c r="K445" s="109"/>
      <c r="L445" s="109"/>
      <c r="M445" s="109"/>
      <c r="N445" s="109"/>
    </row>
    <row r="446" spans="1:6" ht="30" customHeight="1">
      <c r="A446" s="174"/>
      <c r="B446" s="175">
        <v>85156</v>
      </c>
      <c r="C446" s="293" t="s">
        <v>190</v>
      </c>
      <c r="D446" s="192">
        <f>SUM(D447:D448)</f>
        <v>2417000</v>
      </c>
      <c r="E446" s="192">
        <f>SUM(E447:E448)</f>
        <v>2826000</v>
      </c>
      <c r="F446" s="269">
        <f t="shared" si="12"/>
        <v>1.1692180388911875</v>
      </c>
    </row>
    <row r="447" spans="1:6" ht="30" customHeight="1">
      <c r="A447" s="181"/>
      <c r="B447" s="182"/>
      <c r="C447" s="183" t="s">
        <v>255</v>
      </c>
      <c r="D447" s="270">
        <v>118000</v>
      </c>
      <c r="E447" s="353">
        <v>114000</v>
      </c>
      <c r="F447" s="184">
        <f t="shared" si="12"/>
        <v>0.9661016949152542</v>
      </c>
    </row>
    <row r="448" spans="1:6" ht="30" customHeight="1">
      <c r="A448" s="179"/>
      <c r="B448" s="185"/>
      <c r="C448" s="186" t="s">
        <v>256</v>
      </c>
      <c r="D448" s="187">
        <v>2299000</v>
      </c>
      <c r="E448" s="190">
        <v>2712000</v>
      </c>
      <c r="F448" s="188">
        <f t="shared" si="12"/>
        <v>1.1796433231839931</v>
      </c>
    </row>
    <row r="449" spans="1:6" ht="18.75" customHeight="1">
      <c r="A449" s="91">
        <v>852</v>
      </c>
      <c r="B449" s="44"/>
      <c r="C449" s="45" t="s">
        <v>73</v>
      </c>
      <c r="D449" s="199">
        <f>D450+D453+D455+D457</f>
        <v>2344000</v>
      </c>
      <c r="E449" s="199">
        <f>E450+E453+E455+E457</f>
        <v>2374000</v>
      </c>
      <c r="F449" s="200">
        <f t="shared" si="12"/>
        <v>1.0127986348122866</v>
      </c>
    </row>
    <row r="450" spans="1:6" ht="19.5" customHeight="1">
      <c r="A450" s="181"/>
      <c r="B450" s="124">
        <v>85203</v>
      </c>
      <c r="C450" s="70" t="s">
        <v>74</v>
      </c>
      <c r="D450" s="141">
        <f>D451+D452</f>
        <v>2044000</v>
      </c>
      <c r="E450" s="141">
        <f>E451+E452</f>
        <v>2123000</v>
      </c>
      <c r="F450" s="310">
        <f t="shared" si="12"/>
        <v>1.0386497064579256</v>
      </c>
    </row>
    <row r="451" spans="1:6" ht="21" customHeight="1">
      <c r="A451" s="181"/>
      <c r="B451" s="133"/>
      <c r="C451" s="348" t="s">
        <v>199</v>
      </c>
      <c r="D451" s="270">
        <v>1994000</v>
      </c>
      <c r="E451" s="270">
        <v>2112000</v>
      </c>
      <c r="F451" s="271">
        <f t="shared" si="12"/>
        <v>1.0591775325977935</v>
      </c>
    </row>
    <row r="452" spans="1:6" s="4" customFormat="1" ht="21" customHeight="1">
      <c r="A452" s="181"/>
      <c r="B452" s="39"/>
      <c r="C452" s="349" t="s">
        <v>204</v>
      </c>
      <c r="D452" s="303">
        <v>50000</v>
      </c>
      <c r="E452" s="187">
        <v>11000</v>
      </c>
      <c r="F452" s="188">
        <f t="shared" si="12"/>
        <v>0.22</v>
      </c>
    </row>
    <row r="453" spans="1:6" ht="30" customHeight="1">
      <c r="A453" s="181"/>
      <c r="B453" s="69">
        <v>85212</v>
      </c>
      <c r="C453" s="293" t="s">
        <v>223</v>
      </c>
      <c r="D453" s="192">
        <f>D454</f>
        <v>32789</v>
      </c>
      <c r="E453" s="192">
        <f>E454</f>
        <v>17000</v>
      </c>
      <c r="F453" s="269">
        <f t="shared" si="12"/>
        <v>0.5184665589069505</v>
      </c>
    </row>
    <row r="454" spans="1:6" ht="19.5" customHeight="1">
      <c r="A454" s="181"/>
      <c r="B454" s="169"/>
      <c r="C454" s="304" t="s">
        <v>271</v>
      </c>
      <c r="D454" s="194">
        <v>32789</v>
      </c>
      <c r="E454" s="194">
        <v>17000</v>
      </c>
      <c r="F454" s="191">
        <f t="shared" si="12"/>
        <v>0.5184665589069505</v>
      </c>
    </row>
    <row r="455" spans="1:6" ht="21.75" customHeight="1">
      <c r="A455" s="181"/>
      <c r="B455" s="69">
        <v>85216</v>
      </c>
      <c r="C455" s="293" t="s">
        <v>120</v>
      </c>
      <c r="D455" s="192">
        <f>SUM(D456:D456)</f>
        <v>11211</v>
      </c>
      <c r="E455" s="192"/>
      <c r="F455" s="269"/>
    </row>
    <row r="456" spans="1:6" ht="19.5" customHeight="1">
      <c r="A456" s="181"/>
      <c r="B456" s="169"/>
      <c r="C456" s="304" t="s">
        <v>191</v>
      </c>
      <c r="D456" s="194">
        <v>11211</v>
      </c>
      <c r="E456" s="194"/>
      <c r="F456" s="191"/>
    </row>
    <row r="457" spans="1:6" s="4" customFormat="1" ht="20.25" customHeight="1">
      <c r="A457" s="181"/>
      <c r="B457" s="201">
        <v>85231</v>
      </c>
      <c r="C457" s="202" t="s">
        <v>192</v>
      </c>
      <c r="D457" s="203">
        <f>D458</f>
        <v>256000</v>
      </c>
      <c r="E457" s="203">
        <f>E458</f>
        <v>234000</v>
      </c>
      <c r="F457" s="193">
        <f t="shared" si="12"/>
        <v>0.9140625</v>
      </c>
    </row>
    <row r="458" spans="1:6" s="4" customFormat="1" ht="30" customHeight="1">
      <c r="A458" s="179"/>
      <c r="B458" s="185"/>
      <c r="C458" s="302" t="s">
        <v>279</v>
      </c>
      <c r="D458" s="326">
        <v>256000</v>
      </c>
      <c r="E458" s="187">
        <v>234000</v>
      </c>
      <c r="F458" s="188">
        <f t="shared" si="12"/>
        <v>0.9140625</v>
      </c>
    </row>
    <row r="459" spans="1:6" s="4" customFormat="1" ht="41.25" customHeight="1">
      <c r="A459" s="376"/>
      <c r="B459" s="377"/>
      <c r="C459" s="378"/>
      <c r="D459" s="403"/>
      <c r="E459" s="379"/>
      <c r="F459" s="371"/>
    </row>
    <row r="460" spans="1:14" s="122" customFormat="1" ht="19.5" customHeight="1">
      <c r="A460" s="91">
        <v>853</v>
      </c>
      <c r="B460" s="44"/>
      <c r="C460" s="59" t="s">
        <v>84</v>
      </c>
      <c r="D460" s="46">
        <f>D461+D464</f>
        <v>556910</v>
      </c>
      <c r="E460" s="199">
        <f>E461+E464</f>
        <v>496000</v>
      </c>
      <c r="F460" s="200">
        <f t="shared" si="12"/>
        <v>0.8906286473577418</v>
      </c>
      <c r="G460" s="95"/>
      <c r="H460" s="95"/>
      <c r="I460" s="95"/>
      <c r="J460" s="95"/>
      <c r="K460" s="95"/>
      <c r="L460" s="95"/>
      <c r="M460" s="95"/>
      <c r="N460" s="95"/>
    </row>
    <row r="461" spans="1:6" ht="21" customHeight="1">
      <c r="A461" s="181"/>
      <c r="B461" s="175">
        <v>85321</v>
      </c>
      <c r="C461" s="293" t="s">
        <v>193</v>
      </c>
      <c r="D461" s="192">
        <f>D462+D463</f>
        <v>509000</v>
      </c>
      <c r="E461" s="192">
        <f>E462+E463</f>
        <v>496000</v>
      </c>
      <c r="F461" s="269">
        <f>E461/D461</f>
        <v>0.9744597249508841</v>
      </c>
    </row>
    <row r="462" spans="1:6" ht="24.75" customHeight="1">
      <c r="A462" s="181"/>
      <c r="B462" s="204"/>
      <c r="C462" s="301" t="s">
        <v>194</v>
      </c>
      <c r="D462" s="270">
        <v>501000</v>
      </c>
      <c r="E462" s="270">
        <v>492000</v>
      </c>
      <c r="F462" s="271">
        <f>E462/D462</f>
        <v>0.9820359281437125</v>
      </c>
    </row>
    <row r="463" spans="1:6" ht="26.25" customHeight="1">
      <c r="A463" s="181"/>
      <c r="B463" s="185"/>
      <c r="C463" s="186" t="s">
        <v>195</v>
      </c>
      <c r="D463" s="187">
        <v>8000</v>
      </c>
      <c r="E463" s="187">
        <v>4000</v>
      </c>
      <c r="F463" s="188">
        <f>E463/D463</f>
        <v>0.5</v>
      </c>
    </row>
    <row r="464" spans="1:6" s="212" customFormat="1" ht="19.5" customHeight="1">
      <c r="A464" s="311"/>
      <c r="B464" s="312">
        <v>85334</v>
      </c>
      <c r="C464" s="313" t="s">
        <v>122</v>
      </c>
      <c r="D464" s="314">
        <f>D465</f>
        <v>47910</v>
      </c>
      <c r="E464" s="314"/>
      <c r="F464" s="315"/>
    </row>
    <row r="465" spans="1:6" s="208" customFormat="1" ht="19.5" customHeight="1">
      <c r="A465" s="316"/>
      <c r="B465" s="317"/>
      <c r="C465" s="318" t="s">
        <v>123</v>
      </c>
      <c r="D465" s="319">
        <v>47910</v>
      </c>
      <c r="E465" s="319"/>
      <c r="F465" s="191"/>
    </row>
    <row r="466" ht="12.75">
      <c r="E466" s="3"/>
    </row>
    <row r="467" ht="12.75">
      <c r="E467" s="3"/>
    </row>
    <row r="468" spans="4:5" ht="12.75">
      <c r="D468" s="407" t="s">
        <v>291</v>
      </c>
      <c r="E468" s="3"/>
    </row>
    <row r="469" ht="12.75">
      <c r="E469" s="3"/>
    </row>
    <row r="470" spans="4:5" ht="12.75">
      <c r="D470" s="3" t="s">
        <v>292</v>
      </c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</sheetData>
  <mergeCells count="3">
    <mergeCell ref="D6:D7"/>
    <mergeCell ref="E6:E7"/>
    <mergeCell ref="F6:F7"/>
  </mergeCells>
  <printOptions horizontalCentered="1"/>
  <pageMargins left="0.5905511811023623" right="0.5905511811023623" top="0.6692913385826772" bottom="0.6692913385826772" header="0.5118110236220472" footer="0.5118110236220472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M Lublin</dc:creator>
  <cp:keywords/>
  <dc:description/>
  <cp:lastModifiedBy>um</cp:lastModifiedBy>
  <cp:lastPrinted>2005-01-05T12:20:22Z</cp:lastPrinted>
  <dcterms:created xsi:type="dcterms:W3CDTF">2003-12-09T09:11:41Z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