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Harm" sheetId="1" r:id="rId1"/>
  </sheets>
  <definedNames>
    <definedName name="_xlnm.Print_Titles" localSheetId="0">'Harm'!$9:$9</definedName>
  </definedNames>
  <calcPr fullCalcOnLoad="1"/>
</workbook>
</file>

<file path=xl/sharedStrings.xml><?xml version="1.0" encoding="utf-8"?>
<sst xmlns="http://schemas.openxmlformats.org/spreadsheetml/2006/main" count="323" uniqueCount="158">
  <si>
    <t>w złotych</t>
  </si>
  <si>
    <t>Dział</t>
  </si>
  <si>
    <t xml:space="preserve">Rozdz. </t>
  </si>
  <si>
    <t>Pozostała działalność</t>
  </si>
  <si>
    <t>Gospodarka gruntami  i nieruchomościami</t>
  </si>
  <si>
    <t>Różne rozliczenia</t>
  </si>
  <si>
    <t>Oświata i wychowanie</t>
  </si>
  <si>
    <t>Szkoły podstawowe</t>
  </si>
  <si>
    <t>Ochrona zdrowia</t>
  </si>
  <si>
    <t>Żłobki</t>
  </si>
  <si>
    <t>Opieka społeczna</t>
  </si>
  <si>
    <t>Domy pomocy społecznej</t>
  </si>
  <si>
    <t>Dochody od osób prawnych, od osób fizycznych i od innych jednostek nie posiadających osobowości prawnej</t>
  </si>
  <si>
    <t>Udziały gmin w podatkach stanowiących dochód budżetu państwa</t>
  </si>
  <si>
    <t>Kultura fizyczna i sport</t>
  </si>
  <si>
    <t xml:space="preserve">Część oświatowa subwencji ogólnej dla jednostek samorządu terytorialnego </t>
  </si>
  <si>
    <t xml:space="preserve">Część rekompensująca subwencji ogólnej dla gmin </t>
  </si>
  <si>
    <t>Zasiłki rodzinne, pielęgnacyjne i wychowawcze</t>
  </si>
  <si>
    <t>Urzędy wojewódzkie</t>
  </si>
  <si>
    <t>Licea ogólnokształcące</t>
  </si>
  <si>
    <t>Placówki wychowania pozaszkolnego</t>
  </si>
  <si>
    <t>Szkolne schroniska młodzieżowe</t>
  </si>
  <si>
    <t>Udziały powiatów w podatkach stanowiących dochód budżetu państwa</t>
  </si>
  <si>
    <t>Szkoły artystyczne</t>
  </si>
  <si>
    <t>Część oświatowa subwencji ogólnej dla jednostek samorządu terytorialnego</t>
  </si>
  <si>
    <t>Część wyrównawcza subwencji ogólnej dla powiatów</t>
  </si>
  <si>
    <t>Część drogowa subwencji ogólnej dla powiatów i województw</t>
  </si>
  <si>
    <t>Prace geodezyjne i kartograficzne (nieinwestycyjne)</t>
  </si>
  <si>
    <t>Zespoły do spraw orzekania o stopniu niepełnosprawności</t>
  </si>
  <si>
    <t>Komisje poborowe</t>
  </si>
  <si>
    <t>Komendy powiatowe Państwowej Straży Pożarnej</t>
  </si>
  <si>
    <t>I kwartał</t>
  </si>
  <si>
    <t>II kwartał</t>
  </si>
  <si>
    <t>III kwartał</t>
  </si>
  <si>
    <t>IV kwartał</t>
  </si>
  <si>
    <t>Dochody własne gminy</t>
  </si>
  <si>
    <t>Treść                                                                                                                   (nazwa działu, rozdziału)</t>
  </si>
  <si>
    <t>Dochody własne powiatu</t>
  </si>
  <si>
    <t>Dochody ogółem</t>
  </si>
  <si>
    <t>Gospodarka gruntami i nieruchomościami</t>
  </si>
  <si>
    <t>Inspekcja Weterynaryjna</t>
  </si>
  <si>
    <t>Gimnazja</t>
  </si>
  <si>
    <t>Szkoły zawodowe specjalne</t>
  </si>
  <si>
    <t>Administracja publiczna</t>
  </si>
  <si>
    <t>Urzędy miast i miast na prawach powiatu</t>
  </si>
  <si>
    <t xml:space="preserve">Gospodarka mieszkaniowa </t>
  </si>
  <si>
    <t>Oczyszczanie miast i wsi</t>
  </si>
  <si>
    <t>1.1 Wydział Architektury i Administracji Budowlanej</t>
  </si>
  <si>
    <t>Wpływy z podatku rolnego, podatku leśnego, podatku od spadków i darowizn, podatku od czynności cywilnoprawnych oraz podatków i opłat lokalnych od osób fizycznych</t>
  </si>
  <si>
    <t>Wpływy z różnych rozliczeń</t>
  </si>
  <si>
    <t>Różne rozliczenia finansowe</t>
  </si>
  <si>
    <t>Gospodarka komunalna i ochrona środowiska</t>
  </si>
  <si>
    <t xml:space="preserve">Subwencje </t>
  </si>
  <si>
    <t xml:space="preserve">Część podstawowa subwencji ogólnej dla gmin </t>
  </si>
  <si>
    <t>Obiekty sportowe</t>
  </si>
  <si>
    <t>Bezpieczeństwo publiczne i ochrona przeciwpożarowa</t>
  </si>
  <si>
    <t>Ośrodki wsparcia</t>
  </si>
  <si>
    <t>Ośrodki pomocy społecznej</t>
  </si>
  <si>
    <t>Usługi opiekuńcze i specjalistyczne usługi opiekuńcze</t>
  </si>
  <si>
    <t>Oświetlenie ulic, placów i dróg</t>
  </si>
  <si>
    <t>Subwencje</t>
  </si>
  <si>
    <t>Dotacje celowe i inne środki na zadania własne</t>
  </si>
  <si>
    <t>Placówki opiekuńczo - wychowawcze</t>
  </si>
  <si>
    <t>Rodziny zastępcze</t>
  </si>
  <si>
    <t>Ośrodki adopcyjno - opiekuńcze</t>
  </si>
  <si>
    <t>Powiatowe urzędy pracy</t>
  </si>
  <si>
    <t>Rolnictwo i łowiectwo</t>
  </si>
  <si>
    <t>Działalność usługowa</t>
  </si>
  <si>
    <t>Nadzór budowlany</t>
  </si>
  <si>
    <t>Składki na ubezpieczenie zdrowotne oraz świadczenia dla osób nie objętych obowiązkiem ubezpieczenia zdrowotnego</t>
  </si>
  <si>
    <t>Wpłaty z zysku przedsiębiorstw i jednoosobowych spółek</t>
  </si>
  <si>
    <t>Schroniska dla zwierząt</t>
  </si>
  <si>
    <t>1.5 Wydział Organizacyjny</t>
  </si>
  <si>
    <t>1.7 Wydział Spraw Społecznych</t>
  </si>
  <si>
    <t>Gospodarka mieszkaniowa</t>
  </si>
  <si>
    <t>1.6 Wydział Spraw Administracyjnych</t>
  </si>
  <si>
    <t>Rolnictwo i łowiecrwo</t>
  </si>
  <si>
    <t>Placówki opiekuńczo-wychowawcze</t>
  </si>
  <si>
    <t>19. Miejski Inspektorat Weterynarii</t>
  </si>
  <si>
    <t>20. Powiatowy Inspektorat Nadzoru Budowlanego</t>
  </si>
  <si>
    <t>Edukacyjna opieka wychowawcza</t>
  </si>
  <si>
    <t>Świetlice szkolne</t>
  </si>
  <si>
    <t>Przedszkola specjalne</t>
  </si>
  <si>
    <t>Szkoły podstawowe specjalne</t>
  </si>
  <si>
    <t>Gimnazja specjalne</t>
  </si>
  <si>
    <t>Licea ogólnokształcące specjalne</t>
  </si>
  <si>
    <t>Centra kształcenia ustawicznego i praktycznego oraz ośrodki dokształcania zawodowego</t>
  </si>
  <si>
    <t>Specjalne ośrodki szkolno-wychowawcze</t>
  </si>
  <si>
    <t>Poradnie psychologiczno - pedagogiczne oraz inne poradnie specjalistyczne</t>
  </si>
  <si>
    <t>Internaty i bursy szkolne</t>
  </si>
  <si>
    <t>1.2 Wydział Finansowy</t>
  </si>
  <si>
    <t>1.3 Wydział Geodezji i Gospodarki Nieruchomościami</t>
  </si>
  <si>
    <t>Wpływy z podatku dochodowego od osób fizycznych</t>
  </si>
  <si>
    <t>010</t>
  </si>
  <si>
    <t>01095</t>
  </si>
  <si>
    <t>01021</t>
  </si>
  <si>
    <t>Dochody gminy, z tego:</t>
  </si>
  <si>
    <t>Dochody powiatu, z tego:</t>
  </si>
  <si>
    <t>Wpływy z podatku rolnego, podatku leśnego, podatku od czynności cywilnoprawnych oraz podatków i opłat lokalnych od osób prawnych i innych jednostek organizacyjnych</t>
  </si>
  <si>
    <t>Urzędy naczelnych organów władzy państwowej, kontroli i ochrony prawa oraz sądownictwa</t>
  </si>
  <si>
    <t>020</t>
  </si>
  <si>
    <t>Ośrodki adopcyjno-opiekuńcze</t>
  </si>
  <si>
    <t>Cmentarze</t>
  </si>
  <si>
    <t>Zakłady gospodarki mieszkaniowej</t>
  </si>
  <si>
    <t>Fundusz Ochrony Środowiska i Gospodarki Wodnej</t>
  </si>
  <si>
    <t>Gospodarka komunalna  i ochrona środowiska</t>
  </si>
  <si>
    <t xml:space="preserve">Fundusz Ochrony Środowiska i Gospodarki Wodnej </t>
  </si>
  <si>
    <t>Dotacje celowe na zadania realizowane w drodze porozumień i umów</t>
  </si>
  <si>
    <t>Składki na ubezpieczenie zdrowotne opłacane za osoby pobierające niektóre świadczenia z pomocy społecznej</t>
  </si>
  <si>
    <t xml:space="preserve">Leśnictwo </t>
  </si>
  <si>
    <t>Nadzór nad gospodarką leśną</t>
  </si>
  <si>
    <t>02002</t>
  </si>
  <si>
    <t>Pomoc dla uchodźców</t>
  </si>
  <si>
    <t>Turystyka</t>
  </si>
  <si>
    <t>Ośrodki informacji turystycznej</t>
  </si>
  <si>
    <t xml:space="preserve">Zasiłki i pomoc w naturze oraz składki na ubezpieczenia społeczne </t>
  </si>
  <si>
    <t>Dotacje celowe z budżetu państwa na zadania z zakresu administracji rządowej</t>
  </si>
  <si>
    <t xml:space="preserve">Przedszkola </t>
  </si>
  <si>
    <t>Szkoły zawodowe</t>
  </si>
  <si>
    <t>Straż Miejska</t>
  </si>
  <si>
    <t>Przedszkola przy szkołach podstawowych</t>
  </si>
  <si>
    <t>Wpływy z innych opłat stanowiących dochody jednostek samorządu terytorialnego na podstawie ustaw</t>
  </si>
  <si>
    <t>Dotacje celowe z budżetu państwa na zadania zlecone 
z zakresu administracji rządowej</t>
  </si>
  <si>
    <t xml:space="preserve">Urzędy naczelnych organów władzy państwowej, kontroli 
i ochrony prawa </t>
  </si>
  <si>
    <t xml:space="preserve">Załącznik Nr 10 </t>
  </si>
  <si>
    <t xml:space="preserve">Prezydenta Miasta Lublin </t>
  </si>
  <si>
    <t>Obrona cywilna</t>
  </si>
  <si>
    <t>Gospodarka odpadami</t>
  </si>
  <si>
    <t>21. Komenda Miejska Państwowej Straży Pożarnej</t>
  </si>
  <si>
    <t>22. Szkoły i placówki oświatowe</t>
  </si>
  <si>
    <t>Licea profilowane</t>
  </si>
  <si>
    <t>Harmonogram realizacji dochodów budżetu miasta  w 2003 roku</t>
  </si>
  <si>
    <t>Plan na 2003 rok</t>
  </si>
  <si>
    <t>Izby wytrzeźwień</t>
  </si>
  <si>
    <t>Dodatki mieszkaniowe</t>
  </si>
  <si>
    <t>1.4  Wydział Gospodarki Komunalnej</t>
  </si>
  <si>
    <t>2. Dom Dziecka Nr 1</t>
  </si>
  <si>
    <t>3. Dom Dziecka Nr 2</t>
  </si>
  <si>
    <t>4. Dom Dziecka Nr 3</t>
  </si>
  <si>
    <t>5. Rodzinny Dom Dziecka</t>
  </si>
  <si>
    <t>6. Pogotowie Opiekuńcze</t>
  </si>
  <si>
    <t>7. Młodzieżowy Ośrodek Socjoterapii</t>
  </si>
  <si>
    <t>8. Ośrodek Adopcyjno-Opiekuńczy</t>
  </si>
  <si>
    <t>9. Dom Pomocy Społecznej  Betania</t>
  </si>
  <si>
    <t>10. Dom Pomocy Społecznej  Kalina</t>
  </si>
  <si>
    <t>11. Dom Pomocy Społecznej im. Matki Teresy z Kalkuty</t>
  </si>
  <si>
    <t>12. Dom Pomocy Społecznej im. W. Michelisowej</t>
  </si>
  <si>
    <t>13. Dom Pomocy Społecznej dla Osób 
 Niepełnosprawnych Fizycznie</t>
  </si>
  <si>
    <t>14. Zespół Dziennych Domów Pomocy Społecznej</t>
  </si>
  <si>
    <t>15. Miejski Zespół Żłobków</t>
  </si>
  <si>
    <t>16. Miejski Ośrodek Pomocy Rodzinie</t>
  </si>
  <si>
    <t>17. Miejski Urząd Pracy</t>
  </si>
  <si>
    <t>1.8 Wydział Strategii i  Rozwoju</t>
  </si>
  <si>
    <t>1.9 Komenda Straży Miejskiej</t>
  </si>
  <si>
    <t xml:space="preserve">z dnia 19 lutego 2003 roku       </t>
  </si>
  <si>
    <t>1. Urząd Miasta</t>
  </si>
  <si>
    <t>do Zarządzenia Nr 81/2003</t>
  </si>
  <si>
    <t>18. Szkoła Muzyczna I i II stopnia 
im. T. Szeligowskiego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</si>
</sst>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gray0625">
        <fgColor indexed="9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Continuous"/>
    </xf>
    <xf numFmtId="3" fontId="3" fillId="0" borderId="1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5" fillId="2" borderId="5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3" fontId="5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horizontal="left" wrapText="1"/>
    </xf>
    <xf numFmtId="3" fontId="0" fillId="0" borderId="6" xfId="0" applyNumberFormat="1" applyFont="1" applyBorder="1" applyAlignment="1">
      <alignment/>
    </xf>
    <xf numFmtId="0" fontId="0" fillId="2" borderId="8" xfId="0" applyFont="1" applyFill="1" applyBorder="1" applyAlignment="1">
      <alignment horizontal="left" wrapText="1"/>
    </xf>
    <xf numFmtId="3" fontId="0" fillId="2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horizontal="right"/>
    </xf>
    <xf numFmtId="3" fontId="0" fillId="2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2" borderId="8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2" fontId="0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 quotePrefix="1">
      <alignment horizontal="right"/>
    </xf>
    <xf numFmtId="0" fontId="0" fillId="0" borderId="8" xfId="0" applyFont="1" applyBorder="1" applyAlignment="1" quotePrefix="1">
      <alignment horizontal="right"/>
    </xf>
    <xf numFmtId="0" fontId="5" fillId="0" borderId="5" xfId="0" applyFont="1" applyBorder="1" applyAlignment="1">
      <alignment horizontal="center" wrapText="1"/>
    </xf>
    <xf numFmtId="0" fontId="6" fillId="2" borderId="14" xfId="0" applyFont="1" applyFill="1" applyBorder="1" applyAlignment="1">
      <alignment/>
    </xf>
    <xf numFmtId="3" fontId="6" fillId="2" borderId="14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3" fontId="6" fillId="2" borderId="1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left"/>
    </xf>
    <xf numFmtId="3" fontId="6" fillId="2" borderId="1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3" fontId="6" fillId="0" borderId="15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3" fontId="7" fillId="2" borderId="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 wrapText="1"/>
    </xf>
    <xf numFmtId="3" fontId="6" fillId="0" borderId="15" xfId="0" applyNumberFormat="1" applyFont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8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 wrapText="1"/>
    </xf>
    <xf numFmtId="0" fontId="3" fillId="3" borderId="8" xfId="0" applyFont="1" applyFill="1" applyBorder="1" applyAlignment="1">
      <alignment/>
    </xf>
    <xf numFmtId="0" fontId="3" fillId="3" borderId="8" xfId="0" applyFont="1" applyFill="1" applyBorder="1" applyAlignment="1">
      <alignment horizontal="left" wrapText="1"/>
    </xf>
    <xf numFmtId="3" fontId="3" fillId="3" borderId="8" xfId="0" applyNumberFormat="1" applyFont="1" applyFill="1" applyBorder="1" applyAlignment="1">
      <alignment/>
    </xf>
    <xf numFmtId="0" fontId="3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3" fillId="3" borderId="6" xfId="0" applyFont="1" applyFill="1" applyBorder="1" applyAlignment="1" quotePrefix="1">
      <alignment horizontal="right"/>
    </xf>
    <xf numFmtId="0" fontId="3" fillId="3" borderId="8" xfId="0" applyFont="1" applyFill="1" applyBorder="1" applyAlignment="1" quotePrefix="1">
      <alignment horizontal="right"/>
    </xf>
    <xf numFmtId="3" fontId="3" fillId="3" borderId="6" xfId="0" applyNumberFormat="1" applyFont="1" applyFill="1" applyBorder="1" applyAlignment="1">
      <alignment/>
    </xf>
    <xf numFmtId="0" fontId="3" fillId="3" borderId="8" xfId="0" applyFont="1" applyFill="1" applyBorder="1" applyAlignment="1" quotePrefix="1">
      <alignment horizontal="right" wrapText="1"/>
    </xf>
    <xf numFmtId="0" fontId="6" fillId="0" borderId="14" xfId="0" applyFont="1" applyBorder="1" applyAlignment="1">
      <alignment horizontal="left" wrapText="1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 wrapText="1"/>
    </xf>
    <xf numFmtId="3" fontId="6" fillId="0" borderId="14" xfId="0" applyNumberFormat="1" applyFont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0" fontId="2" fillId="0" borderId="8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3" fontId="6" fillId="0" borderId="15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3" fontId="6" fillId="0" borderId="8" xfId="0" applyNumberFormat="1" applyFont="1" applyBorder="1" applyAlignment="1">
      <alignment horizontal="right"/>
    </xf>
    <xf numFmtId="0" fontId="3" fillId="3" borderId="17" xfId="0" applyFont="1" applyFill="1" applyBorder="1" applyAlignment="1">
      <alignment wrapText="1"/>
    </xf>
    <xf numFmtId="0" fontId="0" fillId="2" borderId="17" xfId="0" applyFont="1" applyFill="1" applyBorder="1" applyAlignment="1">
      <alignment horizontal="left" wrapText="1"/>
    </xf>
    <xf numFmtId="3" fontId="3" fillId="3" borderId="18" xfId="0" applyNumberFormat="1" applyFont="1" applyFill="1" applyBorder="1" applyAlignment="1">
      <alignment horizontal="right"/>
    </xf>
    <xf numFmtId="0" fontId="0" fillId="2" borderId="17" xfId="0" applyFont="1" applyFill="1" applyBorder="1" applyAlignment="1">
      <alignment wrapText="1"/>
    </xf>
    <xf numFmtId="0" fontId="0" fillId="4" borderId="8" xfId="0" applyFont="1" applyFill="1" applyBorder="1" applyAlignment="1">
      <alignment/>
    </xf>
    <xf numFmtId="3" fontId="0" fillId="4" borderId="8" xfId="0" applyNumberFormat="1" applyFont="1" applyFill="1" applyBorder="1" applyAlignment="1">
      <alignment horizontal="right" wrapText="1"/>
    </xf>
    <xf numFmtId="0" fontId="0" fillId="4" borderId="19" xfId="0" applyFont="1" applyFill="1" applyBorder="1" applyAlignment="1">
      <alignment wrapText="1"/>
    </xf>
    <xf numFmtId="3" fontId="0" fillId="4" borderId="8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3" fontId="0" fillId="2" borderId="6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6" fillId="3" borderId="18" xfId="0" applyNumberFormat="1" applyFont="1" applyFill="1" applyBorder="1" applyAlignment="1">
      <alignment/>
    </xf>
    <xf numFmtId="3" fontId="0" fillId="0" borderId="6" xfId="0" applyNumberFormat="1" applyFont="1" applyBorder="1" applyAlignment="1">
      <alignment wrapText="1"/>
    </xf>
    <xf numFmtId="3" fontId="3" fillId="3" borderId="6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6" fillId="3" borderId="8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3" fillId="3" borderId="7" xfId="0" applyNumberFormat="1" applyFont="1" applyFill="1" applyBorder="1" applyAlignment="1">
      <alignment/>
    </xf>
    <xf numFmtId="3" fontId="0" fillId="4" borderId="12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2" borderId="6" xfId="0" applyFont="1" applyFill="1" applyBorder="1" applyAlignment="1">
      <alignment horizontal="left" wrapText="1"/>
    </xf>
    <xf numFmtId="3" fontId="0" fillId="4" borderId="6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 wrapText="1"/>
    </xf>
    <xf numFmtId="3" fontId="0" fillId="4" borderId="6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4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 horizontal="right"/>
    </xf>
    <xf numFmtId="3" fontId="0" fillId="2" borderId="6" xfId="0" applyNumberFormat="1" applyFont="1" applyFill="1" applyBorder="1" applyAlignment="1">
      <alignment/>
    </xf>
    <xf numFmtId="0" fontId="3" fillId="3" borderId="19" xfId="0" applyFont="1" applyFill="1" applyBorder="1" applyAlignment="1">
      <alignment horizontal="left" wrapText="1"/>
    </xf>
    <xf numFmtId="0" fontId="0" fillId="2" borderId="19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3" fontId="3" fillId="3" borderId="8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3" fillId="3" borderId="17" xfId="0" applyNumberFormat="1" applyFont="1" applyFill="1" applyBorder="1" applyAlignment="1">
      <alignment wrapText="1"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3" fontId="3" fillId="2" borderId="12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 wrapText="1"/>
    </xf>
    <xf numFmtId="3" fontId="6" fillId="0" borderId="8" xfId="0" applyNumberFormat="1" applyFont="1" applyBorder="1" applyAlignment="1">
      <alignment/>
    </xf>
    <xf numFmtId="3" fontId="3" fillId="3" borderId="5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7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3" fontId="0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zoomScale="85" zoomScaleNormal="85" workbookViewId="0" topLeftCell="A256">
      <selection activeCell="C269" sqref="C269"/>
    </sheetView>
  </sheetViews>
  <sheetFormatPr defaultColWidth="9.00390625" defaultRowHeight="12.75"/>
  <cols>
    <col min="1" max="1" width="6.375" style="10" customWidth="1"/>
    <col min="2" max="2" width="7.875" style="10" customWidth="1"/>
    <col min="3" max="3" width="54.375" style="9" customWidth="1"/>
    <col min="4" max="4" width="15.00390625" style="9" customWidth="1"/>
    <col min="5" max="8" width="12.625" style="11" customWidth="1"/>
    <col min="9" max="9" width="15.00390625" style="9" customWidth="1"/>
    <col min="10" max="10" width="13.875" style="9" bestFit="1" customWidth="1"/>
    <col min="11" max="16384" width="9.125" style="9" customWidth="1"/>
  </cols>
  <sheetData>
    <row r="1" spans="3:7" ht="12.75">
      <c r="C1" s="10"/>
      <c r="G1" s="9" t="s">
        <v>124</v>
      </c>
    </row>
    <row r="2" spans="2:7" ht="12.75">
      <c r="B2" s="13"/>
      <c r="C2" s="10"/>
      <c r="G2" s="9" t="s">
        <v>156</v>
      </c>
    </row>
    <row r="3" spans="3:7" ht="15.75">
      <c r="C3" s="8" t="s">
        <v>131</v>
      </c>
      <c r="F3" s="9"/>
      <c r="G3" s="9" t="s">
        <v>125</v>
      </c>
    </row>
    <row r="4" spans="6:7" ht="12.75">
      <c r="F4" s="9"/>
      <c r="G4" s="9" t="s">
        <v>154</v>
      </c>
    </row>
    <row r="5" spans="3:4" ht="6" customHeight="1">
      <c r="C5" s="13"/>
      <c r="D5" s="11"/>
    </row>
    <row r="6" spans="3:8" ht="13.5" thickBot="1">
      <c r="C6" s="13"/>
      <c r="D6" s="11"/>
      <c r="E6" s="14"/>
      <c r="F6" s="14"/>
      <c r="G6" s="14"/>
      <c r="H6" s="15" t="s">
        <v>0</v>
      </c>
    </row>
    <row r="7" spans="1:8" ht="6" customHeight="1" thickTop="1">
      <c r="A7" s="133"/>
      <c r="B7" s="133"/>
      <c r="C7" s="1"/>
      <c r="D7" s="2"/>
      <c r="E7" s="3"/>
      <c r="F7" s="3"/>
      <c r="G7" s="3"/>
      <c r="H7" s="3"/>
    </row>
    <row r="8" spans="1:8" ht="36" customHeight="1" thickBot="1">
      <c r="A8" s="152" t="s">
        <v>1</v>
      </c>
      <c r="B8" s="134" t="s">
        <v>2</v>
      </c>
      <c r="C8" s="4" t="s">
        <v>36</v>
      </c>
      <c r="D8" s="4" t="s">
        <v>132</v>
      </c>
      <c r="E8" s="5" t="s">
        <v>31</v>
      </c>
      <c r="F8" s="5" t="s">
        <v>32</v>
      </c>
      <c r="G8" s="5" t="s">
        <v>33</v>
      </c>
      <c r="H8" s="5" t="s">
        <v>34</v>
      </c>
    </row>
    <row r="9" spans="1:14" ht="14.25" thickBot="1" thickTop="1">
      <c r="A9" s="135">
        <v>1</v>
      </c>
      <c r="B9" s="135">
        <v>2</v>
      </c>
      <c r="C9" s="6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127"/>
      <c r="J9" s="127"/>
      <c r="K9" s="127"/>
      <c r="L9" s="127"/>
      <c r="M9" s="127"/>
      <c r="N9" s="127"/>
    </row>
    <row r="10" spans="1:18" s="30" customFormat="1" ht="30.75" customHeight="1" thickBot="1" thickTop="1">
      <c r="A10" s="132"/>
      <c r="B10" s="58"/>
      <c r="C10" s="28" t="s">
        <v>38</v>
      </c>
      <c r="D10" s="177">
        <f aca="true" t="shared" si="0" ref="D10:D17">SUM(E10:H10)</f>
        <v>629150225</v>
      </c>
      <c r="E10" s="29">
        <f>E11+E175+E181+E187+E191+E195+E201+E205+E209+E213+E217+E223+E229+E235+E239+E245+E255+E261+E267+E271+E275+E279</f>
        <v>166207730</v>
      </c>
      <c r="F10" s="29">
        <f>F11+F175+F181+F187+F191+F195+F201+F205+F209+F213+F217+F223+F229+F235+F239+F245+F255+F261+F267+F271+F275+F279</f>
        <v>152079561</v>
      </c>
      <c r="G10" s="29">
        <f>G11+G175+G181+G187+G191+G195+G201+G205+G209+G213+G217+G223+G229+G235+G239+G245+G255+G261+G267+G271+G275+G279</f>
        <v>155092528</v>
      </c>
      <c r="H10" s="29">
        <f>H11+H175+H181+H187+H191+H195+H201+H205+H209+H213+H217+H223+H229+H235+H239+H245+H255+H261+H267+H271+H275+H279</f>
        <v>155770406</v>
      </c>
      <c r="I10" s="175"/>
      <c r="J10" s="176"/>
      <c r="K10" s="176"/>
      <c r="L10" s="176"/>
      <c r="M10" s="176"/>
      <c r="N10" s="176"/>
      <c r="O10" s="172"/>
      <c r="P10" s="172"/>
      <c r="Q10" s="172"/>
      <c r="R10" s="172"/>
    </row>
    <row r="11" spans="1:18" s="18" customFormat="1" ht="24" customHeight="1" thickBot="1" thickTop="1">
      <c r="A11" s="22"/>
      <c r="B11" s="22"/>
      <c r="C11" s="16" t="s">
        <v>155</v>
      </c>
      <c r="D11" s="177">
        <f t="shared" si="0"/>
        <v>614883915</v>
      </c>
      <c r="E11" s="17">
        <f>E12+E18+E118+E131+E139+E143+E153+E167+E171</f>
        <v>162573655</v>
      </c>
      <c r="F11" s="17">
        <f>F12+F18+F118+F131+F139+F143+F153+F167+F171</f>
        <v>148427760</v>
      </c>
      <c r="G11" s="17">
        <f>G12+G18+G118+G131+G139+G143+G153+G167+G171</f>
        <v>151758290</v>
      </c>
      <c r="H11" s="17">
        <f>H12+H18+H118+H131+H139+H143+H153+H167+H171</f>
        <v>152124210</v>
      </c>
      <c r="I11" s="173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18" ht="24" customHeight="1" thickTop="1">
      <c r="A12" s="136"/>
      <c r="B12" s="136"/>
      <c r="C12" s="24" t="s">
        <v>47</v>
      </c>
      <c r="D12" s="19">
        <f t="shared" si="0"/>
        <v>23000</v>
      </c>
      <c r="E12" s="19">
        <f>SUM(E14+E16)</f>
        <v>5000</v>
      </c>
      <c r="F12" s="19">
        <f>SUM(F14+F16)</f>
        <v>6000</v>
      </c>
      <c r="G12" s="19">
        <f>SUM(G14+G16)</f>
        <v>6000</v>
      </c>
      <c r="H12" s="19">
        <f>SUM(H14+H16)</f>
        <v>6000</v>
      </c>
      <c r="I12" s="128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8" s="20" customFormat="1" ht="19.5" customHeight="1" thickBot="1">
      <c r="A13" s="137"/>
      <c r="B13" s="137"/>
      <c r="C13" s="69" t="s">
        <v>35</v>
      </c>
      <c r="D13" s="90">
        <f t="shared" si="0"/>
        <v>23000</v>
      </c>
      <c r="E13" s="70">
        <f>E14+E16</f>
        <v>5000</v>
      </c>
      <c r="F13" s="70">
        <f>F14+F16</f>
        <v>6000</v>
      </c>
      <c r="G13" s="70">
        <f>G14+G16</f>
        <v>6000</v>
      </c>
      <c r="H13" s="70">
        <f>H14+H16</f>
        <v>6000</v>
      </c>
    </row>
    <row r="14" spans="1:8" s="12" customFormat="1" ht="19.5" customHeight="1" thickTop="1">
      <c r="A14" s="75">
        <v>750</v>
      </c>
      <c r="B14" s="75"/>
      <c r="C14" s="75" t="s">
        <v>43</v>
      </c>
      <c r="D14" s="77">
        <f t="shared" si="0"/>
        <v>7000</v>
      </c>
      <c r="E14" s="77">
        <f>SUM(E15)</f>
        <v>1000</v>
      </c>
      <c r="F14" s="77">
        <f>SUM(F15)</f>
        <v>2000</v>
      </c>
      <c r="G14" s="77">
        <f>SUM(G15)</f>
        <v>2000</v>
      </c>
      <c r="H14" s="77">
        <f>SUM(H15)</f>
        <v>2000</v>
      </c>
    </row>
    <row r="15" spans="1:8" ht="19.5" customHeight="1">
      <c r="A15" s="136"/>
      <c r="B15" s="34">
        <v>75023</v>
      </c>
      <c r="C15" s="31" t="s">
        <v>44</v>
      </c>
      <c r="D15" s="33">
        <f t="shared" si="0"/>
        <v>7000</v>
      </c>
      <c r="E15" s="33">
        <v>1000</v>
      </c>
      <c r="F15" s="33">
        <v>2000</v>
      </c>
      <c r="G15" s="33">
        <v>2000</v>
      </c>
      <c r="H15" s="33">
        <v>2000</v>
      </c>
    </row>
    <row r="16" spans="1:8" s="12" customFormat="1" ht="24.75" customHeight="1">
      <c r="A16" s="82">
        <v>756</v>
      </c>
      <c r="B16" s="75"/>
      <c r="C16" s="79" t="s">
        <v>12</v>
      </c>
      <c r="D16" s="80">
        <f t="shared" si="0"/>
        <v>16000</v>
      </c>
      <c r="E16" s="80">
        <f>SUM(E17)</f>
        <v>4000</v>
      </c>
      <c r="F16" s="80">
        <f>SUM(F17)</f>
        <v>4000</v>
      </c>
      <c r="G16" s="80">
        <f>SUM(G17)</f>
        <v>4000</v>
      </c>
      <c r="H16" s="80">
        <f>SUM(H17)</f>
        <v>4000</v>
      </c>
    </row>
    <row r="17" spans="1:8" ht="41.25" customHeight="1">
      <c r="A17" s="149"/>
      <c r="B17" s="34">
        <v>75616</v>
      </c>
      <c r="C17" s="35" t="s">
        <v>48</v>
      </c>
      <c r="D17" s="32">
        <f t="shared" si="0"/>
        <v>16000</v>
      </c>
      <c r="E17" s="32">
        <v>4000</v>
      </c>
      <c r="F17" s="32">
        <v>4000</v>
      </c>
      <c r="G17" s="32">
        <v>4000</v>
      </c>
      <c r="H17" s="32">
        <v>4000</v>
      </c>
    </row>
    <row r="18" spans="1:8" ht="24.75" customHeight="1">
      <c r="A18" s="136"/>
      <c r="B18" s="136"/>
      <c r="C18" s="24" t="s">
        <v>90</v>
      </c>
      <c r="D18" s="19">
        <f aca="true" t="shared" si="1" ref="D18:D27">SUM(E18:H18)</f>
        <v>552008265</v>
      </c>
      <c r="E18" s="19">
        <f>E19+E69</f>
        <v>149697855</v>
      </c>
      <c r="F18" s="19">
        <f>F19+F69</f>
        <v>130792330</v>
      </c>
      <c r="G18" s="19">
        <f>G19+G69</f>
        <v>135150990</v>
      </c>
      <c r="H18" s="19">
        <f>H19+H69</f>
        <v>136367090</v>
      </c>
    </row>
    <row r="19" spans="1:8" s="20" customFormat="1" ht="19.5" customHeight="1">
      <c r="A19" s="138"/>
      <c r="B19" s="138"/>
      <c r="C19" s="71" t="s">
        <v>96</v>
      </c>
      <c r="D19" s="72">
        <f t="shared" si="1"/>
        <v>370136873</v>
      </c>
      <c r="E19" s="72">
        <f>E20+E36+E41+E50+E53</f>
        <v>97806600</v>
      </c>
      <c r="F19" s="72">
        <f>F20+F36+F41+F50+F53</f>
        <v>86847941</v>
      </c>
      <c r="G19" s="72">
        <f>G20+G36+G41+G50+G53</f>
        <v>92085041</v>
      </c>
      <c r="H19" s="72">
        <f>H20+H36+H41+H50+H53</f>
        <v>93397291</v>
      </c>
    </row>
    <row r="20" spans="1:8" s="20" customFormat="1" ht="19.5" customHeight="1" thickBot="1">
      <c r="A20" s="137"/>
      <c r="B20" s="137"/>
      <c r="C20" s="67" t="s">
        <v>35</v>
      </c>
      <c r="D20" s="68">
        <f t="shared" si="1"/>
        <v>225105660</v>
      </c>
      <c r="E20" s="68">
        <f>E21+E23+E30+E34+E32</f>
        <v>55702875</v>
      </c>
      <c r="F20" s="68">
        <f>F21+F23+F30+F34+F32</f>
        <v>52342775</v>
      </c>
      <c r="G20" s="68">
        <f>G21+G23+G30+G34+G32</f>
        <v>57820875</v>
      </c>
      <c r="H20" s="68">
        <f>H21+H23+H30+H34+H32</f>
        <v>59239135</v>
      </c>
    </row>
    <row r="21" spans="1:8" s="12" customFormat="1" ht="19.5" customHeight="1" thickTop="1">
      <c r="A21" s="75">
        <v>750</v>
      </c>
      <c r="B21" s="75"/>
      <c r="C21" s="75" t="s">
        <v>43</v>
      </c>
      <c r="D21" s="76">
        <f>SUM(E21:H21)</f>
        <v>123000</v>
      </c>
      <c r="E21" s="76">
        <f>SUM(E22)</f>
        <v>113250</v>
      </c>
      <c r="F21" s="76">
        <f>SUM(F22)</f>
        <v>3250</v>
      </c>
      <c r="G21" s="76">
        <f>SUM(G22)</f>
        <v>3250</v>
      </c>
      <c r="H21" s="76">
        <f>SUM(H22)</f>
        <v>3250</v>
      </c>
    </row>
    <row r="22" spans="1:8" ht="19.5" customHeight="1">
      <c r="A22" s="31"/>
      <c r="B22" s="34">
        <v>75023</v>
      </c>
      <c r="C22" s="40" t="s">
        <v>44</v>
      </c>
      <c r="D22" s="32">
        <f>SUM(E22:H22)</f>
        <v>123000</v>
      </c>
      <c r="E22" s="32">
        <v>113250</v>
      </c>
      <c r="F22" s="32">
        <v>3250</v>
      </c>
      <c r="G22" s="32">
        <v>3250</v>
      </c>
      <c r="H22" s="32">
        <v>3250</v>
      </c>
    </row>
    <row r="23" spans="1:8" s="12" customFormat="1" ht="24.75" customHeight="1">
      <c r="A23" s="82">
        <v>756</v>
      </c>
      <c r="B23" s="82"/>
      <c r="C23" s="164" t="s">
        <v>12</v>
      </c>
      <c r="D23" s="86">
        <f t="shared" si="1"/>
        <v>223772660</v>
      </c>
      <c r="E23" s="86">
        <f>SUM(E24:E29)</f>
        <v>55344625</v>
      </c>
      <c r="F23" s="86">
        <f>SUM(F24:F29)</f>
        <v>52089525</v>
      </c>
      <c r="G23" s="86">
        <f>SUM(G24:G29)</f>
        <v>57462625</v>
      </c>
      <c r="H23" s="80">
        <f>SUM(H24:H29)</f>
        <v>58875885</v>
      </c>
    </row>
    <row r="24" spans="1:8" ht="23.25" customHeight="1">
      <c r="A24" s="136"/>
      <c r="B24" s="34">
        <v>75601</v>
      </c>
      <c r="C24" s="35" t="s">
        <v>92</v>
      </c>
      <c r="D24" s="33">
        <f t="shared" si="1"/>
        <v>2310000</v>
      </c>
      <c r="E24" s="37">
        <v>527500</v>
      </c>
      <c r="F24" s="37">
        <v>527500</v>
      </c>
      <c r="G24" s="37">
        <v>627500</v>
      </c>
      <c r="H24" s="37">
        <v>627500</v>
      </c>
    </row>
    <row r="25" spans="1:8" s="131" customFormat="1" ht="37.5" customHeight="1">
      <c r="A25" s="34"/>
      <c r="B25" s="34">
        <v>75615</v>
      </c>
      <c r="C25" s="35" t="s">
        <v>98</v>
      </c>
      <c r="D25" s="47">
        <f t="shared" si="1"/>
        <v>70335900</v>
      </c>
      <c r="E25" s="37">
        <v>19475000</v>
      </c>
      <c r="F25" s="37">
        <v>17910900</v>
      </c>
      <c r="G25" s="37">
        <v>17475000</v>
      </c>
      <c r="H25" s="37">
        <v>15475000</v>
      </c>
    </row>
    <row r="26" spans="1:8" ht="39.75" customHeight="1">
      <c r="A26" s="136"/>
      <c r="B26" s="34">
        <v>75616</v>
      </c>
      <c r="C26" s="40" t="s">
        <v>48</v>
      </c>
      <c r="D26" s="32">
        <f t="shared" si="1"/>
        <v>25477000</v>
      </c>
      <c r="E26" s="32">
        <v>7325000</v>
      </c>
      <c r="F26" s="32">
        <v>6825000</v>
      </c>
      <c r="G26" s="32">
        <v>5825000</v>
      </c>
      <c r="H26" s="32">
        <v>5502000</v>
      </c>
    </row>
    <row r="27" spans="1:8" ht="24" customHeight="1">
      <c r="A27" s="136"/>
      <c r="B27" s="34">
        <v>75618</v>
      </c>
      <c r="C27" s="40" t="s">
        <v>121</v>
      </c>
      <c r="D27" s="32">
        <f t="shared" si="1"/>
        <v>8000000</v>
      </c>
      <c r="E27" s="32">
        <v>2317000</v>
      </c>
      <c r="F27" s="32">
        <v>2026000</v>
      </c>
      <c r="G27" s="32">
        <v>1835000</v>
      </c>
      <c r="H27" s="32">
        <v>1822000</v>
      </c>
    </row>
    <row r="28" spans="1:8" ht="20.25" customHeight="1">
      <c r="A28" s="136"/>
      <c r="B28" s="34">
        <v>75619</v>
      </c>
      <c r="C28" s="31" t="s">
        <v>49</v>
      </c>
      <c r="D28" s="32">
        <f>SUM(E28:H28)</f>
        <v>500</v>
      </c>
      <c r="E28" s="32">
        <v>125</v>
      </c>
      <c r="F28" s="32">
        <v>125</v>
      </c>
      <c r="G28" s="32">
        <v>125</v>
      </c>
      <c r="H28" s="32">
        <v>125</v>
      </c>
    </row>
    <row r="29" spans="1:8" ht="24.75" customHeight="1">
      <c r="A29" s="34"/>
      <c r="B29" s="34">
        <v>75621</v>
      </c>
      <c r="C29" s="35" t="s">
        <v>13</v>
      </c>
      <c r="D29" s="32">
        <f>SUM(E29:H29)</f>
        <v>117649260</v>
      </c>
      <c r="E29" s="32">
        <v>25700000</v>
      </c>
      <c r="F29" s="32">
        <v>24800000</v>
      </c>
      <c r="G29" s="32">
        <v>31700000</v>
      </c>
      <c r="H29" s="32">
        <v>35449260</v>
      </c>
    </row>
    <row r="30" spans="1:8" s="12" customFormat="1" ht="19.5" customHeight="1">
      <c r="A30" s="75">
        <v>758</v>
      </c>
      <c r="B30" s="75"/>
      <c r="C30" s="75" t="s">
        <v>5</v>
      </c>
      <c r="D30" s="76">
        <f aca="true" t="shared" si="2" ref="D30:D54">SUM(E30:H30)</f>
        <v>1000000</v>
      </c>
      <c r="E30" s="76">
        <f>SUM(E31)</f>
        <v>200000</v>
      </c>
      <c r="F30" s="76">
        <f>SUM(F31)</f>
        <v>200000</v>
      </c>
      <c r="G30" s="76">
        <f>SUM(G31)</f>
        <v>300000</v>
      </c>
      <c r="H30" s="76">
        <f>SUM(H31)</f>
        <v>300000</v>
      </c>
    </row>
    <row r="31" spans="1:8" ht="19.5" customHeight="1">
      <c r="A31" s="31"/>
      <c r="B31" s="34">
        <v>75814</v>
      </c>
      <c r="C31" s="40" t="s">
        <v>50</v>
      </c>
      <c r="D31" s="32">
        <f t="shared" si="2"/>
        <v>1000000</v>
      </c>
      <c r="E31" s="32">
        <v>200000</v>
      </c>
      <c r="F31" s="32">
        <v>200000</v>
      </c>
      <c r="G31" s="32">
        <v>300000</v>
      </c>
      <c r="H31" s="32">
        <v>300000</v>
      </c>
    </row>
    <row r="32" spans="1:8" s="12" customFormat="1" ht="19.5" customHeight="1">
      <c r="A32" s="75">
        <v>851</v>
      </c>
      <c r="B32" s="75"/>
      <c r="C32" s="75" t="s">
        <v>8</v>
      </c>
      <c r="D32" s="76">
        <f>SUM(E32:H32)</f>
        <v>60000</v>
      </c>
      <c r="E32" s="76">
        <f>SUM(E33)</f>
        <v>15000</v>
      </c>
      <c r="F32" s="76">
        <f>SUM(F33)</f>
        <v>15000</v>
      </c>
      <c r="G32" s="76">
        <f>SUM(G33)</f>
        <v>15000</v>
      </c>
      <c r="H32" s="76">
        <f>SUM(H33)</f>
        <v>15000</v>
      </c>
    </row>
    <row r="33" spans="1:8" ht="19.5" customHeight="1">
      <c r="A33" s="31"/>
      <c r="B33" s="34">
        <v>85158</v>
      </c>
      <c r="C33" s="40" t="s">
        <v>133</v>
      </c>
      <c r="D33" s="32">
        <f>SUM(E33:H33)</f>
        <v>60000</v>
      </c>
      <c r="E33" s="32">
        <v>15000</v>
      </c>
      <c r="F33" s="32">
        <v>15000</v>
      </c>
      <c r="G33" s="32">
        <v>15000</v>
      </c>
      <c r="H33" s="32">
        <v>15000</v>
      </c>
    </row>
    <row r="34" spans="1:8" s="12" customFormat="1" ht="19.5" customHeight="1">
      <c r="A34" s="82">
        <v>900</v>
      </c>
      <c r="B34" s="75"/>
      <c r="C34" s="75" t="s">
        <v>51</v>
      </c>
      <c r="D34" s="76">
        <f t="shared" si="2"/>
        <v>150000</v>
      </c>
      <c r="E34" s="76">
        <f>E35</f>
        <v>30000</v>
      </c>
      <c r="F34" s="76">
        <f>F35</f>
        <v>35000</v>
      </c>
      <c r="G34" s="76">
        <f>G35</f>
        <v>40000</v>
      </c>
      <c r="H34" s="76">
        <f>H35</f>
        <v>45000</v>
      </c>
    </row>
    <row r="35" spans="1:8" s="12" customFormat="1" ht="19.5" customHeight="1">
      <c r="A35" s="153"/>
      <c r="B35" s="102">
        <v>90011</v>
      </c>
      <c r="C35" s="104" t="s">
        <v>104</v>
      </c>
      <c r="D35" s="32">
        <f t="shared" si="2"/>
        <v>150000</v>
      </c>
      <c r="E35" s="105">
        <v>30000</v>
      </c>
      <c r="F35" s="105">
        <v>35000</v>
      </c>
      <c r="G35" s="105">
        <v>40000</v>
      </c>
      <c r="H35" s="105">
        <v>45000</v>
      </c>
    </row>
    <row r="36" spans="1:8" s="20" customFormat="1" ht="24.75" customHeight="1" thickBot="1">
      <c r="A36" s="139"/>
      <c r="B36" s="139"/>
      <c r="C36" s="63" t="s">
        <v>52</v>
      </c>
      <c r="D36" s="64">
        <f t="shared" si="2"/>
        <v>110843066</v>
      </c>
      <c r="E36" s="64">
        <f>SUM(E37)</f>
        <v>33268566</v>
      </c>
      <c r="F36" s="64">
        <f>SUM(F37)</f>
        <v>25858170</v>
      </c>
      <c r="G36" s="64">
        <f>SUM(G37)</f>
        <v>25858170</v>
      </c>
      <c r="H36" s="64">
        <f>SUM(H37)</f>
        <v>25858160</v>
      </c>
    </row>
    <row r="37" spans="1:8" s="12" customFormat="1" ht="18.75" customHeight="1" thickTop="1">
      <c r="A37" s="82">
        <v>758</v>
      </c>
      <c r="B37" s="82"/>
      <c r="C37" s="75" t="s">
        <v>5</v>
      </c>
      <c r="D37" s="77">
        <f t="shared" si="2"/>
        <v>110843066</v>
      </c>
      <c r="E37" s="77">
        <f>SUM(E38:E40)</f>
        <v>33268566</v>
      </c>
      <c r="F37" s="77">
        <f>SUM(F38:F40)</f>
        <v>25858170</v>
      </c>
      <c r="G37" s="77">
        <f>SUM(G38:G40)</f>
        <v>25858170</v>
      </c>
      <c r="H37" s="77">
        <f>SUM(H38:H40)</f>
        <v>25858160</v>
      </c>
    </row>
    <row r="38" spans="1:10" ht="24.75" customHeight="1">
      <c r="A38" s="136"/>
      <c r="B38" s="34">
        <v>75801</v>
      </c>
      <c r="C38" s="40" t="s">
        <v>15</v>
      </c>
      <c r="D38" s="33">
        <f>E38+F38+G38+H38</f>
        <v>96336410</v>
      </c>
      <c r="E38" s="33">
        <f>29640000+1910</f>
        <v>29641910</v>
      </c>
      <c r="F38" s="33">
        <v>22231500</v>
      </c>
      <c r="G38" s="33">
        <v>22231500</v>
      </c>
      <c r="H38" s="33">
        <v>22231500</v>
      </c>
      <c r="I38" s="11"/>
      <c r="J38" s="11"/>
    </row>
    <row r="39" spans="1:8" ht="21" customHeight="1">
      <c r="A39" s="136"/>
      <c r="B39" s="34">
        <v>75802</v>
      </c>
      <c r="C39" s="34" t="s">
        <v>53</v>
      </c>
      <c r="D39" s="33">
        <f>E39+F39+G39+H39</f>
        <v>267188</v>
      </c>
      <c r="E39" s="33">
        <v>66788</v>
      </c>
      <c r="F39" s="33">
        <v>66800</v>
      </c>
      <c r="G39" s="33">
        <v>66800</v>
      </c>
      <c r="H39" s="33">
        <v>66800</v>
      </c>
    </row>
    <row r="40" spans="1:8" ht="20.25" customHeight="1">
      <c r="A40" s="136"/>
      <c r="B40" s="34">
        <v>75805</v>
      </c>
      <c r="C40" s="34" t="s">
        <v>16</v>
      </c>
      <c r="D40" s="33">
        <f>E40+F40+G40+H40</f>
        <v>14239468</v>
      </c>
      <c r="E40" s="41">
        <v>3559868</v>
      </c>
      <c r="F40" s="41">
        <v>3559870</v>
      </c>
      <c r="G40" s="41">
        <v>3559870</v>
      </c>
      <c r="H40" s="41">
        <v>3559860</v>
      </c>
    </row>
    <row r="41" spans="1:8" s="20" customFormat="1" ht="21" customHeight="1" thickBot="1">
      <c r="A41" s="154"/>
      <c r="B41" s="140"/>
      <c r="C41" s="63" t="s">
        <v>61</v>
      </c>
      <c r="D41" s="64">
        <f t="shared" si="2"/>
        <v>870000</v>
      </c>
      <c r="E41" s="64">
        <f>E42+E44+E46+E48</f>
        <v>182000</v>
      </c>
      <c r="F41" s="64">
        <f>F42+F44+F46+F48</f>
        <v>441000</v>
      </c>
      <c r="G41" s="64">
        <f>G42+G44+G46+G48</f>
        <v>147000</v>
      </c>
      <c r="H41" s="64">
        <f>H42+H44+H46+H48</f>
        <v>100000</v>
      </c>
    </row>
    <row r="42" spans="1:8" s="20" customFormat="1" ht="22.5" customHeight="1" thickTop="1">
      <c r="A42" s="82">
        <v>801</v>
      </c>
      <c r="B42" s="141"/>
      <c r="C42" s="81" t="s">
        <v>6</v>
      </c>
      <c r="D42" s="76">
        <f t="shared" si="2"/>
        <v>483000</v>
      </c>
      <c r="E42" s="100"/>
      <c r="F42" s="100">
        <f>F43</f>
        <v>362250</v>
      </c>
      <c r="G42" s="100">
        <f>G43</f>
        <v>120750</v>
      </c>
      <c r="H42" s="100"/>
    </row>
    <row r="43" spans="1:8" s="20" customFormat="1" ht="19.5" customHeight="1">
      <c r="A43" s="140"/>
      <c r="B43" s="43">
        <v>80195</v>
      </c>
      <c r="C43" s="106" t="s">
        <v>3</v>
      </c>
      <c r="D43" s="105">
        <f t="shared" si="2"/>
        <v>483000</v>
      </c>
      <c r="E43" s="107"/>
      <c r="F43" s="107">
        <v>362250</v>
      </c>
      <c r="G43" s="107">
        <v>120750</v>
      </c>
      <c r="H43" s="107"/>
    </row>
    <row r="44" spans="1:14" s="20" customFormat="1" ht="19.5" customHeight="1">
      <c r="A44" s="82">
        <v>854</v>
      </c>
      <c r="B44" s="141"/>
      <c r="C44" s="81" t="s">
        <v>80</v>
      </c>
      <c r="D44" s="76">
        <f t="shared" si="2"/>
        <v>105000</v>
      </c>
      <c r="E44" s="108"/>
      <c r="F44" s="108">
        <f>F45</f>
        <v>78750</v>
      </c>
      <c r="G44" s="108">
        <f>G45</f>
        <v>26250</v>
      </c>
      <c r="H44" s="108"/>
      <c r="I44" s="166"/>
      <c r="J44" s="181"/>
      <c r="K44" s="181"/>
      <c r="L44" s="181"/>
      <c r="M44" s="181"/>
      <c r="N44" s="181"/>
    </row>
    <row r="45" spans="1:14" s="171" customFormat="1" ht="20.25" customHeight="1">
      <c r="A45" s="154"/>
      <c r="B45" s="45">
        <v>85495</v>
      </c>
      <c r="C45" s="106" t="s">
        <v>3</v>
      </c>
      <c r="D45" s="105">
        <f t="shared" si="2"/>
        <v>105000</v>
      </c>
      <c r="E45" s="107"/>
      <c r="F45" s="107">
        <v>78750</v>
      </c>
      <c r="G45" s="107">
        <v>26250</v>
      </c>
      <c r="H45" s="107"/>
      <c r="I45" s="166"/>
      <c r="J45" s="181"/>
      <c r="K45" s="181"/>
      <c r="L45" s="181"/>
      <c r="M45" s="181"/>
      <c r="N45" s="181"/>
    </row>
    <row r="46" spans="1:8" s="20" customFormat="1" ht="19.5" customHeight="1">
      <c r="A46" s="75">
        <v>900</v>
      </c>
      <c r="B46" s="150"/>
      <c r="C46" s="170" t="s">
        <v>105</v>
      </c>
      <c r="D46" s="76">
        <f t="shared" si="2"/>
        <v>182000</v>
      </c>
      <c r="E46" s="76">
        <f>E47</f>
        <v>182000</v>
      </c>
      <c r="F46" s="76"/>
      <c r="G46" s="76"/>
      <c r="H46" s="76"/>
    </row>
    <row r="47" spans="1:8" s="20" customFormat="1" ht="19.5" customHeight="1">
      <c r="A47" s="140"/>
      <c r="B47" s="43">
        <v>90011</v>
      </c>
      <c r="C47" s="129" t="s">
        <v>106</v>
      </c>
      <c r="D47" s="130">
        <f t="shared" si="2"/>
        <v>182000</v>
      </c>
      <c r="E47" s="107">
        <v>182000</v>
      </c>
      <c r="F47" s="107"/>
      <c r="G47" s="107"/>
      <c r="H47" s="107"/>
    </row>
    <row r="48" spans="1:8" s="12" customFormat="1" ht="19.5" customHeight="1">
      <c r="A48" s="82">
        <v>926</v>
      </c>
      <c r="B48" s="82"/>
      <c r="C48" s="75" t="s">
        <v>14</v>
      </c>
      <c r="D48" s="76">
        <f t="shared" si="2"/>
        <v>100000</v>
      </c>
      <c r="E48" s="76"/>
      <c r="F48" s="76"/>
      <c r="G48" s="76"/>
      <c r="H48" s="76">
        <f>SUM(H49)</f>
        <v>100000</v>
      </c>
    </row>
    <row r="49" spans="1:8" s="131" customFormat="1" ht="19.5" customHeight="1">
      <c r="A49" s="31"/>
      <c r="B49" s="31">
        <v>92601</v>
      </c>
      <c r="C49" s="31" t="s">
        <v>54</v>
      </c>
      <c r="D49" s="41">
        <f t="shared" si="2"/>
        <v>100000</v>
      </c>
      <c r="E49" s="33"/>
      <c r="F49" s="33"/>
      <c r="G49" s="33"/>
      <c r="H49" s="33">
        <v>100000</v>
      </c>
    </row>
    <row r="50" spans="1:8" ht="30" customHeight="1" thickBot="1">
      <c r="A50" s="34"/>
      <c r="B50" s="34"/>
      <c r="C50" s="65" t="s">
        <v>107</v>
      </c>
      <c r="D50" s="70">
        <f>D51</f>
        <v>11952</v>
      </c>
      <c r="E50" s="90">
        <f>E51</f>
        <v>2988</v>
      </c>
      <c r="F50" s="90">
        <f>F51</f>
        <v>2988</v>
      </c>
      <c r="G50" s="90">
        <f>G51</f>
        <v>2988</v>
      </c>
      <c r="H50" s="90">
        <f>H51</f>
        <v>2988</v>
      </c>
    </row>
    <row r="51" spans="1:8" ht="21" customHeight="1" thickTop="1">
      <c r="A51" s="75">
        <v>801</v>
      </c>
      <c r="B51" s="148"/>
      <c r="C51" s="81" t="s">
        <v>6</v>
      </c>
      <c r="D51" s="76">
        <f t="shared" si="2"/>
        <v>11952</v>
      </c>
      <c r="E51" s="77">
        <f>E52</f>
        <v>2988</v>
      </c>
      <c r="F51" s="77">
        <f>F52</f>
        <v>2988</v>
      </c>
      <c r="G51" s="77">
        <f>G52</f>
        <v>2988</v>
      </c>
      <c r="H51" s="77">
        <f>H52</f>
        <v>2988</v>
      </c>
    </row>
    <row r="52" spans="1:8" ht="17.25" customHeight="1">
      <c r="A52" s="136"/>
      <c r="B52" s="31">
        <v>80195</v>
      </c>
      <c r="C52" s="106" t="s">
        <v>3</v>
      </c>
      <c r="D52" s="33">
        <f t="shared" si="2"/>
        <v>11952</v>
      </c>
      <c r="E52" s="47">
        <v>2988</v>
      </c>
      <c r="F52" s="47">
        <v>2988</v>
      </c>
      <c r="G52" s="47">
        <v>2988</v>
      </c>
      <c r="H52" s="47">
        <v>2988</v>
      </c>
    </row>
    <row r="53" spans="1:8" s="20" customFormat="1" ht="30.75" customHeight="1" thickBot="1">
      <c r="A53" s="137"/>
      <c r="B53" s="137"/>
      <c r="C53" s="73" t="s">
        <v>122</v>
      </c>
      <c r="D53" s="74">
        <f t="shared" si="2"/>
        <v>33306195</v>
      </c>
      <c r="E53" s="74">
        <f>E54+E56+E58+E60+E67</f>
        <v>8650171</v>
      </c>
      <c r="F53" s="74">
        <f>F54+F56+F58+F60+F67</f>
        <v>8203008</v>
      </c>
      <c r="G53" s="74">
        <f>G54+G56+G58+G60+G67</f>
        <v>8256008</v>
      </c>
      <c r="H53" s="74">
        <f>H54+H56+H58+H60+H67</f>
        <v>8197008</v>
      </c>
    </row>
    <row r="54" spans="1:8" s="12" customFormat="1" ht="18" customHeight="1" thickTop="1">
      <c r="A54" s="75">
        <v>750</v>
      </c>
      <c r="B54" s="75"/>
      <c r="C54" s="75" t="s">
        <v>43</v>
      </c>
      <c r="D54" s="76">
        <f t="shared" si="2"/>
        <v>1463165</v>
      </c>
      <c r="E54" s="77">
        <f>E55</f>
        <v>450215</v>
      </c>
      <c r="F54" s="77">
        <f>F55</f>
        <v>337650</v>
      </c>
      <c r="G54" s="77">
        <f>G55</f>
        <v>337650</v>
      </c>
      <c r="H54" s="77">
        <f>H55</f>
        <v>337650</v>
      </c>
    </row>
    <row r="55" spans="1:8" ht="19.5" customHeight="1">
      <c r="A55" s="31"/>
      <c r="B55" s="31">
        <v>75011</v>
      </c>
      <c r="C55" s="40" t="s">
        <v>18</v>
      </c>
      <c r="D55" s="33">
        <f aca="true" t="shared" si="3" ref="D55:D96">SUM(E55:H55)</f>
        <v>1463165</v>
      </c>
      <c r="E55" s="33">
        <f>112550*3+121930-9365</f>
        <v>450215</v>
      </c>
      <c r="F55" s="33">
        <f>112550*3</f>
        <v>337650</v>
      </c>
      <c r="G55" s="33">
        <v>337650</v>
      </c>
      <c r="H55" s="33">
        <v>337650</v>
      </c>
    </row>
    <row r="56" spans="1:8" s="12" customFormat="1" ht="27.75" customHeight="1">
      <c r="A56" s="75">
        <v>751</v>
      </c>
      <c r="B56" s="75"/>
      <c r="C56" s="81" t="s">
        <v>99</v>
      </c>
      <c r="D56" s="77">
        <f t="shared" si="3"/>
        <v>27830</v>
      </c>
      <c r="E56" s="77">
        <f>E57</f>
        <v>6956</v>
      </c>
      <c r="F56" s="77">
        <f>F57</f>
        <v>6958</v>
      </c>
      <c r="G56" s="77">
        <f>G57</f>
        <v>6958</v>
      </c>
      <c r="H56" s="77">
        <f>H57</f>
        <v>6958</v>
      </c>
    </row>
    <row r="57" spans="1:8" ht="26.25" customHeight="1">
      <c r="A57" s="31"/>
      <c r="B57" s="31">
        <v>75101</v>
      </c>
      <c r="C57" s="35" t="s">
        <v>123</v>
      </c>
      <c r="D57" s="47">
        <f t="shared" si="3"/>
        <v>27830</v>
      </c>
      <c r="E57" s="47">
        <v>6956</v>
      </c>
      <c r="F57" s="47">
        <v>6958</v>
      </c>
      <c r="G57" s="47">
        <v>6958</v>
      </c>
      <c r="H57" s="47">
        <v>6958</v>
      </c>
    </row>
    <row r="58" spans="1:8" s="12" customFormat="1" ht="21" customHeight="1">
      <c r="A58" s="82">
        <v>754</v>
      </c>
      <c r="B58" s="82"/>
      <c r="C58" s="159" t="s">
        <v>55</v>
      </c>
      <c r="D58" s="77">
        <f t="shared" si="3"/>
        <v>2200</v>
      </c>
      <c r="E58" s="77">
        <f>E59</f>
        <v>550</v>
      </c>
      <c r="F58" s="77">
        <f>F59</f>
        <v>550</v>
      </c>
      <c r="G58" s="77">
        <f>G59</f>
        <v>550</v>
      </c>
      <c r="H58" s="77">
        <f>H59</f>
        <v>550</v>
      </c>
    </row>
    <row r="59" spans="1:8" ht="19.5" customHeight="1">
      <c r="A59" s="43"/>
      <c r="B59" s="43">
        <v>75414</v>
      </c>
      <c r="C59" s="160" t="s">
        <v>126</v>
      </c>
      <c r="D59" s="33">
        <f t="shared" si="3"/>
        <v>2200</v>
      </c>
      <c r="E59" s="33">
        <v>550</v>
      </c>
      <c r="F59" s="33">
        <v>550</v>
      </c>
      <c r="G59" s="33">
        <v>550</v>
      </c>
      <c r="H59" s="33">
        <v>550</v>
      </c>
    </row>
    <row r="60" spans="1:8" s="12" customFormat="1" ht="18" customHeight="1">
      <c r="A60" s="75">
        <v>853</v>
      </c>
      <c r="B60" s="75"/>
      <c r="C60" s="75" t="s">
        <v>10</v>
      </c>
      <c r="D60" s="80">
        <f t="shared" si="3"/>
        <v>28719000</v>
      </c>
      <c r="E60" s="80">
        <f>SUM(E61:E66)</f>
        <v>7373700</v>
      </c>
      <c r="F60" s="80">
        <f>SUM(F61:F66)</f>
        <v>7119100</v>
      </c>
      <c r="G60" s="80">
        <f>SUM(G61:G66)</f>
        <v>7113100</v>
      </c>
      <c r="H60" s="80">
        <f>SUM(H61:H66)</f>
        <v>7113100</v>
      </c>
    </row>
    <row r="61" spans="1:8" ht="20.25" customHeight="1">
      <c r="A61" s="136"/>
      <c r="B61" s="34">
        <v>85303</v>
      </c>
      <c r="C61" s="34" t="s">
        <v>56</v>
      </c>
      <c r="D61" s="33">
        <f t="shared" si="3"/>
        <v>665000</v>
      </c>
      <c r="E61" s="33">
        <f>(389000+270000)/4</f>
        <v>164750</v>
      </c>
      <c r="F61" s="33">
        <f>(389000+270000)/4+6000</f>
        <v>170750</v>
      </c>
      <c r="G61" s="33">
        <f>(389000+270000)/4</f>
        <v>164750</v>
      </c>
      <c r="H61" s="33">
        <f>(389000+270000)/4</f>
        <v>164750</v>
      </c>
    </row>
    <row r="62" spans="1:8" ht="24.75" customHeight="1">
      <c r="A62" s="136"/>
      <c r="B62" s="34">
        <v>85313</v>
      </c>
      <c r="C62" s="101" t="s">
        <v>108</v>
      </c>
      <c r="D62" s="33">
        <f t="shared" si="3"/>
        <v>1473000</v>
      </c>
      <c r="E62" s="33">
        <f>1473000/4</f>
        <v>368250</v>
      </c>
      <c r="F62" s="33">
        <v>368250</v>
      </c>
      <c r="G62" s="33">
        <v>368250</v>
      </c>
      <c r="H62" s="33">
        <v>368250</v>
      </c>
    </row>
    <row r="63" spans="1:8" ht="27" customHeight="1">
      <c r="A63" s="136"/>
      <c r="B63" s="34">
        <v>85314</v>
      </c>
      <c r="C63" s="40" t="s">
        <v>115</v>
      </c>
      <c r="D63" s="41">
        <f t="shared" si="3"/>
        <v>20316000</v>
      </c>
      <c r="E63" s="41">
        <f>20316000/4</f>
        <v>5079000</v>
      </c>
      <c r="F63" s="41">
        <v>5079000</v>
      </c>
      <c r="G63" s="41">
        <v>5079000</v>
      </c>
      <c r="H63" s="41">
        <v>5079000</v>
      </c>
    </row>
    <row r="64" spans="1:8" ht="19.5" customHeight="1">
      <c r="A64" s="136"/>
      <c r="B64" s="34">
        <v>85316</v>
      </c>
      <c r="C64" s="34" t="s">
        <v>17</v>
      </c>
      <c r="D64" s="33">
        <f t="shared" si="3"/>
        <v>2206000</v>
      </c>
      <c r="E64" s="33">
        <f>2206000/4</f>
        <v>551500</v>
      </c>
      <c r="F64" s="33">
        <v>551500</v>
      </c>
      <c r="G64" s="33">
        <v>551500</v>
      </c>
      <c r="H64" s="33">
        <v>551500</v>
      </c>
    </row>
    <row r="65" spans="1:8" ht="20.25" customHeight="1">
      <c r="A65" s="136"/>
      <c r="B65" s="34">
        <v>85319</v>
      </c>
      <c r="C65" s="34" t="s">
        <v>57</v>
      </c>
      <c r="D65" s="42">
        <f t="shared" si="3"/>
        <v>3389000</v>
      </c>
      <c r="E65" s="42">
        <f>(3389000-260692)/4+260692-69</f>
        <v>1042700</v>
      </c>
      <c r="F65" s="42">
        <v>782100</v>
      </c>
      <c r="G65" s="42">
        <v>782100</v>
      </c>
      <c r="H65" s="42">
        <v>782100</v>
      </c>
    </row>
    <row r="66" spans="1:8" ht="19.5" customHeight="1">
      <c r="A66" s="136"/>
      <c r="B66" s="34">
        <v>85328</v>
      </c>
      <c r="C66" s="34" t="s">
        <v>58</v>
      </c>
      <c r="D66" s="41">
        <f t="shared" si="3"/>
        <v>670000</v>
      </c>
      <c r="E66" s="41">
        <f>670000/4</f>
        <v>167500</v>
      </c>
      <c r="F66" s="41">
        <v>167500</v>
      </c>
      <c r="G66" s="41">
        <v>167500</v>
      </c>
      <c r="H66" s="41">
        <v>167500</v>
      </c>
    </row>
    <row r="67" spans="1:8" s="12" customFormat="1" ht="18.75" customHeight="1">
      <c r="A67" s="82">
        <v>900</v>
      </c>
      <c r="B67" s="75"/>
      <c r="C67" s="75" t="s">
        <v>51</v>
      </c>
      <c r="D67" s="80">
        <f t="shared" si="3"/>
        <v>3094000</v>
      </c>
      <c r="E67" s="80">
        <f>E68</f>
        <v>818750</v>
      </c>
      <c r="F67" s="80">
        <f>F68</f>
        <v>738750</v>
      </c>
      <c r="G67" s="80">
        <f>G68</f>
        <v>797750</v>
      </c>
      <c r="H67" s="80">
        <f>H68</f>
        <v>738750</v>
      </c>
    </row>
    <row r="68" spans="1:14" s="131" customFormat="1" ht="20.25" customHeight="1">
      <c r="A68" s="149"/>
      <c r="B68" s="31">
        <v>90015</v>
      </c>
      <c r="C68" s="31" t="s">
        <v>59</v>
      </c>
      <c r="D68" s="47">
        <f t="shared" si="3"/>
        <v>3094000</v>
      </c>
      <c r="E68" s="47">
        <f>2955000/4+80000</f>
        <v>818750</v>
      </c>
      <c r="F68" s="47">
        <v>738750</v>
      </c>
      <c r="G68" s="47">
        <f>738750+59000</f>
        <v>797750</v>
      </c>
      <c r="H68" s="47">
        <v>738750</v>
      </c>
      <c r="I68" s="128"/>
      <c r="J68" s="127"/>
      <c r="K68" s="127"/>
      <c r="L68" s="127"/>
      <c r="M68" s="127"/>
      <c r="N68" s="127"/>
    </row>
    <row r="69" spans="1:8" ht="25.5" customHeight="1">
      <c r="A69" s="136"/>
      <c r="B69" s="136"/>
      <c r="C69" s="124" t="s">
        <v>97</v>
      </c>
      <c r="D69" s="72">
        <f t="shared" si="3"/>
        <v>181871392</v>
      </c>
      <c r="E69" s="125">
        <f>E70+E73+E78+E97+E94</f>
        <v>51891255</v>
      </c>
      <c r="F69" s="125">
        <f>F70+F73+F78+F97+F94</f>
        <v>43944389</v>
      </c>
      <c r="G69" s="125">
        <f>G70+G73+G78+G97+G94</f>
        <v>43065949</v>
      </c>
      <c r="H69" s="125">
        <f>H70+H73+H78+H97+H94</f>
        <v>42969799</v>
      </c>
    </row>
    <row r="70" spans="1:8" s="20" customFormat="1" ht="18.75" customHeight="1" thickBot="1">
      <c r="A70" s="137"/>
      <c r="B70" s="137"/>
      <c r="C70" s="67" t="s">
        <v>37</v>
      </c>
      <c r="D70" s="68">
        <f t="shared" si="3"/>
        <v>3882219</v>
      </c>
      <c r="E70" s="68">
        <f>E71</f>
        <v>892910</v>
      </c>
      <c r="F70" s="68">
        <f>F71</f>
        <v>950500</v>
      </c>
      <c r="G70" s="68">
        <f>G71</f>
        <v>990560</v>
      </c>
      <c r="H70" s="68">
        <f>H71</f>
        <v>1048249</v>
      </c>
    </row>
    <row r="71" spans="1:8" s="12" customFormat="1" ht="24.75" customHeight="1" thickTop="1">
      <c r="A71" s="81">
        <v>756</v>
      </c>
      <c r="B71" s="81"/>
      <c r="C71" s="79" t="s">
        <v>12</v>
      </c>
      <c r="D71" s="80">
        <f t="shared" si="3"/>
        <v>3882219</v>
      </c>
      <c r="E71" s="80">
        <f>SUM(E72)</f>
        <v>892910</v>
      </c>
      <c r="F71" s="80">
        <f>SUM(F72)</f>
        <v>950500</v>
      </c>
      <c r="G71" s="80">
        <f>SUM(G72)</f>
        <v>990560</v>
      </c>
      <c r="H71" s="80">
        <f>SUM(H72)</f>
        <v>1048249</v>
      </c>
    </row>
    <row r="72" spans="1:8" ht="25.5" customHeight="1">
      <c r="A72" s="31"/>
      <c r="B72" s="31">
        <v>75622</v>
      </c>
      <c r="C72" s="35" t="s">
        <v>22</v>
      </c>
      <c r="D72" s="32">
        <f t="shared" si="3"/>
        <v>3882219</v>
      </c>
      <c r="E72" s="33">
        <v>892910</v>
      </c>
      <c r="F72" s="33">
        <v>950500</v>
      </c>
      <c r="G72" s="33">
        <v>990560</v>
      </c>
      <c r="H72" s="33">
        <v>1048249</v>
      </c>
    </row>
    <row r="73" spans="1:8" s="20" customFormat="1" ht="27" customHeight="1" thickBot="1">
      <c r="A73" s="144"/>
      <c r="B73" s="144"/>
      <c r="C73" s="63" t="s">
        <v>60</v>
      </c>
      <c r="D73" s="64">
        <f t="shared" si="3"/>
        <v>134739658</v>
      </c>
      <c r="E73" s="64">
        <f>SUM(E74)</f>
        <v>40492468</v>
      </c>
      <c r="F73" s="64">
        <f>SUM(F74)</f>
        <v>31415760</v>
      </c>
      <c r="G73" s="64">
        <f>SUM(G74)</f>
        <v>31415760</v>
      </c>
      <c r="H73" s="64">
        <f>SUM(H74)</f>
        <v>31415670</v>
      </c>
    </row>
    <row r="74" spans="1:8" s="12" customFormat="1" ht="19.5" customHeight="1" thickTop="1">
      <c r="A74" s="82">
        <v>758</v>
      </c>
      <c r="B74" s="82"/>
      <c r="C74" s="75" t="s">
        <v>5</v>
      </c>
      <c r="D74" s="77">
        <f t="shared" si="3"/>
        <v>134739658</v>
      </c>
      <c r="E74" s="77">
        <f>SUM(E75:E77)</f>
        <v>40492468</v>
      </c>
      <c r="F74" s="77">
        <f>SUM(F75:F77)</f>
        <v>31415760</v>
      </c>
      <c r="G74" s="77">
        <f>SUM(G75:G77)</f>
        <v>31415760</v>
      </c>
      <c r="H74" s="77">
        <f>SUM(H75:H77)</f>
        <v>31415670</v>
      </c>
    </row>
    <row r="75" spans="1:8" ht="24.75" customHeight="1">
      <c r="A75" s="149"/>
      <c r="B75" s="31">
        <v>75801</v>
      </c>
      <c r="C75" s="40" t="s">
        <v>24</v>
      </c>
      <c r="D75" s="33">
        <f t="shared" si="3"/>
        <v>117997830</v>
      </c>
      <c r="E75" s="33">
        <v>36307000</v>
      </c>
      <c r="F75" s="33">
        <v>27230300</v>
      </c>
      <c r="G75" s="33">
        <v>27230300</v>
      </c>
      <c r="H75" s="33">
        <f>27230268+2-40</f>
        <v>27230230</v>
      </c>
    </row>
    <row r="76" spans="1:8" ht="19.5" customHeight="1">
      <c r="A76" s="136"/>
      <c r="B76" s="34">
        <v>75803</v>
      </c>
      <c r="C76" s="34" t="s">
        <v>25</v>
      </c>
      <c r="D76" s="41">
        <f t="shared" si="3"/>
        <v>3349263</v>
      </c>
      <c r="E76" s="41">
        <f>279100*3+23</f>
        <v>837323</v>
      </c>
      <c r="F76" s="41">
        <f>837300+20</f>
        <v>837320</v>
      </c>
      <c r="G76" s="41">
        <v>837320</v>
      </c>
      <c r="H76" s="41">
        <v>837300</v>
      </c>
    </row>
    <row r="77" spans="1:8" ht="18.75" customHeight="1">
      <c r="A77" s="136"/>
      <c r="B77" s="31">
        <v>75806</v>
      </c>
      <c r="C77" s="35" t="s">
        <v>26</v>
      </c>
      <c r="D77" s="37">
        <f t="shared" si="3"/>
        <v>13392565</v>
      </c>
      <c r="E77" s="37">
        <f>3348145</f>
        <v>3348145</v>
      </c>
      <c r="F77" s="37">
        <v>3348140</v>
      </c>
      <c r="G77" s="37">
        <v>3348140</v>
      </c>
      <c r="H77" s="37">
        <v>3348140</v>
      </c>
    </row>
    <row r="78" spans="1:8" s="20" customFormat="1" ht="24" customHeight="1" thickBot="1">
      <c r="A78" s="145"/>
      <c r="B78" s="145"/>
      <c r="C78" s="65" t="s">
        <v>61</v>
      </c>
      <c r="D78" s="66">
        <f t="shared" si="3"/>
        <v>20085000</v>
      </c>
      <c r="E78" s="66">
        <f>E79+E81+E83+E90+E92</f>
        <v>4714750</v>
      </c>
      <c r="F78" s="66">
        <f>F79+F81+F83+F90+F92</f>
        <v>5787000</v>
      </c>
      <c r="G78" s="66">
        <f>G79+G81+G83+G90+G92</f>
        <v>4868500</v>
      </c>
      <c r="H78" s="66">
        <f>H79+H81+H83+H90+H92</f>
        <v>4714750</v>
      </c>
    </row>
    <row r="79" spans="1:8" s="20" customFormat="1" ht="19.5" customHeight="1" thickTop="1">
      <c r="A79" s="85" t="s">
        <v>100</v>
      </c>
      <c r="B79" s="146"/>
      <c r="C79" s="110" t="s">
        <v>109</v>
      </c>
      <c r="D79" s="80">
        <f t="shared" si="3"/>
        <v>3000</v>
      </c>
      <c r="E79" s="115">
        <f>E80</f>
        <v>750</v>
      </c>
      <c r="F79" s="111">
        <f>F80</f>
        <v>750</v>
      </c>
      <c r="G79" s="111">
        <f>G80</f>
        <v>750</v>
      </c>
      <c r="H79" s="111">
        <f>H80</f>
        <v>750</v>
      </c>
    </row>
    <row r="80" spans="1:8" s="20" customFormat="1" ht="19.5" customHeight="1">
      <c r="A80" s="155"/>
      <c r="B80" s="60" t="s">
        <v>111</v>
      </c>
      <c r="C80" s="112" t="s">
        <v>110</v>
      </c>
      <c r="D80" s="116">
        <f t="shared" si="3"/>
        <v>3000</v>
      </c>
      <c r="E80" s="44">
        <v>750</v>
      </c>
      <c r="F80" s="44">
        <v>750</v>
      </c>
      <c r="G80" s="44">
        <v>750</v>
      </c>
      <c r="H80" s="44">
        <v>750</v>
      </c>
    </row>
    <row r="81" spans="1:8" s="20" customFormat="1" ht="19.5" customHeight="1">
      <c r="A81" s="82">
        <v>801</v>
      </c>
      <c r="B81" s="147"/>
      <c r="C81" s="113" t="s">
        <v>6</v>
      </c>
      <c r="D81" s="80">
        <f t="shared" si="3"/>
        <v>498000</v>
      </c>
      <c r="E81" s="80"/>
      <c r="F81" s="86">
        <f>F82</f>
        <v>362250</v>
      </c>
      <c r="G81" s="86">
        <f>G82</f>
        <v>135750</v>
      </c>
      <c r="H81" s="86"/>
    </row>
    <row r="82" spans="1:8" s="20" customFormat="1" ht="19.5" customHeight="1">
      <c r="A82" s="145"/>
      <c r="B82" s="45">
        <v>80195</v>
      </c>
      <c r="C82" s="114" t="s">
        <v>3</v>
      </c>
      <c r="D82" s="116">
        <f t="shared" si="3"/>
        <v>498000</v>
      </c>
      <c r="E82" s="44"/>
      <c r="F82" s="44">
        <v>362250</v>
      </c>
      <c r="G82" s="44">
        <v>135750</v>
      </c>
      <c r="H82" s="44"/>
    </row>
    <row r="83" spans="1:8" s="12" customFormat="1" ht="19.5" customHeight="1">
      <c r="A83" s="75">
        <v>853</v>
      </c>
      <c r="B83" s="75"/>
      <c r="C83" s="82" t="s">
        <v>10</v>
      </c>
      <c r="D83" s="80">
        <f t="shared" si="3"/>
        <v>18856000</v>
      </c>
      <c r="E83" s="80">
        <f>SUM(E84:E89)</f>
        <v>4714000</v>
      </c>
      <c r="F83" s="80">
        <f>SUM(F84:F89)</f>
        <v>4714000</v>
      </c>
      <c r="G83" s="80">
        <f>SUM(G84:G89)</f>
        <v>4714000</v>
      </c>
      <c r="H83" s="80">
        <f>SUM(H84:H89)</f>
        <v>4714000</v>
      </c>
    </row>
    <row r="84" spans="1:8" ht="18" customHeight="1">
      <c r="A84" s="136"/>
      <c r="B84" s="34">
        <v>85301</v>
      </c>
      <c r="C84" s="34" t="s">
        <v>62</v>
      </c>
      <c r="D84" s="33">
        <f t="shared" si="3"/>
        <v>6710000</v>
      </c>
      <c r="E84" s="41">
        <v>1677500</v>
      </c>
      <c r="F84" s="41">
        <v>1677500</v>
      </c>
      <c r="G84" s="41">
        <v>1677500</v>
      </c>
      <c r="H84" s="41">
        <v>1677500</v>
      </c>
    </row>
    <row r="85" spans="1:8" ht="18" customHeight="1">
      <c r="A85" s="142"/>
      <c r="B85" s="43">
        <v>85302</v>
      </c>
      <c r="C85" s="43" t="s">
        <v>11</v>
      </c>
      <c r="D85" s="44">
        <f t="shared" si="3"/>
        <v>7609000</v>
      </c>
      <c r="E85" s="44">
        <v>1902250</v>
      </c>
      <c r="F85" s="44">
        <v>1902250</v>
      </c>
      <c r="G85" s="44">
        <v>1902250</v>
      </c>
      <c r="H85" s="44">
        <v>1902250</v>
      </c>
    </row>
    <row r="86" spans="1:8" ht="18" customHeight="1">
      <c r="A86" s="142"/>
      <c r="B86" s="45">
        <v>85304</v>
      </c>
      <c r="C86" s="45" t="s">
        <v>63</v>
      </c>
      <c r="D86" s="39">
        <f t="shared" si="3"/>
        <v>3662000</v>
      </c>
      <c r="E86" s="39">
        <v>915500</v>
      </c>
      <c r="F86" s="39">
        <v>915500</v>
      </c>
      <c r="G86" s="39">
        <v>915500</v>
      </c>
      <c r="H86" s="39">
        <v>915500</v>
      </c>
    </row>
    <row r="87" spans="1:8" ht="18" customHeight="1">
      <c r="A87" s="136"/>
      <c r="B87" s="34">
        <v>85326</v>
      </c>
      <c r="C87" s="34" t="s">
        <v>64</v>
      </c>
      <c r="D87" s="39">
        <f t="shared" si="3"/>
        <v>230000</v>
      </c>
      <c r="E87" s="41">
        <v>57500</v>
      </c>
      <c r="F87" s="41">
        <v>57500</v>
      </c>
      <c r="G87" s="41">
        <v>57500</v>
      </c>
      <c r="H87" s="41">
        <v>57500</v>
      </c>
    </row>
    <row r="88" spans="1:8" ht="18" customHeight="1">
      <c r="A88" s="136"/>
      <c r="B88" s="31">
        <v>85333</v>
      </c>
      <c r="C88" s="35" t="s">
        <v>65</v>
      </c>
      <c r="D88" s="39">
        <f t="shared" si="3"/>
        <v>618000</v>
      </c>
      <c r="E88" s="37">
        <v>154500</v>
      </c>
      <c r="F88" s="37">
        <v>154500</v>
      </c>
      <c r="G88" s="37">
        <v>154500</v>
      </c>
      <c r="H88" s="37">
        <v>154500</v>
      </c>
    </row>
    <row r="89" spans="1:8" ht="18" customHeight="1">
      <c r="A89" s="34"/>
      <c r="B89" s="34">
        <v>85395</v>
      </c>
      <c r="C89" s="114" t="s">
        <v>3</v>
      </c>
      <c r="D89" s="39">
        <f t="shared" si="3"/>
        <v>27000</v>
      </c>
      <c r="E89" s="117">
        <v>6750</v>
      </c>
      <c r="F89" s="117">
        <v>6750</v>
      </c>
      <c r="G89" s="117">
        <v>6750</v>
      </c>
      <c r="H89" s="117">
        <v>6750</v>
      </c>
    </row>
    <row r="90" spans="1:8" ht="18.75" customHeight="1">
      <c r="A90" s="82">
        <v>854</v>
      </c>
      <c r="B90" s="148"/>
      <c r="C90" s="113" t="s">
        <v>80</v>
      </c>
      <c r="D90" s="80">
        <f t="shared" si="3"/>
        <v>72000</v>
      </c>
      <c r="E90" s="118"/>
      <c r="F90" s="118">
        <f>F91</f>
        <v>54000</v>
      </c>
      <c r="G90" s="118">
        <f>G91</f>
        <v>18000</v>
      </c>
      <c r="H90" s="118"/>
    </row>
    <row r="91" spans="1:8" ht="18.75" customHeight="1">
      <c r="A91" s="31"/>
      <c r="B91" s="31">
        <v>85495</v>
      </c>
      <c r="C91" s="158" t="s">
        <v>3</v>
      </c>
      <c r="D91" s="44">
        <f t="shared" si="3"/>
        <v>72000</v>
      </c>
      <c r="E91" s="37"/>
      <c r="F91" s="37">
        <v>54000</v>
      </c>
      <c r="G91" s="37">
        <v>18000</v>
      </c>
      <c r="H91" s="37"/>
    </row>
    <row r="92" spans="1:8" ht="18.75" customHeight="1">
      <c r="A92" s="78">
        <v>900</v>
      </c>
      <c r="B92" s="78"/>
      <c r="C92" s="81" t="s">
        <v>51</v>
      </c>
      <c r="D92" s="163">
        <f t="shared" si="3"/>
        <v>656000</v>
      </c>
      <c r="E92" s="163"/>
      <c r="F92" s="163">
        <f>F93</f>
        <v>656000</v>
      </c>
      <c r="G92" s="163"/>
      <c r="H92" s="163"/>
    </row>
    <row r="93" spans="1:14" s="131" customFormat="1" ht="18.75" customHeight="1">
      <c r="A93" s="182"/>
      <c r="B93" s="161">
        <v>90002</v>
      </c>
      <c r="C93" s="35" t="s">
        <v>127</v>
      </c>
      <c r="D93" s="112">
        <f t="shared" si="3"/>
        <v>656000</v>
      </c>
      <c r="E93" s="112"/>
      <c r="F93" s="112">
        <v>656000</v>
      </c>
      <c r="G93" s="112"/>
      <c r="H93" s="112"/>
      <c r="I93" s="128"/>
      <c r="J93" s="127"/>
      <c r="K93" s="127"/>
      <c r="L93" s="127"/>
      <c r="M93" s="127"/>
      <c r="N93" s="127"/>
    </row>
    <row r="94" spans="1:8" ht="33.75" customHeight="1" thickBot="1">
      <c r="A94" s="34"/>
      <c r="B94" s="34"/>
      <c r="C94" s="126" t="s">
        <v>107</v>
      </c>
      <c r="D94" s="74">
        <f t="shared" si="3"/>
        <v>2492981</v>
      </c>
      <c r="E94" s="74">
        <f aca="true" t="shared" si="4" ref="E94:H95">E95</f>
        <v>623245</v>
      </c>
      <c r="F94" s="74">
        <f t="shared" si="4"/>
        <v>623245</v>
      </c>
      <c r="G94" s="74">
        <f t="shared" si="4"/>
        <v>623245</v>
      </c>
      <c r="H94" s="74">
        <f t="shared" si="4"/>
        <v>623246</v>
      </c>
    </row>
    <row r="95" spans="1:14" ht="22.5" customHeight="1" thickTop="1">
      <c r="A95" s="82">
        <v>801</v>
      </c>
      <c r="B95" s="143"/>
      <c r="C95" s="81" t="s">
        <v>6</v>
      </c>
      <c r="D95" s="80">
        <f t="shared" si="3"/>
        <v>2492981</v>
      </c>
      <c r="E95" s="179">
        <f t="shared" si="4"/>
        <v>623245</v>
      </c>
      <c r="F95" s="179">
        <f t="shared" si="4"/>
        <v>623245</v>
      </c>
      <c r="G95" s="179">
        <f t="shared" si="4"/>
        <v>623245</v>
      </c>
      <c r="H95" s="179">
        <f t="shared" si="4"/>
        <v>623246</v>
      </c>
      <c r="I95" s="119"/>
      <c r="J95" s="120"/>
      <c r="K95" s="120"/>
      <c r="L95" s="120"/>
      <c r="M95" s="120"/>
      <c r="N95" s="120">
        <f>N96</f>
        <v>0</v>
      </c>
    </row>
    <row r="96" spans="1:8" s="131" customFormat="1" ht="19.5" customHeight="1">
      <c r="A96" s="31"/>
      <c r="B96" s="31">
        <v>80132</v>
      </c>
      <c r="C96" s="35" t="s">
        <v>23</v>
      </c>
      <c r="D96" s="39">
        <f t="shared" si="3"/>
        <v>2492981</v>
      </c>
      <c r="E96" s="37">
        <v>623245</v>
      </c>
      <c r="F96" s="37">
        <v>623245</v>
      </c>
      <c r="G96" s="37">
        <v>623245</v>
      </c>
      <c r="H96" s="37">
        <v>623246</v>
      </c>
    </row>
    <row r="97" spans="1:8" s="20" customFormat="1" ht="33" customHeight="1" thickBot="1">
      <c r="A97" s="137"/>
      <c r="B97" s="137"/>
      <c r="C97" s="126" t="s">
        <v>116</v>
      </c>
      <c r="D97" s="74">
        <f aca="true" t="shared" si="5" ref="D97:D117">SUM(E97:H97)</f>
        <v>20671534</v>
      </c>
      <c r="E97" s="74">
        <f>E98+E100+E102+E105+E108+E110+E112</f>
        <v>5167882</v>
      </c>
      <c r="F97" s="74">
        <f>F98+F100+F102+F105+F108+F110+F112</f>
        <v>5167884</v>
      </c>
      <c r="G97" s="74">
        <f>G98+G100+G102+G105+G108+G110+G112</f>
        <v>5167884</v>
      </c>
      <c r="H97" s="74">
        <f>H98+H100+H102+H105+H108+H110+H112</f>
        <v>5167884</v>
      </c>
    </row>
    <row r="98" spans="1:8" s="12" customFormat="1" ht="19.5" customHeight="1" thickTop="1">
      <c r="A98" s="84" t="s">
        <v>93</v>
      </c>
      <c r="B98" s="82"/>
      <c r="C98" s="75" t="s">
        <v>66</v>
      </c>
      <c r="D98" s="77">
        <f t="shared" si="5"/>
        <v>913750</v>
      </c>
      <c r="E98" s="77">
        <f>E99</f>
        <v>228436</v>
      </c>
      <c r="F98" s="77">
        <f>F99</f>
        <v>228438</v>
      </c>
      <c r="G98" s="77">
        <f>G99</f>
        <v>228438</v>
      </c>
      <c r="H98" s="77">
        <f>H99</f>
        <v>228438</v>
      </c>
    </row>
    <row r="99" spans="1:8" ht="19.5" customHeight="1">
      <c r="A99" s="31"/>
      <c r="B99" s="60" t="s">
        <v>95</v>
      </c>
      <c r="C99" s="31" t="s">
        <v>40</v>
      </c>
      <c r="D99" s="33">
        <f t="shared" si="5"/>
        <v>913750</v>
      </c>
      <c r="E99" s="33">
        <v>228436</v>
      </c>
      <c r="F99" s="33">
        <v>228438</v>
      </c>
      <c r="G99" s="33">
        <v>228438</v>
      </c>
      <c r="H99" s="33">
        <v>228438</v>
      </c>
    </row>
    <row r="100" spans="1:8" s="12" customFormat="1" ht="17.25" customHeight="1">
      <c r="A100" s="75">
        <v>700</v>
      </c>
      <c r="B100" s="75"/>
      <c r="C100" s="81" t="s">
        <v>45</v>
      </c>
      <c r="D100" s="77">
        <f t="shared" si="5"/>
        <v>320000</v>
      </c>
      <c r="E100" s="77">
        <f>SUM(E101:E101)</f>
        <v>80000</v>
      </c>
      <c r="F100" s="77">
        <f>SUM(F101:F101)</f>
        <v>80000</v>
      </c>
      <c r="G100" s="77">
        <f>SUM(G101:G101)</f>
        <v>80000</v>
      </c>
      <c r="H100" s="77">
        <f>SUM(H101:H101)</f>
        <v>80000</v>
      </c>
    </row>
    <row r="101" spans="1:8" ht="19.5" customHeight="1">
      <c r="A101" s="34"/>
      <c r="B101" s="34">
        <v>70005</v>
      </c>
      <c r="C101" s="34" t="s">
        <v>4</v>
      </c>
      <c r="D101" s="46">
        <f t="shared" si="5"/>
        <v>320000</v>
      </c>
      <c r="E101" s="46">
        <v>80000</v>
      </c>
      <c r="F101" s="46">
        <v>80000</v>
      </c>
      <c r="G101" s="46">
        <v>80000</v>
      </c>
      <c r="H101" s="46">
        <v>80000</v>
      </c>
    </row>
    <row r="102" spans="1:8" s="12" customFormat="1" ht="17.25" customHeight="1">
      <c r="A102" s="75">
        <v>710</v>
      </c>
      <c r="B102" s="75"/>
      <c r="C102" s="81" t="s">
        <v>67</v>
      </c>
      <c r="D102" s="77">
        <f t="shared" si="5"/>
        <v>411512</v>
      </c>
      <c r="E102" s="77">
        <f>SUM(E103:E104)</f>
        <v>102878</v>
      </c>
      <c r="F102" s="77">
        <f>SUM(F103:F104)</f>
        <v>102878</v>
      </c>
      <c r="G102" s="77">
        <f>SUM(G103:G104)</f>
        <v>102878</v>
      </c>
      <c r="H102" s="77">
        <f>SUM(H103:H104)</f>
        <v>102878</v>
      </c>
    </row>
    <row r="103" spans="1:8" ht="19.5" customHeight="1">
      <c r="A103" s="149"/>
      <c r="B103" s="34">
        <v>71013</v>
      </c>
      <c r="C103" s="34" t="s">
        <v>27</v>
      </c>
      <c r="D103" s="46">
        <f t="shared" si="5"/>
        <v>80000</v>
      </c>
      <c r="E103" s="46">
        <v>20000</v>
      </c>
      <c r="F103" s="46">
        <v>20000</v>
      </c>
      <c r="G103" s="46">
        <v>20000</v>
      </c>
      <c r="H103" s="46">
        <v>20000</v>
      </c>
    </row>
    <row r="104" spans="1:8" ht="19.5" customHeight="1">
      <c r="A104" s="34"/>
      <c r="B104" s="34">
        <v>71015</v>
      </c>
      <c r="C104" s="34" t="s">
        <v>68</v>
      </c>
      <c r="D104" s="46">
        <f t="shared" si="5"/>
        <v>331512</v>
      </c>
      <c r="E104" s="46">
        <v>82878</v>
      </c>
      <c r="F104" s="46">
        <v>82878</v>
      </c>
      <c r="G104" s="46">
        <v>82878</v>
      </c>
      <c r="H104" s="46">
        <v>82878</v>
      </c>
    </row>
    <row r="105" spans="1:8" s="12" customFormat="1" ht="19.5" customHeight="1">
      <c r="A105" s="75">
        <v>750</v>
      </c>
      <c r="B105" s="75"/>
      <c r="C105" s="75" t="s">
        <v>43</v>
      </c>
      <c r="D105" s="76">
        <f>SUM(E105:H105)</f>
        <v>899272</v>
      </c>
      <c r="E105" s="76">
        <f>SUM(E106:E107)</f>
        <v>224818</v>
      </c>
      <c r="F105" s="76">
        <f>SUM(F106:F107)</f>
        <v>224818</v>
      </c>
      <c r="G105" s="76">
        <f>SUM(G106:G107)</f>
        <v>224818</v>
      </c>
      <c r="H105" s="76">
        <f>SUM(H106:H107)</f>
        <v>224818</v>
      </c>
    </row>
    <row r="106" spans="1:8" ht="19.5" customHeight="1">
      <c r="A106" s="136"/>
      <c r="B106" s="45">
        <v>75011</v>
      </c>
      <c r="C106" s="38" t="s">
        <v>18</v>
      </c>
      <c r="D106" s="41">
        <f>SUM(E106:H106)</f>
        <v>785272</v>
      </c>
      <c r="E106" s="41">
        <v>196318</v>
      </c>
      <c r="F106" s="41">
        <v>196318</v>
      </c>
      <c r="G106" s="41">
        <v>196318</v>
      </c>
      <c r="H106" s="41">
        <v>196318</v>
      </c>
    </row>
    <row r="107" spans="1:8" ht="19.5" customHeight="1">
      <c r="A107" s="34"/>
      <c r="B107" s="45">
        <v>75045</v>
      </c>
      <c r="C107" s="38" t="s">
        <v>29</v>
      </c>
      <c r="D107" s="41">
        <f>SUM(E107:H107)</f>
        <v>114000</v>
      </c>
      <c r="E107" s="41">
        <v>28500</v>
      </c>
      <c r="F107" s="41">
        <v>28500</v>
      </c>
      <c r="G107" s="41">
        <v>28500</v>
      </c>
      <c r="H107" s="41">
        <v>28500</v>
      </c>
    </row>
    <row r="108" spans="1:8" s="12" customFormat="1" ht="19.5" customHeight="1">
      <c r="A108" s="75">
        <v>754</v>
      </c>
      <c r="B108" s="75"/>
      <c r="C108" s="75" t="s">
        <v>55</v>
      </c>
      <c r="D108" s="76">
        <f>SUM(E108:H108)</f>
        <v>11299000</v>
      </c>
      <c r="E108" s="76">
        <f>SUM(E109:E109)</f>
        <v>2824750</v>
      </c>
      <c r="F108" s="76">
        <f>SUM(F109:F109)</f>
        <v>2824750</v>
      </c>
      <c r="G108" s="76">
        <f>SUM(G109:G109)</f>
        <v>2824750</v>
      </c>
      <c r="H108" s="76">
        <f>SUM(H109:H109)</f>
        <v>2824750</v>
      </c>
    </row>
    <row r="109" spans="1:8" ht="19.5" customHeight="1">
      <c r="A109" s="136"/>
      <c r="B109" s="31">
        <v>75411</v>
      </c>
      <c r="C109" s="31" t="s">
        <v>30</v>
      </c>
      <c r="D109" s="42">
        <f>SUM(E109:H109)</f>
        <v>11299000</v>
      </c>
      <c r="E109" s="42">
        <v>2824750</v>
      </c>
      <c r="F109" s="42">
        <v>2824750</v>
      </c>
      <c r="G109" s="42">
        <v>2824750</v>
      </c>
      <c r="H109" s="42">
        <v>2824750</v>
      </c>
    </row>
    <row r="110" spans="1:8" s="12" customFormat="1" ht="19.5" customHeight="1">
      <c r="A110" s="82">
        <v>851</v>
      </c>
      <c r="B110" s="75"/>
      <c r="C110" s="75" t="s">
        <v>8</v>
      </c>
      <c r="D110" s="76">
        <f t="shared" si="5"/>
        <v>2845000</v>
      </c>
      <c r="E110" s="76">
        <f>E111</f>
        <v>711250</v>
      </c>
      <c r="F110" s="76">
        <f>F111</f>
        <v>711250</v>
      </c>
      <c r="G110" s="76">
        <f>G111</f>
        <v>711250</v>
      </c>
      <c r="H110" s="76">
        <f>H111</f>
        <v>711250</v>
      </c>
    </row>
    <row r="111" spans="1:8" ht="28.5" customHeight="1">
      <c r="A111" s="34"/>
      <c r="B111" s="34">
        <v>85156</v>
      </c>
      <c r="C111" s="40" t="s">
        <v>69</v>
      </c>
      <c r="D111" s="41">
        <f t="shared" si="5"/>
        <v>2845000</v>
      </c>
      <c r="E111" s="41">
        <v>711250</v>
      </c>
      <c r="F111" s="41">
        <v>711250</v>
      </c>
      <c r="G111" s="41">
        <v>711250</v>
      </c>
      <c r="H111" s="41">
        <v>711250</v>
      </c>
    </row>
    <row r="112" spans="1:8" s="12" customFormat="1" ht="19.5" customHeight="1">
      <c r="A112" s="75">
        <v>853</v>
      </c>
      <c r="B112" s="75"/>
      <c r="C112" s="75" t="s">
        <v>10</v>
      </c>
      <c r="D112" s="76">
        <f t="shared" si="5"/>
        <v>3983000</v>
      </c>
      <c r="E112" s="76">
        <f>SUM(E113:E117)</f>
        <v>995750</v>
      </c>
      <c r="F112" s="76">
        <f>SUM(F113:F117)</f>
        <v>995750</v>
      </c>
      <c r="G112" s="76">
        <f>SUM(G113:G117)</f>
        <v>995750</v>
      </c>
      <c r="H112" s="76">
        <f>SUM(H113:H117)</f>
        <v>995750</v>
      </c>
    </row>
    <row r="113" spans="1:8" ht="19.5" customHeight="1">
      <c r="A113" s="149"/>
      <c r="B113" s="34">
        <v>85303</v>
      </c>
      <c r="C113" s="34" t="s">
        <v>56</v>
      </c>
      <c r="D113" s="42">
        <f t="shared" si="5"/>
        <v>1584000</v>
      </c>
      <c r="E113" s="41">
        <v>396000</v>
      </c>
      <c r="F113" s="41">
        <v>396000</v>
      </c>
      <c r="G113" s="41">
        <v>396000</v>
      </c>
      <c r="H113" s="41">
        <v>396000</v>
      </c>
    </row>
    <row r="114" spans="1:8" ht="19.5" customHeight="1">
      <c r="A114" s="136"/>
      <c r="B114" s="34">
        <v>85316</v>
      </c>
      <c r="C114" s="34" t="s">
        <v>17</v>
      </c>
      <c r="D114" s="42">
        <f t="shared" si="5"/>
        <v>40000</v>
      </c>
      <c r="E114" s="42">
        <v>10000</v>
      </c>
      <c r="F114" s="42">
        <v>10000</v>
      </c>
      <c r="G114" s="42">
        <v>10000</v>
      </c>
      <c r="H114" s="42">
        <v>10000</v>
      </c>
    </row>
    <row r="115" spans="1:8" ht="19.5" customHeight="1">
      <c r="A115" s="136"/>
      <c r="B115" s="34">
        <v>85321</v>
      </c>
      <c r="C115" s="40" t="s">
        <v>28</v>
      </c>
      <c r="D115" s="41">
        <f t="shared" si="5"/>
        <v>350000</v>
      </c>
      <c r="E115" s="41">
        <v>87500</v>
      </c>
      <c r="F115" s="41">
        <v>87500</v>
      </c>
      <c r="G115" s="41">
        <v>87500</v>
      </c>
      <c r="H115" s="41">
        <v>87500</v>
      </c>
    </row>
    <row r="116" spans="1:8" ht="19.5" customHeight="1">
      <c r="A116" s="136"/>
      <c r="B116" s="34">
        <v>85331</v>
      </c>
      <c r="C116" s="34" t="s">
        <v>112</v>
      </c>
      <c r="D116" s="41">
        <f t="shared" si="5"/>
        <v>257000</v>
      </c>
      <c r="E116" s="41">
        <v>64250</v>
      </c>
      <c r="F116" s="41">
        <v>64250</v>
      </c>
      <c r="G116" s="41">
        <v>64250</v>
      </c>
      <c r="H116" s="41">
        <v>64250</v>
      </c>
    </row>
    <row r="117" spans="1:14" s="131" customFormat="1" ht="19.5" customHeight="1">
      <c r="A117" s="136"/>
      <c r="B117" s="34">
        <v>85333</v>
      </c>
      <c r="C117" s="34" t="s">
        <v>65</v>
      </c>
      <c r="D117" s="41">
        <f t="shared" si="5"/>
        <v>1752000</v>
      </c>
      <c r="E117" s="41">
        <v>438000</v>
      </c>
      <c r="F117" s="41">
        <v>438000</v>
      </c>
      <c r="G117" s="41">
        <v>438000</v>
      </c>
      <c r="H117" s="41">
        <v>438000</v>
      </c>
      <c r="I117" s="128"/>
      <c r="J117" s="127"/>
      <c r="K117" s="127"/>
      <c r="L117" s="127"/>
      <c r="M117" s="127"/>
      <c r="N117" s="127"/>
    </row>
    <row r="118" spans="1:8" ht="21" customHeight="1">
      <c r="A118" s="136"/>
      <c r="B118" s="136"/>
      <c r="C118" s="26" t="s">
        <v>91</v>
      </c>
      <c r="D118" s="19">
        <f>SUM(E118:H118)</f>
        <v>35703230</v>
      </c>
      <c r="E118" s="19">
        <f>E119+E126</f>
        <v>4985200</v>
      </c>
      <c r="F118" s="19">
        <f>F119+F126</f>
        <v>10901530</v>
      </c>
      <c r="G118" s="19">
        <f>G119+G126</f>
        <v>10438300</v>
      </c>
      <c r="H118" s="19">
        <f>H119+H126</f>
        <v>9378200</v>
      </c>
    </row>
    <row r="119" spans="1:8" s="20" customFormat="1" ht="21" customHeight="1" thickBot="1">
      <c r="A119" s="137"/>
      <c r="B119" s="137"/>
      <c r="C119" s="69" t="s">
        <v>35</v>
      </c>
      <c r="D119" s="74">
        <f aca="true" t="shared" si="6" ref="D119:D133">SUM(E119:H119)</f>
        <v>35198230</v>
      </c>
      <c r="E119" s="70">
        <f>E120+E122+E124</f>
        <v>4734000</v>
      </c>
      <c r="F119" s="70">
        <f>F120+F122+F124</f>
        <v>10750230</v>
      </c>
      <c r="G119" s="70">
        <f>G120+G122+G124</f>
        <v>10387000</v>
      </c>
      <c r="H119" s="70">
        <f>H120+H122+H124</f>
        <v>9327000</v>
      </c>
    </row>
    <row r="120" spans="1:8" s="12" customFormat="1" ht="19.5" customHeight="1" thickTop="1">
      <c r="A120" s="87" t="s">
        <v>93</v>
      </c>
      <c r="B120" s="81"/>
      <c r="C120" s="79" t="s">
        <v>66</v>
      </c>
      <c r="D120" s="80">
        <f t="shared" si="6"/>
        <v>230</v>
      </c>
      <c r="E120" s="80"/>
      <c r="F120" s="80">
        <f>SUM(F121)</f>
        <v>230</v>
      </c>
      <c r="G120" s="80"/>
      <c r="H120" s="80"/>
    </row>
    <row r="121" spans="1:8" s="131" customFormat="1" ht="19.5" customHeight="1">
      <c r="A121" s="31"/>
      <c r="B121" s="61" t="s">
        <v>94</v>
      </c>
      <c r="C121" s="35" t="s">
        <v>3</v>
      </c>
      <c r="D121" s="32">
        <f t="shared" si="6"/>
        <v>230</v>
      </c>
      <c r="E121" s="32"/>
      <c r="F121" s="32">
        <v>230</v>
      </c>
      <c r="G121" s="32"/>
      <c r="H121" s="32"/>
    </row>
    <row r="122" spans="1:8" s="12" customFormat="1" ht="18" customHeight="1">
      <c r="A122" s="81">
        <v>700</v>
      </c>
      <c r="B122" s="81"/>
      <c r="C122" s="79" t="s">
        <v>45</v>
      </c>
      <c r="D122" s="80">
        <f t="shared" si="6"/>
        <v>34448000</v>
      </c>
      <c r="E122" s="80">
        <f>SUM(E123)</f>
        <v>4734000</v>
      </c>
      <c r="F122" s="80">
        <f>SUM(F123)</f>
        <v>10000000</v>
      </c>
      <c r="G122" s="80">
        <f>SUM(G123)</f>
        <v>10387000</v>
      </c>
      <c r="H122" s="80">
        <f>SUM(H123)</f>
        <v>9327000</v>
      </c>
    </row>
    <row r="123" spans="1:8" ht="19.5" customHeight="1">
      <c r="A123" s="31"/>
      <c r="B123" s="34">
        <v>70005</v>
      </c>
      <c r="C123" s="35" t="s">
        <v>4</v>
      </c>
      <c r="D123" s="32">
        <f t="shared" si="6"/>
        <v>34448000</v>
      </c>
      <c r="E123" s="32">
        <v>4734000</v>
      </c>
      <c r="F123" s="32">
        <v>10000000</v>
      </c>
      <c r="G123" s="32">
        <v>10387000</v>
      </c>
      <c r="H123" s="32">
        <v>9327000</v>
      </c>
    </row>
    <row r="124" spans="1:8" s="12" customFormat="1" ht="26.25" customHeight="1">
      <c r="A124" s="75">
        <v>756</v>
      </c>
      <c r="B124" s="75"/>
      <c r="C124" s="79" t="s">
        <v>12</v>
      </c>
      <c r="D124" s="80">
        <f t="shared" si="6"/>
        <v>750000</v>
      </c>
      <c r="E124" s="80"/>
      <c r="F124" s="80">
        <f>SUM(F125:F125)</f>
        <v>750000</v>
      </c>
      <c r="G124" s="80"/>
      <c r="H124" s="80"/>
    </row>
    <row r="125" spans="1:8" ht="19.5" customHeight="1">
      <c r="A125" s="149"/>
      <c r="B125" s="34">
        <v>75605</v>
      </c>
      <c r="C125" s="31" t="s">
        <v>70</v>
      </c>
      <c r="D125" s="32">
        <f t="shared" si="6"/>
        <v>750000</v>
      </c>
      <c r="E125" s="32"/>
      <c r="F125" s="32">
        <v>750000</v>
      </c>
      <c r="G125" s="32"/>
      <c r="H125" s="32"/>
    </row>
    <row r="126" spans="1:8" s="20" customFormat="1" ht="19.5" customHeight="1" thickBot="1">
      <c r="A126" s="137"/>
      <c r="B126" s="137"/>
      <c r="C126" s="88" t="s">
        <v>37</v>
      </c>
      <c r="D126" s="83">
        <f t="shared" si="6"/>
        <v>505000</v>
      </c>
      <c r="E126" s="89">
        <f>E127+E129</f>
        <v>251200</v>
      </c>
      <c r="F126" s="89">
        <f>F127+F129</f>
        <v>151300</v>
      </c>
      <c r="G126" s="89">
        <f>G127+G129</f>
        <v>51300</v>
      </c>
      <c r="H126" s="89">
        <f>H127+H129</f>
        <v>51200</v>
      </c>
    </row>
    <row r="127" spans="1:8" s="12" customFormat="1" ht="19.5" customHeight="1" thickTop="1">
      <c r="A127" s="81">
        <v>700</v>
      </c>
      <c r="B127" s="81"/>
      <c r="C127" s="79" t="s">
        <v>45</v>
      </c>
      <c r="D127" s="80">
        <f t="shared" si="6"/>
        <v>500000</v>
      </c>
      <c r="E127" s="80">
        <f>E128</f>
        <v>250000</v>
      </c>
      <c r="F127" s="80">
        <f>F128</f>
        <v>150000</v>
      </c>
      <c r="G127" s="80">
        <f>G128</f>
        <v>50000</v>
      </c>
      <c r="H127" s="80">
        <f>H128</f>
        <v>50000</v>
      </c>
    </row>
    <row r="128" spans="1:8" ht="19.5" customHeight="1">
      <c r="A128" s="31"/>
      <c r="B128" s="34">
        <v>70005</v>
      </c>
      <c r="C128" s="35" t="s">
        <v>4</v>
      </c>
      <c r="D128" s="32">
        <f t="shared" si="6"/>
        <v>500000</v>
      </c>
      <c r="E128" s="32">
        <v>250000</v>
      </c>
      <c r="F128" s="32">
        <v>150000</v>
      </c>
      <c r="G128" s="32">
        <v>50000</v>
      </c>
      <c r="H128" s="32">
        <v>50000</v>
      </c>
    </row>
    <row r="129" spans="1:8" s="12" customFormat="1" ht="21" customHeight="1">
      <c r="A129" s="81">
        <v>750</v>
      </c>
      <c r="B129" s="81"/>
      <c r="C129" s="79" t="s">
        <v>43</v>
      </c>
      <c r="D129" s="80">
        <f t="shared" si="6"/>
        <v>5000</v>
      </c>
      <c r="E129" s="80">
        <f>E130</f>
        <v>1200</v>
      </c>
      <c r="F129" s="80">
        <f>F130</f>
        <v>1300</v>
      </c>
      <c r="G129" s="80">
        <f>G130</f>
        <v>1300</v>
      </c>
      <c r="H129" s="80">
        <f>H130</f>
        <v>1200</v>
      </c>
    </row>
    <row r="130" spans="1:8" ht="19.5" customHeight="1">
      <c r="A130" s="149"/>
      <c r="B130" s="34">
        <v>75095</v>
      </c>
      <c r="C130" s="35" t="s">
        <v>3</v>
      </c>
      <c r="D130" s="32">
        <f t="shared" si="6"/>
        <v>5000</v>
      </c>
      <c r="E130" s="32">
        <v>1200</v>
      </c>
      <c r="F130" s="32">
        <v>1300</v>
      </c>
      <c r="G130" s="32">
        <v>1300</v>
      </c>
      <c r="H130" s="32">
        <v>1200</v>
      </c>
    </row>
    <row r="131" spans="1:8" ht="22.5" customHeight="1">
      <c r="A131" s="136"/>
      <c r="B131" s="149"/>
      <c r="C131" s="24" t="s">
        <v>135</v>
      </c>
      <c r="D131" s="19">
        <f t="shared" si="6"/>
        <v>11677000</v>
      </c>
      <c r="E131" s="19">
        <f>E132</f>
        <v>2588000</v>
      </c>
      <c r="F131" s="19">
        <f>F132</f>
        <v>2948000</v>
      </c>
      <c r="G131" s="19">
        <f>G132</f>
        <v>2940000</v>
      </c>
      <c r="H131" s="19">
        <f>H132</f>
        <v>3201000</v>
      </c>
    </row>
    <row r="132" spans="1:8" s="20" customFormat="1" ht="15.75" customHeight="1" thickBot="1">
      <c r="A132" s="137"/>
      <c r="B132" s="137"/>
      <c r="C132" s="69" t="s">
        <v>35</v>
      </c>
      <c r="D132" s="74">
        <f>SUM(E132:H132)</f>
        <v>11677000</v>
      </c>
      <c r="E132" s="70">
        <f>E133+E135</f>
        <v>2588000</v>
      </c>
      <c r="F132" s="70">
        <f>F133+F135</f>
        <v>2948000</v>
      </c>
      <c r="G132" s="70">
        <f>G133+G135</f>
        <v>2940000</v>
      </c>
      <c r="H132" s="70">
        <f>H133+H135</f>
        <v>3201000</v>
      </c>
    </row>
    <row r="133" spans="1:8" s="20" customFormat="1" ht="15.75" customHeight="1" thickTop="1">
      <c r="A133" s="75">
        <v>710</v>
      </c>
      <c r="B133" s="150"/>
      <c r="C133" s="98" t="s">
        <v>67</v>
      </c>
      <c r="D133" s="80">
        <f t="shared" si="6"/>
        <v>916000</v>
      </c>
      <c r="E133" s="100">
        <f>E134</f>
        <v>200000</v>
      </c>
      <c r="F133" s="100">
        <f>F134</f>
        <v>258000</v>
      </c>
      <c r="G133" s="100">
        <f>G134</f>
        <v>250000</v>
      </c>
      <c r="H133" s="100">
        <f>H134</f>
        <v>208000</v>
      </c>
    </row>
    <row r="134" spans="1:8" s="20" customFormat="1" ht="15.75" customHeight="1">
      <c r="A134" s="137"/>
      <c r="B134" s="34">
        <v>71035</v>
      </c>
      <c r="C134" s="99" t="s">
        <v>102</v>
      </c>
      <c r="D134" s="32">
        <f>SUM(E134:H134)</f>
        <v>916000</v>
      </c>
      <c r="E134" s="41">
        <v>200000</v>
      </c>
      <c r="F134" s="41">
        <v>258000</v>
      </c>
      <c r="G134" s="41">
        <v>250000</v>
      </c>
      <c r="H134" s="41">
        <v>208000</v>
      </c>
    </row>
    <row r="135" spans="1:8" s="12" customFormat="1" ht="19.5" customHeight="1">
      <c r="A135" s="82">
        <v>900</v>
      </c>
      <c r="B135" s="82"/>
      <c r="C135" s="75" t="s">
        <v>51</v>
      </c>
      <c r="D135" s="77">
        <f aca="true" t="shared" si="7" ref="D135:D144">SUM(E135:H135)</f>
        <v>10761000</v>
      </c>
      <c r="E135" s="80">
        <f>SUM(E136:E138)</f>
        <v>2388000</v>
      </c>
      <c r="F135" s="80">
        <f>SUM(F136:F138)</f>
        <v>2690000</v>
      </c>
      <c r="G135" s="80">
        <f>SUM(G136:G138)</f>
        <v>2690000</v>
      </c>
      <c r="H135" s="80">
        <f>SUM(H136:H138)</f>
        <v>2993000</v>
      </c>
    </row>
    <row r="136" spans="1:8" ht="19.5" customHeight="1">
      <c r="A136" s="149"/>
      <c r="B136" s="31">
        <v>90003</v>
      </c>
      <c r="C136" s="34" t="s">
        <v>46</v>
      </c>
      <c r="D136" s="32">
        <f t="shared" si="7"/>
        <v>10002000</v>
      </c>
      <c r="E136" s="32">
        <v>2200000</v>
      </c>
      <c r="F136" s="32">
        <v>2500000</v>
      </c>
      <c r="G136" s="32">
        <v>2500000</v>
      </c>
      <c r="H136" s="32">
        <v>2802000</v>
      </c>
    </row>
    <row r="137" spans="1:17" ht="22.5" customHeight="1">
      <c r="A137" s="136"/>
      <c r="B137" s="34">
        <v>90013</v>
      </c>
      <c r="C137" s="34" t="s">
        <v>71</v>
      </c>
      <c r="D137" s="32">
        <f t="shared" si="7"/>
        <v>12000</v>
      </c>
      <c r="E137" s="32">
        <v>2000</v>
      </c>
      <c r="F137" s="32">
        <v>4000</v>
      </c>
      <c r="G137" s="32">
        <v>4000</v>
      </c>
      <c r="H137" s="32">
        <v>2000</v>
      </c>
      <c r="O137" s="127"/>
      <c r="P137" s="127"/>
      <c r="Q137" s="127"/>
    </row>
    <row r="138" spans="1:17" s="131" customFormat="1" ht="19.5" customHeight="1">
      <c r="A138" s="136"/>
      <c r="B138" s="34">
        <v>90095</v>
      </c>
      <c r="C138" s="36" t="s">
        <v>3</v>
      </c>
      <c r="D138" s="37">
        <f t="shared" si="7"/>
        <v>747000</v>
      </c>
      <c r="E138" s="37">
        <v>186000</v>
      </c>
      <c r="F138" s="37">
        <v>186000</v>
      </c>
      <c r="G138" s="37">
        <v>186000</v>
      </c>
      <c r="H138" s="37">
        <v>189000</v>
      </c>
      <c r="I138" s="128"/>
      <c r="J138" s="127"/>
      <c r="K138" s="127"/>
      <c r="L138" s="127"/>
      <c r="M138" s="127"/>
      <c r="N138" s="127"/>
      <c r="O138" s="127"/>
      <c r="P138" s="127"/>
      <c r="Q138" s="127"/>
    </row>
    <row r="139" spans="1:17" ht="23.25" customHeight="1">
      <c r="A139" s="136"/>
      <c r="B139" s="136"/>
      <c r="C139" s="24" t="s">
        <v>72</v>
      </c>
      <c r="D139" s="19">
        <f t="shared" si="7"/>
        <v>170000</v>
      </c>
      <c r="E139" s="19">
        <f>SUM(E141)</f>
        <v>45000</v>
      </c>
      <c r="F139" s="19">
        <f>SUM(F141)</f>
        <v>45000</v>
      </c>
      <c r="G139" s="19">
        <f>SUM(G141)</f>
        <v>40000</v>
      </c>
      <c r="H139" s="19">
        <f>SUM(H141)</f>
        <v>40000</v>
      </c>
      <c r="O139" s="127"/>
      <c r="P139" s="127"/>
      <c r="Q139" s="127"/>
    </row>
    <row r="140" spans="1:17" s="20" customFormat="1" ht="19.5" customHeight="1" thickBot="1">
      <c r="A140" s="137"/>
      <c r="B140" s="137"/>
      <c r="C140" s="69" t="s">
        <v>35</v>
      </c>
      <c r="D140" s="90">
        <f t="shared" si="7"/>
        <v>170000</v>
      </c>
      <c r="E140" s="70">
        <f aca="true" t="shared" si="8" ref="E140:H141">E141</f>
        <v>45000</v>
      </c>
      <c r="F140" s="70">
        <f t="shared" si="8"/>
        <v>45000</v>
      </c>
      <c r="G140" s="70">
        <f t="shared" si="8"/>
        <v>40000</v>
      </c>
      <c r="H140" s="70">
        <f t="shared" si="8"/>
        <v>40000</v>
      </c>
      <c r="O140" s="181"/>
      <c r="P140" s="181"/>
      <c r="Q140" s="181"/>
    </row>
    <row r="141" spans="1:17" s="12" customFormat="1" ht="19.5" customHeight="1" thickTop="1">
      <c r="A141" s="75">
        <v>750</v>
      </c>
      <c r="B141" s="75"/>
      <c r="C141" s="75" t="s">
        <v>43</v>
      </c>
      <c r="D141" s="77">
        <f t="shared" si="7"/>
        <v>170000</v>
      </c>
      <c r="E141" s="77">
        <f t="shared" si="8"/>
        <v>45000</v>
      </c>
      <c r="F141" s="77">
        <f t="shared" si="8"/>
        <v>45000</v>
      </c>
      <c r="G141" s="77">
        <f t="shared" si="8"/>
        <v>40000</v>
      </c>
      <c r="H141" s="77">
        <f t="shared" si="8"/>
        <v>40000</v>
      </c>
      <c r="O141" s="167"/>
      <c r="P141" s="167"/>
      <c r="Q141" s="167"/>
    </row>
    <row r="142" spans="1:17" s="131" customFormat="1" ht="19.5" customHeight="1">
      <c r="A142" s="149"/>
      <c r="B142" s="34">
        <v>75023</v>
      </c>
      <c r="C142" s="31" t="s">
        <v>44</v>
      </c>
      <c r="D142" s="33">
        <f t="shared" si="7"/>
        <v>170000</v>
      </c>
      <c r="E142" s="33">
        <v>45000</v>
      </c>
      <c r="F142" s="33">
        <v>45000</v>
      </c>
      <c r="G142" s="33">
        <v>40000</v>
      </c>
      <c r="H142" s="33">
        <v>40000</v>
      </c>
      <c r="I142" s="128"/>
      <c r="J142" s="127"/>
      <c r="K142" s="127"/>
      <c r="L142" s="127"/>
      <c r="M142" s="127"/>
      <c r="N142" s="127"/>
      <c r="O142" s="127"/>
      <c r="P142" s="127"/>
      <c r="Q142" s="127"/>
    </row>
    <row r="143" spans="1:17" ht="26.25" customHeight="1">
      <c r="A143" s="136"/>
      <c r="B143" s="136"/>
      <c r="C143" s="24" t="s">
        <v>75</v>
      </c>
      <c r="D143" s="19">
        <f t="shared" si="7"/>
        <v>14185000</v>
      </c>
      <c r="E143" s="19">
        <f>E144+E150</f>
        <v>5026000</v>
      </c>
      <c r="F143" s="19">
        <f>F144+F150</f>
        <v>3304000</v>
      </c>
      <c r="G143" s="19">
        <f>G144+G150</f>
        <v>2953000</v>
      </c>
      <c r="H143" s="19">
        <f>H144+H150</f>
        <v>2902000</v>
      </c>
      <c r="O143" s="127"/>
      <c r="P143" s="127"/>
      <c r="Q143" s="127"/>
    </row>
    <row r="144" spans="1:17" s="180" customFormat="1" ht="19.5" customHeight="1" thickBot="1">
      <c r="A144" s="137"/>
      <c r="B144" s="137"/>
      <c r="C144" s="69" t="s">
        <v>35</v>
      </c>
      <c r="D144" s="90">
        <f t="shared" si="7"/>
        <v>6760000</v>
      </c>
      <c r="E144" s="70">
        <f>E145+E147</f>
        <v>2901000</v>
      </c>
      <c r="F144" s="70">
        <f>F145+F147</f>
        <v>1404000</v>
      </c>
      <c r="G144" s="70">
        <f>G145+G147</f>
        <v>1203000</v>
      </c>
      <c r="H144" s="70">
        <f>H145+H147</f>
        <v>1252000</v>
      </c>
      <c r="I144" s="166"/>
      <c r="J144" s="181"/>
      <c r="K144" s="181"/>
      <c r="L144" s="181"/>
      <c r="M144" s="181"/>
      <c r="N144" s="181"/>
      <c r="O144" s="181"/>
      <c r="P144" s="181"/>
      <c r="Q144" s="181"/>
    </row>
    <row r="145" spans="1:17" s="12" customFormat="1" ht="19.5" customHeight="1" thickTop="1">
      <c r="A145" s="75">
        <v>750</v>
      </c>
      <c r="B145" s="75"/>
      <c r="C145" s="75" t="s">
        <v>43</v>
      </c>
      <c r="D145" s="77">
        <f>D146</f>
        <v>40000</v>
      </c>
      <c r="E145" s="77">
        <f>E146</f>
        <v>16000</v>
      </c>
      <c r="F145" s="77">
        <f>F146</f>
        <v>9000</v>
      </c>
      <c r="G145" s="77">
        <f>G146</f>
        <v>13000</v>
      </c>
      <c r="H145" s="77">
        <f>H146</f>
        <v>2000</v>
      </c>
      <c r="O145" s="167"/>
      <c r="P145" s="167"/>
      <c r="Q145" s="167"/>
    </row>
    <row r="146" spans="1:8" s="131" customFormat="1" ht="23.25" customHeight="1">
      <c r="A146" s="34"/>
      <c r="B146" s="34">
        <v>75023</v>
      </c>
      <c r="C146" s="31" t="s">
        <v>44</v>
      </c>
      <c r="D146" s="33">
        <f aca="true" t="shared" si="9" ref="D146:D153">SUM(E146:H146)</f>
        <v>40000</v>
      </c>
      <c r="E146" s="33">
        <v>16000</v>
      </c>
      <c r="F146" s="33">
        <v>9000</v>
      </c>
      <c r="G146" s="33">
        <v>13000</v>
      </c>
      <c r="H146" s="33">
        <v>2000</v>
      </c>
    </row>
    <row r="147" spans="1:8" s="12" customFormat="1" ht="26.25" customHeight="1">
      <c r="A147" s="75">
        <v>756</v>
      </c>
      <c r="B147" s="75"/>
      <c r="C147" s="81" t="s">
        <v>12</v>
      </c>
      <c r="D147" s="77">
        <f t="shared" si="9"/>
        <v>6720000</v>
      </c>
      <c r="E147" s="77">
        <f>E148+E149</f>
        <v>2885000</v>
      </c>
      <c r="F147" s="77">
        <f>F148+F149</f>
        <v>1395000</v>
      </c>
      <c r="G147" s="77">
        <f>G148+G149</f>
        <v>1190000</v>
      </c>
      <c r="H147" s="77">
        <f>H148+H149</f>
        <v>1250000</v>
      </c>
    </row>
    <row r="148" spans="1:8" ht="38.25" customHeight="1">
      <c r="A148" s="136"/>
      <c r="B148" s="34">
        <v>75616</v>
      </c>
      <c r="C148" s="35" t="s">
        <v>48</v>
      </c>
      <c r="D148" s="33">
        <f t="shared" si="9"/>
        <v>2500000</v>
      </c>
      <c r="E148" s="33">
        <v>500000</v>
      </c>
      <c r="F148" s="33">
        <v>700000</v>
      </c>
      <c r="G148" s="33">
        <v>600000</v>
      </c>
      <c r="H148" s="33">
        <v>700000</v>
      </c>
    </row>
    <row r="149" spans="1:8" ht="28.5" customHeight="1">
      <c r="A149" s="136"/>
      <c r="B149" s="34">
        <v>75618</v>
      </c>
      <c r="C149" s="101" t="s">
        <v>121</v>
      </c>
      <c r="D149" s="33">
        <f t="shared" si="9"/>
        <v>4220000</v>
      </c>
      <c r="E149" s="33">
        <f>45000+140000+2200000</f>
        <v>2385000</v>
      </c>
      <c r="F149" s="33">
        <f>45000+150000+500000</f>
        <v>695000</v>
      </c>
      <c r="G149" s="33">
        <f>50000+110000+430000</f>
        <v>590000</v>
      </c>
      <c r="H149" s="33">
        <f>50000+130000+370000</f>
        <v>550000</v>
      </c>
    </row>
    <row r="150" spans="1:8" s="20" customFormat="1" ht="27.75" customHeight="1" thickBot="1">
      <c r="A150" s="137"/>
      <c r="B150" s="137"/>
      <c r="C150" s="88" t="s">
        <v>37</v>
      </c>
      <c r="D150" s="91">
        <f t="shared" si="9"/>
        <v>7425000</v>
      </c>
      <c r="E150" s="89">
        <f aca="true" t="shared" si="10" ref="E150:H151">E151</f>
        <v>2125000</v>
      </c>
      <c r="F150" s="89">
        <f t="shared" si="10"/>
        <v>1900000</v>
      </c>
      <c r="G150" s="89">
        <f t="shared" si="10"/>
        <v>1750000</v>
      </c>
      <c r="H150" s="89">
        <f t="shared" si="10"/>
        <v>1650000</v>
      </c>
    </row>
    <row r="151" spans="1:8" s="12" customFormat="1" ht="30.75" customHeight="1" thickTop="1">
      <c r="A151" s="75">
        <v>756</v>
      </c>
      <c r="B151" s="75"/>
      <c r="C151" s="81" t="s">
        <v>12</v>
      </c>
      <c r="D151" s="77">
        <f t="shared" si="9"/>
        <v>7425000</v>
      </c>
      <c r="E151" s="77">
        <f t="shared" si="10"/>
        <v>2125000</v>
      </c>
      <c r="F151" s="77">
        <f t="shared" si="10"/>
        <v>1900000</v>
      </c>
      <c r="G151" s="77">
        <f t="shared" si="10"/>
        <v>1750000</v>
      </c>
      <c r="H151" s="77">
        <f t="shared" si="10"/>
        <v>1650000</v>
      </c>
    </row>
    <row r="152" spans="1:8" ht="28.5" customHeight="1">
      <c r="A152" s="149"/>
      <c r="B152" s="34">
        <v>75618</v>
      </c>
      <c r="C152" s="101" t="s">
        <v>121</v>
      </c>
      <c r="D152" s="103">
        <f t="shared" si="9"/>
        <v>7425000</v>
      </c>
      <c r="E152" s="33">
        <v>2125000</v>
      </c>
      <c r="F152" s="33">
        <v>1900000</v>
      </c>
      <c r="G152" s="33">
        <v>1750000</v>
      </c>
      <c r="H152" s="33">
        <v>1650000</v>
      </c>
    </row>
    <row r="153" spans="1:8" ht="21" customHeight="1">
      <c r="A153" s="136"/>
      <c r="B153" s="149"/>
      <c r="C153" s="24" t="s">
        <v>73</v>
      </c>
      <c r="D153" s="19">
        <f t="shared" si="9"/>
        <v>67420</v>
      </c>
      <c r="E153" s="19">
        <f>E154+E162</f>
        <v>14100</v>
      </c>
      <c r="F153" s="19">
        <f>F154+F162</f>
        <v>18400</v>
      </c>
      <c r="G153" s="19">
        <f>G154+G162</f>
        <v>17500</v>
      </c>
      <c r="H153" s="19">
        <f>H154+H162</f>
        <v>17420</v>
      </c>
    </row>
    <row r="154" spans="1:8" s="20" customFormat="1" ht="19.5" customHeight="1" thickBot="1">
      <c r="A154" s="137"/>
      <c r="B154" s="137"/>
      <c r="C154" s="69" t="s">
        <v>35</v>
      </c>
      <c r="D154" s="90">
        <f aca="true" t="shared" si="11" ref="D154:D174">SUM(E154:H154)</f>
        <v>17000</v>
      </c>
      <c r="E154" s="70">
        <f>E155+E158+E160</f>
        <v>4000</v>
      </c>
      <c r="F154" s="70">
        <f>F155+F158+F160</f>
        <v>5000</v>
      </c>
      <c r="G154" s="70">
        <f>G155+G158+G160</f>
        <v>4000</v>
      </c>
      <c r="H154" s="70">
        <f>H155+H158+H160</f>
        <v>4000</v>
      </c>
    </row>
    <row r="155" spans="1:8" s="12" customFormat="1" ht="20.25" customHeight="1" thickTop="1">
      <c r="A155" s="82">
        <v>700</v>
      </c>
      <c r="B155" s="82"/>
      <c r="C155" s="75" t="s">
        <v>74</v>
      </c>
      <c r="D155" s="77">
        <f t="shared" si="11"/>
        <v>13000</v>
      </c>
      <c r="E155" s="77">
        <f>E156+E157</f>
        <v>3000</v>
      </c>
      <c r="F155" s="77">
        <f>F156+F157</f>
        <v>4000</v>
      </c>
      <c r="G155" s="77">
        <f>G156+G157</f>
        <v>3000</v>
      </c>
      <c r="H155" s="77">
        <f>H156+H157</f>
        <v>3000</v>
      </c>
    </row>
    <row r="156" spans="1:8" s="12" customFormat="1" ht="23.25" customHeight="1">
      <c r="A156" s="153"/>
      <c r="B156" s="102">
        <v>70001</v>
      </c>
      <c r="C156" s="21" t="s">
        <v>103</v>
      </c>
      <c r="D156" s="33">
        <f t="shared" si="11"/>
        <v>8000</v>
      </c>
      <c r="E156" s="103">
        <v>2000</v>
      </c>
      <c r="F156" s="103">
        <v>2000</v>
      </c>
      <c r="G156" s="103">
        <v>2000</v>
      </c>
      <c r="H156" s="103">
        <v>2000</v>
      </c>
    </row>
    <row r="157" spans="1:8" ht="20.25" customHeight="1">
      <c r="A157" s="34"/>
      <c r="B157" s="34">
        <v>70005</v>
      </c>
      <c r="C157" s="31" t="s">
        <v>39</v>
      </c>
      <c r="D157" s="33">
        <f t="shared" si="11"/>
        <v>5000</v>
      </c>
      <c r="E157" s="33">
        <v>1000</v>
      </c>
      <c r="F157" s="33">
        <v>2000</v>
      </c>
      <c r="G157" s="33">
        <v>1000</v>
      </c>
      <c r="H157" s="33">
        <v>1000</v>
      </c>
    </row>
    <row r="158" spans="1:8" s="12" customFormat="1" ht="22.5" customHeight="1">
      <c r="A158" s="75">
        <v>750</v>
      </c>
      <c r="B158" s="75"/>
      <c r="C158" s="75" t="s">
        <v>43</v>
      </c>
      <c r="D158" s="76">
        <f>SUM(E158:H158)</f>
        <v>2000</v>
      </c>
      <c r="E158" s="76">
        <f>SUM(E159)</f>
        <v>500</v>
      </c>
      <c r="F158" s="76">
        <f>SUM(F159)</f>
        <v>500</v>
      </c>
      <c r="G158" s="76">
        <f>SUM(G159)</f>
        <v>500</v>
      </c>
      <c r="H158" s="76">
        <f>SUM(H159)</f>
        <v>500</v>
      </c>
    </row>
    <row r="159" spans="1:8" ht="19.5" customHeight="1">
      <c r="A159" s="31"/>
      <c r="B159" s="34">
        <v>75023</v>
      </c>
      <c r="C159" s="40" t="s">
        <v>44</v>
      </c>
      <c r="D159" s="32">
        <f>SUM(E159:H159)</f>
        <v>2000</v>
      </c>
      <c r="E159" s="32">
        <v>500</v>
      </c>
      <c r="F159" s="32">
        <v>500</v>
      </c>
      <c r="G159" s="32">
        <v>500</v>
      </c>
      <c r="H159" s="32">
        <v>500</v>
      </c>
    </row>
    <row r="160" spans="1:8" s="12" customFormat="1" ht="21" customHeight="1">
      <c r="A160" s="75">
        <v>853</v>
      </c>
      <c r="B160" s="75"/>
      <c r="C160" s="75" t="s">
        <v>10</v>
      </c>
      <c r="D160" s="76">
        <f>SUM(E160:H160)</f>
        <v>2000</v>
      </c>
      <c r="E160" s="76">
        <f>SUM(E161)</f>
        <v>500</v>
      </c>
      <c r="F160" s="76">
        <f>SUM(F161)</f>
        <v>500</v>
      </c>
      <c r="G160" s="76">
        <f>SUM(G161)</f>
        <v>500</v>
      </c>
      <c r="H160" s="76">
        <f>SUM(H161)</f>
        <v>500</v>
      </c>
    </row>
    <row r="161" spans="1:8" ht="19.5" customHeight="1">
      <c r="A161" s="149"/>
      <c r="B161" s="34">
        <v>85315</v>
      </c>
      <c r="C161" s="40" t="s">
        <v>134</v>
      </c>
      <c r="D161" s="32">
        <f>SUM(E161:H161)</f>
        <v>2000</v>
      </c>
      <c r="E161" s="32">
        <v>500</v>
      </c>
      <c r="F161" s="32">
        <v>500</v>
      </c>
      <c r="G161" s="32">
        <v>500</v>
      </c>
      <c r="H161" s="32">
        <v>500</v>
      </c>
    </row>
    <row r="162" spans="1:8" ht="24.75" customHeight="1" thickBot="1">
      <c r="A162" s="34"/>
      <c r="B162" s="34"/>
      <c r="C162" s="69" t="s">
        <v>37</v>
      </c>
      <c r="D162" s="91">
        <f t="shared" si="11"/>
        <v>50420</v>
      </c>
      <c r="E162" s="91">
        <f>E163+E165</f>
        <v>10100</v>
      </c>
      <c r="F162" s="91">
        <f>F163+F165</f>
        <v>13400</v>
      </c>
      <c r="G162" s="91">
        <f>G163+G165</f>
        <v>13500</v>
      </c>
      <c r="H162" s="91">
        <f>H163+H165</f>
        <v>13420</v>
      </c>
    </row>
    <row r="163" spans="1:8" ht="21.75" customHeight="1" thickTop="1">
      <c r="A163" s="82">
        <v>630</v>
      </c>
      <c r="B163" s="82"/>
      <c r="C163" s="109" t="s">
        <v>113</v>
      </c>
      <c r="D163" s="77">
        <f t="shared" si="11"/>
        <v>420</v>
      </c>
      <c r="E163" s="78">
        <f>E164</f>
        <v>100</v>
      </c>
      <c r="F163" s="78">
        <f>F164</f>
        <v>100</v>
      </c>
      <c r="G163" s="78">
        <f>G164</f>
        <v>100</v>
      </c>
      <c r="H163" s="78">
        <f>H164</f>
        <v>120</v>
      </c>
    </row>
    <row r="164" spans="1:8" ht="21" customHeight="1">
      <c r="A164" s="156"/>
      <c r="B164" s="151">
        <v>63001</v>
      </c>
      <c r="C164" s="122" t="s">
        <v>114</v>
      </c>
      <c r="D164" s="33">
        <f t="shared" si="11"/>
        <v>420</v>
      </c>
      <c r="E164" s="121">
        <v>100</v>
      </c>
      <c r="F164" s="121">
        <v>100</v>
      </c>
      <c r="G164" s="121">
        <v>100</v>
      </c>
      <c r="H164" s="121">
        <v>120</v>
      </c>
    </row>
    <row r="165" spans="1:8" ht="30.75" customHeight="1">
      <c r="A165" s="162">
        <v>756</v>
      </c>
      <c r="B165" s="162"/>
      <c r="C165" s="81" t="s">
        <v>12</v>
      </c>
      <c r="D165" s="163">
        <f t="shared" si="11"/>
        <v>50000</v>
      </c>
      <c r="E165" s="163">
        <f>E166</f>
        <v>10000</v>
      </c>
      <c r="F165" s="163">
        <f>F166</f>
        <v>13300</v>
      </c>
      <c r="G165" s="163">
        <f>G166</f>
        <v>13400</v>
      </c>
      <c r="H165" s="163">
        <f>H166</f>
        <v>13300</v>
      </c>
    </row>
    <row r="166" spans="1:9" s="131" customFormat="1" ht="30.75" customHeight="1">
      <c r="A166" s="21"/>
      <c r="B166" s="21">
        <v>75618</v>
      </c>
      <c r="C166" s="35" t="s">
        <v>121</v>
      </c>
      <c r="D166" s="112">
        <f t="shared" si="11"/>
        <v>50000</v>
      </c>
      <c r="E166" s="112">
        <v>10000</v>
      </c>
      <c r="F166" s="112">
        <v>13300</v>
      </c>
      <c r="G166" s="112">
        <v>13400</v>
      </c>
      <c r="H166" s="112">
        <v>13300</v>
      </c>
      <c r="I166" s="187"/>
    </row>
    <row r="167" spans="1:8" ht="29.25" customHeight="1">
      <c r="A167" s="136"/>
      <c r="B167" s="136"/>
      <c r="C167" s="24" t="s">
        <v>152</v>
      </c>
      <c r="D167" s="19">
        <f>SUM(E167:H167)</f>
        <v>200000</v>
      </c>
      <c r="E167" s="19"/>
      <c r="F167" s="19">
        <f>F168</f>
        <v>200000</v>
      </c>
      <c r="G167" s="19"/>
      <c r="H167" s="19"/>
    </row>
    <row r="168" spans="1:8" s="20" customFormat="1" ht="19.5" customHeight="1" thickBot="1">
      <c r="A168" s="137"/>
      <c r="B168" s="137"/>
      <c r="C168" s="69" t="s">
        <v>35</v>
      </c>
      <c r="D168" s="90">
        <f>SUM(E168:H168)</f>
        <v>200000</v>
      </c>
      <c r="E168" s="70"/>
      <c r="F168" s="70">
        <f>F169</f>
        <v>200000</v>
      </c>
      <c r="G168" s="70"/>
      <c r="H168" s="70"/>
    </row>
    <row r="169" spans="1:8" s="12" customFormat="1" ht="23.25" customHeight="1" thickTop="1">
      <c r="A169" s="82">
        <v>900</v>
      </c>
      <c r="B169" s="75"/>
      <c r="C169" s="75" t="s">
        <v>51</v>
      </c>
      <c r="D169" s="76">
        <f>SUM(E169:H169)</f>
        <v>200000</v>
      </c>
      <c r="E169" s="76"/>
      <c r="F169" s="76">
        <f>F170</f>
        <v>200000</v>
      </c>
      <c r="G169" s="76"/>
      <c r="H169" s="76"/>
    </row>
    <row r="170" spans="1:14" s="183" customFormat="1" ht="19.5" customHeight="1">
      <c r="A170" s="153"/>
      <c r="B170" s="102">
        <v>90095</v>
      </c>
      <c r="C170" s="104" t="s">
        <v>3</v>
      </c>
      <c r="D170" s="32">
        <f>SUM(E170:H170)</f>
        <v>200000</v>
      </c>
      <c r="E170" s="105"/>
      <c r="F170" s="105">
        <v>200000</v>
      </c>
      <c r="G170" s="105"/>
      <c r="H170" s="105"/>
      <c r="I170" s="185"/>
      <c r="J170" s="167"/>
      <c r="K170" s="167"/>
      <c r="L170" s="167"/>
      <c r="M170" s="167"/>
      <c r="N170" s="167"/>
    </row>
    <row r="171" spans="1:8" ht="21.75" customHeight="1">
      <c r="A171" s="136"/>
      <c r="B171" s="136"/>
      <c r="C171" s="24" t="s">
        <v>153</v>
      </c>
      <c r="D171" s="19">
        <f t="shared" si="11"/>
        <v>850000</v>
      </c>
      <c r="E171" s="19">
        <f aca="true" t="shared" si="12" ref="E171:H173">E172</f>
        <v>212500</v>
      </c>
      <c r="F171" s="19">
        <f t="shared" si="12"/>
        <v>212500</v>
      </c>
      <c r="G171" s="19">
        <f t="shared" si="12"/>
        <v>212500</v>
      </c>
      <c r="H171" s="19">
        <f t="shared" si="12"/>
        <v>212500</v>
      </c>
    </row>
    <row r="172" spans="1:8" s="20" customFormat="1" ht="21" customHeight="1" thickBot="1">
      <c r="A172" s="137"/>
      <c r="B172" s="137"/>
      <c r="C172" s="69" t="s">
        <v>35</v>
      </c>
      <c r="D172" s="90">
        <f t="shared" si="11"/>
        <v>850000</v>
      </c>
      <c r="E172" s="70">
        <f t="shared" si="12"/>
        <v>212500</v>
      </c>
      <c r="F172" s="70">
        <f t="shared" si="12"/>
        <v>212500</v>
      </c>
      <c r="G172" s="70">
        <f t="shared" si="12"/>
        <v>212500</v>
      </c>
      <c r="H172" s="70">
        <f t="shared" si="12"/>
        <v>212500</v>
      </c>
    </row>
    <row r="173" spans="1:8" s="12" customFormat="1" ht="19.5" customHeight="1" thickTop="1">
      <c r="A173" s="82">
        <v>754</v>
      </c>
      <c r="B173" s="82"/>
      <c r="C173" s="75" t="s">
        <v>55</v>
      </c>
      <c r="D173" s="77">
        <f t="shared" si="11"/>
        <v>850000</v>
      </c>
      <c r="E173" s="77">
        <f t="shared" si="12"/>
        <v>212500</v>
      </c>
      <c r="F173" s="77">
        <f t="shared" si="12"/>
        <v>212500</v>
      </c>
      <c r="G173" s="77">
        <f t="shared" si="12"/>
        <v>212500</v>
      </c>
      <c r="H173" s="77">
        <f t="shared" si="12"/>
        <v>212500</v>
      </c>
    </row>
    <row r="174" spans="1:8" ht="19.5" customHeight="1">
      <c r="A174" s="136"/>
      <c r="B174" s="31">
        <v>75416</v>
      </c>
      <c r="C174" s="31" t="s">
        <v>119</v>
      </c>
      <c r="D174" s="33">
        <f t="shared" si="11"/>
        <v>850000</v>
      </c>
      <c r="E174" s="47">
        <v>212500</v>
      </c>
      <c r="F174" s="47">
        <v>212500</v>
      </c>
      <c r="G174" s="47">
        <v>212500</v>
      </c>
      <c r="H174" s="47">
        <v>212500</v>
      </c>
    </row>
    <row r="175" spans="1:8" s="18" customFormat="1" ht="21.75" customHeight="1">
      <c r="A175" s="22"/>
      <c r="B175" s="22"/>
      <c r="C175" s="26" t="s">
        <v>136</v>
      </c>
      <c r="D175" s="27">
        <f>SUM(E175:H175)</f>
        <v>9600</v>
      </c>
      <c r="E175" s="25">
        <f>SUM(E179+E177)</f>
        <v>2042</v>
      </c>
      <c r="F175" s="25">
        <f>SUM(F179+F177)</f>
        <v>2598</v>
      </c>
      <c r="G175" s="25">
        <f>SUM(G179+G177)</f>
        <v>2505</v>
      </c>
      <c r="H175" s="25">
        <f>SUM(H179+H177)</f>
        <v>2455</v>
      </c>
    </row>
    <row r="176" spans="1:8" s="20" customFormat="1" ht="21" customHeight="1" thickBot="1">
      <c r="A176" s="137"/>
      <c r="B176" s="137"/>
      <c r="C176" s="69" t="s">
        <v>37</v>
      </c>
      <c r="D176" s="74">
        <f aca="true" t="shared" si="13" ref="D176:D208">SUM(E176:H176)</f>
        <v>9600</v>
      </c>
      <c r="E176" s="70">
        <f>E177+E179</f>
        <v>2042</v>
      </c>
      <c r="F176" s="70">
        <f>F177+F179</f>
        <v>2598</v>
      </c>
      <c r="G176" s="70">
        <f>G177+G179</f>
        <v>2505</v>
      </c>
      <c r="H176" s="70">
        <f>H177+H179</f>
        <v>2455</v>
      </c>
    </row>
    <row r="177" spans="1:8" s="12" customFormat="1" ht="19.5" customHeight="1" thickTop="1">
      <c r="A177" s="75">
        <v>700</v>
      </c>
      <c r="B177" s="75"/>
      <c r="C177" s="81" t="s">
        <v>45</v>
      </c>
      <c r="D177" s="80">
        <f t="shared" si="13"/>
        <v>3000</v>
      </c>
      <c r="E177" s="80">
        <f>SUM(E178)</f>
        <v>700</v>
      </c>
      <c r="F177" s="80">
        <f>SUM(F178)</f>
        <v>700</v>
      </c>
      <c r="G177" s="80">
        <f>SUM(G178)</f>
        <v>800</v>
      </c>
      <c r="H177" s="80">
        <f>SUM(H178)</f>
        <v>800</v>
      </c>
    </row>
    <row r="178" spans="1:8" ht="22.5" customHeight="1">
      <c r="A178" s="31"/>
      <c r="B178" s="31">
        <v>70005</v>
      </c>
      <c r="C178" s="31" t="s">
        <v>39</v>
      </c>
      <c r="D178" s="37">
        <f t="shared" si="13"/>
        <v>3000</v>
      </c>
      <c r="E178" s="37">
        <v>700</v>
      </c>
      <c r="F178" s="37">
        <v>700</v>
      </c>
      <c r="G178" s="37">
        <v>800</v>
      </c>
      <c r="H178" s="37">
        <v>800</v>
      </c>
    </row>
    <row r="179" spans="1:8" s="12" customFormat="1" ht="20.25" customHeight="1">
      <c r="A179" s="75">
        <v>853</v>
      </c>
      <c r="B179" s="75"/>
      <c r="C179" s="75" t="s">
        <v>10</v>
      </c>
      <c r="D179" s="80">
        <f t="shared" si="13"/>
        <v>6600</v>
      </c>
      <c r="E179" s="80">
        <f>SUM(E180)</f>
        <v>1342</v>
      </c>
      <c r="F179" s="80">
        <f>SUM(F180)</f>
        <v>1898</v>
      </c>
      <c r="G179" s="80">
        <f>SUM(G180)</f>
        <v>1705</v>
      </c>
      <c r="H179" s="80">
        <f>SUM(H180)</f>
        <v>1655</v>
      </c>
    </row>
    <row r="180" spans="1:8" ht="19.5" customHeight="1">
      <c r="A180" s="136"/>
      <c r="B180" s="34">
        <v>85301</v>
      </c>
      <c r="C180" s="34" t="s">
        <v>77</v>
      </c>
      <c r="D180" s="32">
        <f t="shared" si="13"/>
        <v>6600</v>
      </c>
      <c r="E180" s="32">
        <v>1342</v>
      </c>
      <c r="F180" s="32">
        <v>1898</v>
      </c>
      <c r="G180" s="32">
        <v>1705</v>
      </c>
      <c r="H180" s="32">
        <v>1655</v>
      </c>
    </row>
    <row r="181" spans="1:8" s="18" customFormat="1" ht="23.25" customHeight="1">
      <c r="A181" s="22"/>
      <c r="B181" s="22"/>
      <c r="C181" s="26" t="s">
        <v>137</v>
      </c>
      <c r="D181" s="25">
        <f t="shared" si="13"/>
        <v>27880</v>
      </c>
      <c r="E181" s="25">
        <f>SUM(E185+E183)</f>
        <v>6970</v>
      </c>
      <c r="F181" s="25">
        <f>SUM(F185+F183)</f>
        <v>6970</v>
      </c>
      <c r="G181" s="25">
        <f>SUM(G185+G183)</f>
        <v>6970</v>
      </c>
      <c r="H181" s="25">
        <f>SUM(H185+H183)</f>
        <v>6970</v>
      </c>
    </row>
    <row r="182" spans="1:8" s="20" customFormat="1" ht="18.75" customHeight="1" thickBot="1">
      <c r="A182" s="137"/>
      <c r="B182" s="137"/>
      <c r="C182" s="69" t="s">
        <v>37</v>
      </c>
      <c r="D182" s="74">
        <f t="shared" si="13"/>
        <v>27880</v>
      </c>
      <c r="E182" s="70">
        <f>E183+E185</f>
        <v>6970</v>
      </c>
      <c r="F182" s="70">
        <f>F183+F185</f>
        <v>6970</v>
      </c>
      <c r="G182" s="70">
        <f>G183+G185</f>
        <v>6970</v>
      </c>
      <c r="H182" s="70">
        <f>H183+H185</f>
        <v>6970</v>
      </c>
    </row>
    <row r="183" spans="1:8" s="12" customFormat="1" ht="19.5" customHeight="1" thickTop="1">
      <c r="A183" s="75">
        <v>700</v>
      </c>
      <c r="B183" s="75"/>
      <c r="C183" s="81" t="s">
        <v>45</v>
      </c>
      <c r="D183" s="80">
        <f t="shared" si="13"/>
        <v>21000</v>
      </c>
      <c r="E183" s="80">
        <f>SUM(E184)</f>
        <v>5250</v>
      </c>
      <c r="F183" s="80">
        <f>SUM(F184)</f>
        <v>5250</v>
      </c>
      <c r="G183" s="80">
        <f>SUM(G184)</f>
        <v>5250</v>
      </c>
      <c r="H183" s="80">
        <f>SUM(H184)</f>
        <v>5250</v>
      </c>
    </row>
    <row r="184" spans="1:8" ht="19.5" customHeight="1">
      <c r="A184" s="31"/>
      <c r="B184" s="31">
        <v>70005</v>
      </c>
      <c r="C184" s="31" t="s">
        <v>39</v>
      </c>
      <c r="D184" s="32">
        <f t="shared" si="13"/>
        <v>21000</v>
      </c>
      <c r="E184" s="32">
        <v>5250</v>
      </c>
      <c r="F184" s="32">
        <v>5250</v>
      </c>
      <c r="G184" s="32">
        <v>5250</v>
      </c>
      <c r="H184" s="32">
        <v>5250</v>
      </c>
    </row>
    <row r="185" spans="1:8" s="12" customFormat="1" ht="19.5" customHeight="1">
      <c r="A185" s="75">
        <v>853</v>
      </c>
      <c r="B185" s="75"/>
      <c r="C185" s="75" t="s">
        <v>10</v>
      </c>
      <c r="D185" s="80">
        <f t="shared" si="13"/>
        <v>6880</v>
      </c>
      <c r="E185" s="80">
        <f>SUM(E186)</f>
        <v>1720</v>
      </c>
      <c r="F185" s="80">
        <f>SUM(F186)</f>
        <v>1720</v>
      </c>
      <c r="G185" s="80">
        <f>SUM(G186)</f>
        <v>1720</v>
      </c>
      <c r="H185" s="80">
        <f>SUM(H186)</f>
        <v>1720</v>
      </c>
    </row>
    <row r="186" spans="1:8" ht="20.25" customHeight="1">
      <c r="A186" s="136"/>
      <c r="B186" s="34">
        <v>85301</v>
      </c>
      <c r="C186" s="34" t="s">
        <v>77</v>
      </c>
      <c r="D186" s="32">
        <f t="shared" si="13"/>
        <v>6880</v>
      </c>
      <c r="E186" s="32">
        <v>1720</v>
      </c>
      <c r="F186" s="32">
        <v>1720</v>
      </c>
      <c r="G186" s="32">
        <v>1720</v>
      </c>
      <c r="H186" s="32">
        <v>1720</v>
      </c>
    </row>
    <row r="187" spans="1:8" s="18" customFormat="1" ht="23.25" customHeight="1">
      <c r="A187" s="22"/>
      <c r="B187" s="22"/>
      <c r="C187" s="26" t="s">
        <v>138</v>
      </c>
      <c r="D187" s="25">
        <f t="shared" si="13"/>
        <v>10750</v>
      </c>
      <c r="E187" s="25">
        <f>SUM(E189)</f>
        <v>2397</v>
      </c>
      <c r="F187" s="25">
        <f>SUM(F189)</f>
        <v>2377</v>
      </c>
      <c r="G187" s="25">
        <f>SUM(G189)</f>
        <v>2987</v>
      </c>
      <c r="H187" s="25">
        <f>SUM(H189)</f>
        <v>2989</v>
      </c>
    </row>
    <row r="188" spans="1:8" s="20" customFormat="1" ht="16.5" customHeight="1" thickBot="1">
      <c r="A188" s="137"/>
      <c r="B188" s="137"/>
      <c r="C188" s="69" t="s">
        <v>37</v>
      </c>
      <c r="D188" s="74">
        <f t="shared" si="13"/>
        <v>10750</v>
      </c>
      <c r="E188" s="70">
        <f>E189</f>
        <v>2397</v>
      </c>
      <c r="F188" s="70">
        <f>F189</f>
        <v>2377</v>
      </c>
      <c r="G188" s="70">
        <f>G189</f>
        <v>2987</v>
      </c>
      <c r="H188" s="70">
        <f>H189</f>
        <v>2989</v>
      </c>
    </row>
    <row r="189" spans="1:8" s="12" customFormat="1" ht="19.5" customHeight="1" thickTop="1">
      <c r="A189" s="75">
        <v>853</v>
      </c>
      <c r="B189" s="75"/>
      <c r="C189" s="75" t="s">
        <v>10</v>
      </c>
      <c r="D189" s="80">
        <f t="shared" si="13"/>
        <v>10750</v>
      </c>
      <c r="E189" s="80">
        <f>SUM(E190)</f>
        <v>2397</v>
      </c>
      <c r="F189" s="80">
        <f>SUM(F190)</f>
        <v>2377</v>
      </c>
      <c r="G189" s="80">
        <f>SUM(G190)</f>
        <v>2987</v>
      </c>
      <c r="H189" s="80">
        <f>SUM(H190)</f>
        <v>2989</v>
      </c>
    </row>
    <row r="190" spans="1:9" s="131" customFormat="1" ht="22.5" customHeight="1">
      <c r="A190" s="31"/>
      <c r="B190" s="34">
        <v>85301</v>
      </c>
      <c r="C190" s="34" t="s">
        <v>77</v>
      </c>
      <c r="D190" s="32">
        <f t="shared" si="13"/>
        <v>10750</v>
      </c>
      <c r="E190" s="32">
        <v>2397</v>
      </c>
      <c r="F190" s="32">
        <v>2377</v>
      </c>
      <c r="G190" s="32">
        <v>2987</v>
      </c>
      <c r="H190" s="32">
        <v>2989</v>
      </c>
      <c r="I190" s="187"/>
    </row>
    <row r="191" spans="1:8" s="18" customFormat="1" ht="21.75" customHeight="1">
      <c r="A191" s="22"/>
      <c r="B191" s="22"/>
      <c r="C191" s="26" t="s">
        <v>139</v>
      </c>
      <c r="D191" s="25">
        <f t="shared" si="13"/>
        <v>310</v>
      </c>
      <c r="E191" s="25">
        <f>SUM(E193)</f>
        <v>50</v>
      </c>
      <c r="F191" s="25">
        <f>SUM(F193)</f>
        <v>90</v>
      </c>
      <c r="G191" s="25">
        <f>SUM(G193)</f>
        <v>80</v>
      </c>
      <c r="H191" s="25">
        <f>SUM(H193)</f>
        <v>90</v>
      </c>
    </row>
    <row r="192" spans="1:8" s="20" customFormat="1" ht="20.25" customHeight="1" thickBot="1">
      <c r="A192" s="137"/>
      <c r="B192" s="137"/>
      <c r="C192" s="69" t="s">
        <v>37</v>
      </c>
      <c r="D192" s="74">
        <f t="shared" si="13"/>
        <v>310</v>
      </c>
      <c r="E192" s="70">
        <f>E193</f>
        <v>50</v>
      </c>
      <c r="F192" s="70">
        <f>F193</f>
        <v>90</v>
      </c>
      <c r="G192" s="70">
        <f>G193</f>
        <v>80</v>
      </c>
      <c r="H192" s="70">
        <f>H193</f>
        <v>90</v>
      </c>
    </row>
    <row r="193" spans="1:8" s="12" customFormat="1" ht="19.5" customHeight="1" thickTop="1">
      <c r="A193" s="75">
        <v>853</v>
      </c>
      <c r="B193" s="75"/>
      <c r="C193" s="75" t="s">
        <v>10</v>
      </c>
      <c r="D193" s="80">
        <f t="shared" si="13"/>
        <v>310</v>
      </c>
      <c r="E193" s="80">
        <f>SUM(E194)</f>
        <v>50</v>
      </c>
      <c r="F193" s="80">
        <f>SUM(F194)</f>
        <v>90</v>
      </c>
      <c r="G193" s="80">
        <f>SUM(G194)</f>
        <v>80</v>
      </c>
      <c r="H193" s="80">
        <f>SUM(H194)</f>
        <v>90</v>
      </c>
    </row>
    <row r="194" spans="1:8" ht="18.75" customHeight="1">
      <c r="A194" s="136"/>
      <c r="B194" s="34">
        <v>85301</v>
      </c>
      <c r="C194" s="34" t="s">
        <v>77</v>
      </c>
      <c r="D194" s="32">
        <f t="shared" si="13"/>
        <v>310</v>
      </c>
      <c r="E194" s="32">
        <v>50</v>
      </c>
      <c r="F194" s="32">
        <v>90</v>
      </c>
      <c r="G194" s="32">
        <v>80</v>
      </c>
      <c r="H194" s="32">
        <v>90</v>
      </c>
    </row>
    <row r="195" spans="1:8" s="18" customFormat="1" ht="18" customHeight="1">
      <c r="A195" s="22"/>
      <c r="B195" s="22"/>
      <c r="C195" s="26" t="s">
        <v>140</v>
      </c>
      <c r="D195" s="27">
        <f t="shared" si="13"/>
        <v>12300</v>
      </c>
      <c r="E195" s="25">
        <f>SUM(E197)+E199</f>
        <v>3330</v>
      </c>
      <c r="F195" s="25">
        <f>SUM(F197)+F199</f>
        <v>3030</v>
      </c>
      <c r="G195" s="25">
        <f>SUM(G197)+G199</f>
        <v>3030</v>
      </c>
      <c r="H195" s="25">
        <f>SUM(H197)+H199</f>
        <v>2910</v>
      </c>
    </row>
    <row r="196" spans="1:16" s="171" customFormat="1" ht="16.5" customHeight="1">
      <c r="A196" s="137"/>
      <c r="B196" s="137"/>
      <c r="C196" s="96" t="s">
        <v>37</v>
      </c>
      <c r="D196" s="178">
        <f t="shared" si="13"/>
        <v>12300</v>
      </c>
      <c r="E196" s="97">
        <f>E197+E199</f>
        <v>3330</v>
      </c>
      <c r="F196" s="97">
        <f>F197+F199</f>
        <v>3030</v>
      </c>
      <c r="G196" s="97">
        <f>G197+G199</f>
        <v>3030</v>
      </c>
      <c r="H196" s="97">
        <f>H197+H199</f>
        <v>2910</v>
      </c>
      <c r="I196" s="166"/>
      <c r="J196" s="181"/>
      <c r="K196" s="181"/>
      <c r="L196" s="181"/>
      <c r="M196" s="181"/>
      <c r="N196" s="181"/>
      <c r="O196" s="181"/>
      <c r="P196" s="181"/>
    </row>
    <row r="197" spans="1:14" s="183" customFormat="1" ht="18" customHeight="1">
      <c r="A197" s="75">
        <v>700</v>
      </c>
      <c r="B197" s="75"/>
      <c r="C197" s="81" t="s">
        <v>45</v>
      </c>
      <c r="D197" s="80">
        <f t="shared" si="13"/>
        <v>500</v>
      </c>
      <c r="E197" s="80">
        <f>SUM(E198)</f>
        <v>130</v>
      </c>
      <c r="F197" s="80">
        <f>SUM(F198)</f>
        <v>130</v>
      </c>
      <c r="G197" s="80">
        <f>SUM(G198)</f>
        <v>130</v>
      </c>
      <c r="H197" s="80">
        <f>SUM(H198)</f>
        <v>110</v>
      </c>
      <c r="I197" s="185"/>
      <c r="J197" s="167"/>
      <c r="K197" s="167"/>
      <c r="L197" s="167"/>
      <c r="M197" s="167"/>
      <c r="N197" s="167"/>
    </row>
    <row r="198" spans="1:14" s="184" customFormat="1" ht="20.25" customHeight="1">
      <c r="A198" s="31"/>
      <c r="B198" s="31">
        <v>70005</v>
      </c>
      <c r="C198" s="31" t="s">
        <v>39</v>
      </c>
      <c r="D198" s="37">
        <f t="shared" si="13"/>
        <v>500</v>
      </c>
      <c r="E198" s="37">
        <v>130</v>
      </c>
      <c r="F198" s="37">
        <v>130</v>
      </c>
      <c r="G198" s="37">
        <v>130</v>
      </c>
      <c r="H198" s="37">
        <v>110</v>
      </c>
      <c r="I198" s="128"/>
      <c r="J198" s="127"/>
      <c r="K198" s="127"/>
      <c r="L198" s="127"/>
      <c r="M198" s="127"/>
      <c r="N198" s="127"/>
    </row>
    <row r="199" spans="1:8" s="12" customFormat="1" ht="19.5" customHeight="1">
      <c r="A199" s="75">
        <v>853</v>
      </c>
      <c r="B199" s="75"/>
      <c r="C199" s="81" t="s">
        <v>10</v>
      </c>
      <c r="D199" s="80">
        <f t="shared" si="13"/>
        <v>11800</v>
      </c>
      <c r="E199" s="80">
        <f>SUM(E200)</f>
        <v>3200</v>
      </c>
      <c r="F199" s="80">
        <f>SUM(F200)</f>
        <v>2900</v>
      </c>
      <c r="G199" s="80">
        <f>SUM(G200)</f>
        <v>2900</v>
      </c>
      <c r="H199" s="80">
        <f>SUM(H200)</f>
        <v>2800</v>
      </c>
    </row>
    <row r="200" spans="1:8" ht="19.5" customHeight="1">
      <c r="A200" s="149"/>
      <c r="B200" s="31">
        <v>85301</v>
      </c>
      <c r="C200" s="31" t="s">
        <v>77</v>
      </c>
      <c r="D200" s="37">
        <f t="shared" si="13"/>
        <v>11800</v>
      </c>
      <c r="E200" s="37">
        <v>3200</v>
      </c>
      <c r="F200" s="37">
        <v>2900</v>
      </c>
      <c r="G200" s="37">
        <v>2900</v>
      </c>
      <c r="H200" s="37">
        <v>2800</v>
      </c>
    </row>
    <row r="201" spans="1:8" s="18" customFormat="1" ht="19.5" customHeight="1">
      <c r="A201" s="22"/>
      <c r="B201" s="22"/>
      <c r="C201" s="26" t="s">
        <v>141</v>
      </c>
      <c r="D201" s="25">
        <f t="shared" si="13"/>
        <v>920</v>
      </c>
      <c r="E201" s="25">
        <f>SUM(E203)</f>
        <v>230</v>
      </c>
      <c r="F201" s="25">
        <f>SUM(F203)</f>
        <v>230</v>
      </c>
      <c r="G201" s="25">
        <f>SUM(G203)</f>
        <v>230</v>
      </c>
      <c r="H201" s="25">
        <f>SUM(H203)</f>
        <v>230</v>
      </c>
    </row>
    <row r="202" spans="1:8" s="20" customFormat="1" ht="19.5" customHeight="1" thickBot="1">
      <c r="A202" s="137"/>
      <c r="B202" s="137"/>
      <c r="C202" s="69" t="s">
        <v>37</v>
      </c>
      <c r="D202" s="74">
        <f t="shared" si="13"/>
        <v>920</v>
      </c>
      <c r="E202" s="70">
        <f>E203</f>
        <v>230</v>
      </c>
      <c r="F202" s="70">
        <f>F203</f>
        <v>230</v>
      </c>
      <c r="G202" s="70">
        <f>G203</f>
        <v>230</v>
      </c>
      <c r="H202" s="70">
        <f>H203</f>
        <v>230</v>
      </c>
    </row>
    <row r="203" spans="1:8" s="12" customFormat="1" ht="19.5" customHeight="1" thickTop="1">
      <c r="A203" s="75">
        <v>853</v>
      </c>
      <c r="B203" s="75"/>
      <c r="C203" s="81" t="s">
        <v>10</v>
      </c>
      <c r="D203" s="80">
        <f t="shared" si="13"/>
        <v>920</v>
      </c>
      <c r="E203" s="80">
        <f>SUM(E204)</f>
        <v>230</v>
      </c>
      <c r="F203" s="80">
        <f>SUM(F204)</f>
        <v>230</v>
      </c>
      <c r="G203" s="80">
        <f>SUM(G204)</f>
        <v>230</v>
      </c>
      <c r="H203" s="80">
        <f>SUM(H204)</f>
        <v>230</v>
      </c>
    </row>
    <row r="204" spans="1:8" ht="19.5" customHeight="1">
      <c r="A204" s="149"/>
      <c r="B204" s="31">
        <v>85301</v>
      </c>
      <c r="C204" s="31" t="s">
        <v>77</v>
      </c>
      <c r="D204" s="32">
        <f t="shared" si="13"/>
        <v>920</v>
      </c>
      <c r="E204" s="32">
        <v>230</v>
      </c>
      <c r="F204" s="32">
        <v>230</v>
      </c>
      <c r="G204" s="32">
        <v>230</v>
      </c>
      <c r="H204" s="32">
        <v>230</v>
      </c>
    </row>
    <row r="205" spans="1:8" s="18" customFormat="1" ht="20.25" customHeight="1">
      <c r="A205" s="22"/>
      <c r="B205" s="22"/>
      <c r="C205" s="26" t="s">
        <v>142</v>
      </c>
      <c r="D205" s="25">
        <f t="shared" si="13"/>
        <v>1190</v>
      </c>
      <c r="E205" s="25">
        <f>SUM(E207)</f>
        <v>290</v>
      </c>
      <c r="F205" s="25">
        <f>SUM(F207)</f>
        <v>300</v>
      </c>
      <c r="G205" s="25">
        <f>SUM(G207)</f>
        <v>300</v>
      </c>
      <c r="H205" s="25">
        <f>SUM(H207)</f>
        <v>300</v>
      </c>
    </row>
    <row r="206" spans="1:8" s="20" customFormat="1" ht="16.5" customHeight="1" thickBot="1">
      <c r="A206" s="137"/>
      <c r="B206" s="137"/>
      <c r="C206" s="69" t="s">
        <v>37</v>
      </c>
      <c r="D206" s="74">
        <f t="shared" si="13"/>
        <v>1190</v>
      </c>
      <c r="E206" s="70">
        <f>E207</f>
        <v>290</v>
      </c>
      <c r="F206" s="70">
        <f>F207</f>
        <v>300</v>
      </c>
      <c r="G206" s="70">
        <f>G207</f>
        <v>300</v>
      </c>
      <c r="H206" s="70">
        <f>H207</f>
        <v>300</v>
      </c>
    </row>
    <row r="207" spans="1:8" s="12" customFormat="1" ht="19.5" customHeight="1" thickTop="1">
      <c r="A207" s="75">
        <v>853</v>
      </c>
      <c r="B207" s="75"/>
      <c r="C207" s="81" t="s">
        <v>10</v>
      </c>
      <c r="D207" s="80">
        <f t="shared" si="13"/>
        <v>1190</v>
      </c>
      <c r="E207" s="80">
        <f>SUM(E208)</f>
        <v>290</v>
      </c>
      <c r="F207" s="80">
        <f>SUM(F208)</f>
        <v>300</v>
      </c>
      <c r="G207" s="80">
        <f>SUM(G208)</f>
        <v>300</v>
      </c>
      <c r="H207" s="80">
        <f>SUM(H208)</f>
        <v>300</v>
      </c>
    </row>
    <row r="208" spans="1:8" ht="18.75" customHeight="1">
      <c r="A208" s="149"/>
      <c r="B208" s="31">
        <v>85326</v>
      </c>
      <c r="C208" s="31" t="s">
        <v>101</v>
      </c>
      <c r="D208" s="32">
        <f t="shared" si="13"/>
        <v>1190</v>
      </c>
      <c r="E208" s="32">
        <v>290</v>
      </c>
      <c r="F208" s="32">
        <v>300</v>
      </c>
      <c r="G208" s="32">
        <v>300</v>
      </c>
      <c r="H208" s="32">
        <v>300</v>
      </c>
    </row>
    <row r="209" spans="1:8" s="18" customFormat="1" ht="19.5" customHeight="1">
      <c r="A209" s="22"/>
      <c r="B209" s="22"/>
      <c r="C209" s="24" t="s">
        <v>143</v>
      </c>
      <c r="D209" s="25">
        <f aca="true" t="shared" si="14" ref="D209:D216">SUM(E209:H209)</f>
        <v>540400</v>
      </c>
      <c r="E209" s="25">
        <f>SUM(E211)</f>
        <v>140400</v>
      </c>
      <c r="F209" s="25">
        <f>SUM(F211)</f>
        <v>129580</v>
      </c>
      <c r="G209" s="25">
        <f>SUM(G211)</f>
        <v>133460</v>
      </c>
      <c r="H209" s="25">
        <f>SUM(H211)</f>
        <v>136960</v>
      </c>
    </row>
    <row r="210" spans="1:17" s="20" customFormat="1" ht="19.5" customHeight="1" thickBot="1">
      <c r="A210" s="137"/>
      <c r="B210" s="137"/>
      <c r="C210" s="69" t="s">
        <v>37</v>
      </c>
      <c r="D210" s="74">
        <f t="shared" si="14"/>
        <v>540400</v>
      </c>
      <c r="E210" s="70">
        <f>E211</f>
        <v>140400</v>
      </c>
      <c r="F210" s="70">
        <f>F211</f>
        <v>129580</v>
      </c>
      <c r="G210" s="70">
        <f>G211</f>
        <v>133460</v>
      </c>
      <c r="H210" s="70">
        <f>H211</f>
        <v>136960</v>
      </c>
      <c r="O210" s="181"/>
      <c r="P210" s="181"/>
      <c r="Q210" s="181"/>
    </row>
    <row r="211" spans="1:17" s="12" customFormat="1" ht="18.75" customHeight="1" thickTop="1">
      <c r="A211" s="75">
        <v>853</v>
      </c>
      <c r="B211" s="75"/>
      <c r="C211" s="75" t="s">
        <v>10</v>
      </c>
      <c r="D211" s="80">
        <f t="shared" si="14"/>
        <v>540400</v>
      </c>
      <c r="E211" s="80">
        <f>SUM(E212)</f>
        <v>140400</v>
      </c>
      <c r="F211" s="80">
        <f>SUM(F212)</f>
        <v>129580</v>
      </c>
      <c r="G211" s="80">
        <f>SUM(G212)</f>
        <v>133460</v>
      </c>
      <c r="H211" s="80">
        <f>SUM(H212)</f>
        <v>136960</v>
      </c>
      <c r="O211" s="167"/>
      <c r="P211" s="167"/>
      <c r="Q211" s="167"/>
    </row>
    <row r="212" spans="1:17" s="131" customFormat="1" ht="19.5" customHeight="1">
      <c r="A212" s="149"/>
      <c r="B212" s="31">
        <v>85302</v>
      </c>
      <c r="C212" s="31" t="s">
        <v>11</v>
      </c>
      <c r="D212" s="32">
        <f t="shared" si="14"/>
        <v>540400</v>
      </c>
      <c r="E212" s="32">
        <v>140400</v>
      </c>
      <c r="F212" s="32">
        <v>129580</v>
      </c>
      <c r="G212" s="32">
        <v>133460</v>
      </c>
      <c r="H212" s="32">
        <v>136960</v>
      </c>
      <c r="I212" s="128"/>
      <c r="J212" s="127"/>
      <c r="K212" s="127"/>
      <c r="L212" s="127"/>
      <c r="M212" s="127"/>
      <c r="N212" s="127"/>
      <c r="O212" s="127"/>
      <c r="P212" s="127"/>
      <c r="Q212" s="127"/>
    </row>
    <row r="213" spans="1:17" s="18" customFormat="1" ht="19.5" customHeight="1">
      <c r="A213" s="22"/>
      <c r="B213" s="22"/>
      <c r="C213" s="24" t="s">
        <v>144</v>
      </c>
      <c r="D213" s="25">
        <f t="shared" si="14"/>
        <v>675650</v>
      </c>
      <c r="E213" s="25">
        <f>SUM(E215)</f>
        <v>168837</v>
      </c>
      <c r="F213" s="25">
        <f>SUM(F215)</f>
        <v>168837</v>
      </c>
      <c r="G213" s="25">
        <f>SUM(G215)</f>
        <v>168837</v>
      </c>
      <c r="H213" s="25">
        <f>SUM(H215)</f>
        <v>169139</v>
      </c>
      <c r="O213" s="168"/>
      <c r="P213" s="168"/>
      <c r="Q213" s="168"/>
    </row>
    <row r="214" spans="1:17" s="20" customFormat="1" ht="19.5" customHeight="1" thickBot="1">
      <c r="A214" s="137"/>
      <c r="B214" s="137"/>
      <c r="C214" s="69" t="s">
        <v>37</v>
      </c>
      <c r="D214" s="74">
        <f t="shared" si="14"/>
        <v>675650</v>
      </c>
      <c r="E214" s="70">
        <f>E215</f>
        <v>168837</v>
      </c>
      <c r="F214" s="70">
        <f>F215</f>
        <v>168837</v>
      </c>
      <c r="G214" s="70">
        <f>G215</f>
        <v>168837</v>
      </c>
      <c r="H214" s="70">
        <f>H215</f>
        <v>169139</v>
      </c>
      <c r="O214" s="181"/>
      <c r="P214" s="181"/>
      <c r="Q214" s="181"/>
    </row>
    <row r="215" spans="1:17" s="12" customFormat="1" ht="19.5" customHeight="1" thickTop="1">
      <c r="A215" s="75">
        <v>853</v>
      </c>
      <c r="B215" s="75"/>
      <c r="C215" s="75" t="s">
        <v>10</v>
      </c>
      <c r="D215" s="80">
        <f t="shared" si="14"/>
        <v>675650</v>
      </c>
      <c r="E215" s="80">
        <f>SUM(E216)</f>
        <v>168837</v>
      </c>
      <c r="F215" s="80">
        <f>SUM(F216)</f>
        <v>168837</v>
      </c>
      <c r="G215" s="80">
        <f>SUM(G216)</f>
        <v>168837</v>
      </c>
      <c r="H215" s="80">
        <f>SUM(H216)</f>
        <v>169139</v>
      </c>
      <c r="O215" s="167"/>
      <c r="P215" s="167"/>
      <c r="Q215" s="167"/>
    </row>
    <row r="216" spans="1:8" s="131" customFormat="1" ht="23.25" customHeight="1">
      <c r="A216" s="34"/>
      <c r="B216" s="34">
        <v>85302</v>
      </c>
      <c r="C216" s="34" t="s">
        <v>11</v>
      </c>
      <c r="D216" s="32">
        <f t="shared" si="14"/>
        <v>675650</v>
      </c>
      <c r="E216" s="32">
        <v>168837</v>
      </c>
      <c r="F216" s="32">
        <v>168837</v>
      </c>
      <c r="G216" s="32">
        <v>168837</v>
      </c>
      <c r="H216" s="32">
        <v>169139</v>
      </c>
    </row>
    <row r="217" spans="1:17" s="18" customFormat="1" ht="19.5" customHeight="1">
      <c r="A217" s="22"/>
      <c r="B217" s="22"/>
      <c r="C217" s="26" t="s">
        <v>145</v>
      </c>
      <c r="D217" s="25">
        <f aca="true" t="shared" si="15" ref="D217:D245">SUM(E217:H217)</f>
        <v>666550</v>
      </c>
      <c r="E217" s="25">
        <f>SUM(E221+E219)</f>
        <v>165600</v>
      </c>
      <c r="F217" s="25">
        <f>SUM(F221+F219)</f>
        <v>166450</v>
      </c>
      <c r="G217" s="25">
        <f>SUM(G221+G219)</f>
        <v>166700</v>
      </c>
      <c r="H217" s="25">
        <f>SUM(H221+H219)</f>
        <v>167800</v>
      </c>
      <c r="O217" s="168"/>
      <c r="P217" s="168"/>
      <c r="Q217" s="168"/>
    </row>
    <row r="218" spans="1:17" s="20" customFormat="1" ht="19.5" customHeight="1" thickBot="1">
      <c r="A218" s="137"/>
      <c r="B218" s="137"/>
      <c r="C218" s="69" t="s">
        <v>37</v>
      </c>
      <c r="D218" s="74">
        <f t="shared" si="15"/>
        <v>666550</v>
      </c>
      <c r="E218" s="70">
        <f>E219+E221</f>
        <v>165600</v>
      </c>
      <c r="F218" s="70">
        <f>F219+F221</f>
        <v>166450</v>
      </c>
      <c r="G218" s="70">
        <f>G219+G221</f>
        <v>166700</v>
      </c>
      <c r="H218" s="70">
        <f>H219+H221</f>
        <v>167800</v>
      </c>
      <c r="O218" s="181"/>
      <c r="P218" s="181"/>
      <c r="Q218" s="181"/>
    </row>
    <row r="219" spans="1:17" s="12" customFormat="1" ht="21" customHeight="1" thickTop="1">
      <c r="A219" s="75">
        <v>700</v>
      </c>
      <c r="B219" s="75"/>
      <c r="C219" s="81" t="s">
        <v>45</v>
      </c>
      <c r="D219" s="80">
        <f t="shared" si="15"/>
        <v>5000</v>
      </c>
      <c r="E219" s="80">
        <f>SUM(E220)</f>
        <v>1100</v>
      </c>
      <c r="F219" s="80">
        <f>SUM(F220)</f>
        <v>1250</v>
      </c>
      <c r="G219" s="80">
        <f>SUM(G220)</f>
        <v>1300</v>
      </c>
      <c r="H219" s="80">
        <f>SUM(H220)</f>
        <v>1350</v>
      </c>
      <c r="O219" s="167"/>
      <c r="P219" s="167"/>
      <c r="Q219" s="167"/>
    </row>
    <row r="220" spans="1:17" ht="19.5" customHeight="1">
      <c r="A220" s="31"/>
      <c r="B220" s="34">
        <v>70005</v>
      </c>
      <c r="C220" s="34" t="s">
        <v>39</v>
      </c>
      <c r="D220" s="32">
        <f t="shared" si="15"/>
        <v>5000</v>
      </c>
      <c r="E220" s="32">
        <v>1100</v>
      </c>
      <c r="F220" s="32">
        <v>1250</v>
      </c>
      <c r="G220" s="32">
        <v>1300</v>
      </c>
      <c r="H220" s="32">
        <v>1350</v>
      </c>
      <c r="O220" s="127"/>
      <c r="P220" s="127"/>
      <c r="Q220" s="127"/>
    </row>
    <row r="221" spans="1:17" s="12" customFormat="1" ht="20.25" customHeight="1">
      <c r="A221" s="75">
        <v>853</v>
      </c>
      <c r="B221" s="75"/>
      <c r="C221" s="75" t="s">
        <v>10</v>
      </c>
      <c r="D221" s="80">
        <f t="shared" si="15"/>
        <v>661550</v>
      </c>
      <c r="E221" s="80">
        <f>SUM(E222)</f>
        <v>164500</v>
      </c>
      <c r="F221" s="80">
        <f>SUM(F222)</f>
        <v>165200</v>
      </c>
      <c r="G221" s="80">
        <f>SUM(G222)</f>
        <v>165400</v>
      </c>
      <c r="H221" s="80">
        <f>SUM(H222)</f>
        <v>166450</v>
      </c>
      <c r="O221" s="167"/>
      <c r="P221" s="167"/>
      <c r="Q221" s="167"/>
    </row>
    <row r="222" spans="1:17" s="131" customFormat="1" ht="17.25" customHeight="1">
      <c r="A222" s="149"/>
      <c r="B222" s="34">
        <v>85302</v>
      </c>
      <c r="C222" s="34" t="s">
        <v>11</v>
      </c>
      <c r="D222" s="32">
        <f t="shared" si="15"/>
        <v>661550</v>
      </c>
      <c r="E222" s="32">
        <v>164500</v>
      </c>
      <c r="F222" s="32">
        <v>165200</v>
      </c>
      <c r="G222" s="32">
        <v>165400</v>
      </c>
      <c r="H222" s="32">
        <v>166450</v>
      </c>
      <c r="I222" s="128"/>
      <c r="J222" s="127"/>
      <c r="K222" s="127"/>
      <c r="L222" s="127"/>
      <c r="M222" s="127"/>
      <c r="N222" s="127"/>
      <c r="O222" s="127"/>
      <c r="P222" s="127"/>
      <c r="Q222" s="127"/>
    </row>
    <row r="223" spans="1:17" s="18" customFormat="1" ht="18.75" customHeight="1">
      <c r="A223" s="22"/>
      <c r="B223" s="22"/>
      <c r="C223" s="24" t="s">
        <v>146</v>
      </c>
      <c r="D223" s="25">
        <f aca="true" t="shared" si="16" ref="D223:D228">SUM(E223:H223)</f>
        <v>397400</v>
      </c>
      <c r="E223" s="25">
        <f>E225+E227</f>
        <v>90000</v>
      </c>
      <c r="F223" s="25">
        <f>F225+F227</f>
        <v>99500</v>
      </c>
      <c r="G223" s="25">
        <f>G225+G227</f>
        <v>99500</v>
      </c>
      <c r="H223" s="25">
        <f>H225+H227</f>
        <v>108400</v>
      </c>
      <c r="O223" s="168"/>
      <c r="P223" s="168"/>
      <c r="Q223" s="168"/>
    </row>
    <row r="224" spans="1:8" s="20" customFormat="1" ht="17.25" customHeight="1" thickBot="1">
      <c r="A224" s="137"/>
      <c r="B224" s="137"/>
      <c r="C224" s="69" t="s">
        <v>37</v>
      </c>
      <c r="D224" s="66">
        <f t="shared" si="16"/>
        <v>397400</v>
      </c>
      <c r="E224" s="70">
        <f>E225+E227</f>
        <v>90000</v>
      </c>
      <c r="F224" s="70">
        <f>F225+F227</f>
        <v>99500</v>
      </c>
      <c r="G224" s="70">
        <f>G225+G227</f>
        <v>99500</v>
      </c>
      <c r="H224" s="70">
        <f>H225+H227</f>
        <v>108400</v>
      </c>
    </row>
    <row r="225" spans="1:8" s="12" customFormat="1" ht="19.5" customHeight="1" thickTop="1">
      <c r="A225" s="75">
        <v>700</v>
      </c>
      <c r="B225" s="75"/>
      <c r="C225" s="75" t="s">
        <v>74</v>
      </c>
      <c r="D225" s="80">
        <f t="shared" si="16"/>
        <v>4000</v>
      </c>
      <c r="E225" s="80">
        <f>E226</f>
        <v>1000</v>
      </c>
      <c r="F225" s="80">
        <f>F226</f>
        <v>1000</v>
      </c>
      <c r="G225" s="80">
        <f>G226</f>
        <v>1000</v>
      </c>
      <c r="H225" s="80">
        <f>H226</f>
        <v>1000</v>
      </c>
    </row>
    <row r="226" spans="1:14" s="131" customFormat="1" ht="18.75" customHeight="1">
      <c r="A226" s="31"/>
      <c r="B226" s="31">
        <v>70005</v>
      </c>
      <c r="C226" s="31" t="s">
        <v>39</v>
      </c>
      <c r="D226" s="39">
        <f t="shared" si="16"/>
        <v>4000</v>
      </c>
      <c r="E226" s="37">
        <v>1000</v>
      </c>
      <c r="F226" s="37">
        <v>1000</v>
      </c>
      <c r="G226" s="37">
        <v>1000</v>
      </c>
      <c r="H226" s="37">
        <v>1000</v>
      </c>
      <c r="I226" s="128"/>
      <c r="J226" s="127"/>
      <c r="K226" s="127"/>
      <c r="L226" s="127"/>
      <c r="M226" s="127"/>
      <c r="N226" s="127"/>
    </row>
    <row r="227" spans="1:8" s="12" customFormat="1" ht="15.75" customHeight="1">
      <c r="A227" s="75">
        <v>853</v>
      </c>
      <c r="B227" s="75"/>
      <c r="C227" s="75" t="s">
        <v>10</v>
      </c>
      <c r="D227" s="80">
        <f t="shared" si="16"/>
        <v>393400</v>
      </c>
      <c r="E227" s="80">
        <f>SUM(E228)</f>
        <v>89000</v>
      </c>
      <c r="F227" s="80">
        <f>SUM(F228)</f>
        <v>98500</v>
      </c>
      <c r="G227" s="80">
        <f>SUM(G228)</f>
        <v>98500</v>
      </c>
      <c r="H227" s="80">
        <f>SUM(H228)</f>
        <v>107400</v>
      </c>
    </row>
    <row r="228" spans="1:8" ht="19.5" customHeight="1">
      <c r="A228" s="149"/>
      <c r="B228" s="31">
        <v>85302</v>
      </c>
      <c r="C228" s="31" t="s">
        <v>11</v>
      </c>
      <c r="D228" s="37">
        <f t="shared" si="16"/>
        <v>393400</v>
      </c>
      <c r="E228" s="37">
        <v>89000</v>
      </c>
      <c r="F228" s="37">
        <v>98500</v>
      </c>
      <c r="G228" s="37">
        <v>98500</v>
      </c>
      <c r="H228" s="37">
        <v>107400</v>
      </c>
    </row>
    <row r="229" spans="1:8" s="18" customFormat="1" ht="28.5" customHeight="1">
      <c r="A229" s="22"/>
      <c r="B229" s="22"/>
      <c r="C229" s="26" t="s">
        <v>147</v>
      </c>
      <c r="D229" s="25">
        <f t="shared" si="15"/>
        <v>415300</v>
      </c>
      <c r="E229" s="25">
        <f>SUM(E230)</f>
        <v>103825</v>
      </c>
      <c r="F229" s="25">
        <f>SUM(F230)</f>
        <v>103825</v>
      </c>
      <c r="G229" s="25">
        <f>SUM(G230)</f>
        <v>103825</v>
      </c>
      <c r="H229" s="25">
        <f>SUM(H230)</f>
        <v>103825</v>
      </c>
    </row>
    <row r="230" spans="1:8" s="20" customFormat="1" ht="20.25" customHeight="1" thickBot="1">
      <c r="A230" s="137"/>
      <c r="B230" s="137"/>
      <c r="C230" s="69" t="s">
        <v>37</v>
      </c>
      <c r="D230" s="74">
        <f t="shared" si="15"/>
        <v>415300</v>
      </c>
      <c r="E230" s="70">
        <f>E231+E233</f>
        <v>103825</v>
      </c>
      <c r="F230" s="70">
        <f>F231+F233</f>
        <v>103825</v>
      </c>
      <c r="G230" s="70">
        <f>G231+G233</f>
        <v>103825</v>
      </c>
      <c r="H230" s="70">
        <f>H231+H233</f>
        <v>103825</v>
      </c>
    </row>
    <row r="231" spans="1:8" s="20" customFormat="1" ht="20.25" customHeight="1" thickTop="1">
      <c r="A231" s="75">
        <v>700</v>
      </c>
      <c r="B231" s="75"/>
      <c r="C231" s="81" t="s">
        <v>45</v>
      </c>
      <c r="D231" s="80">
        <f>SUM(E231:H231)</f>
        <v>500</v>
      </c>
      <c r="E231" s="80">
        <f>SUM(E232)</f>
        <v>125</v>
      </c>
      <c r="F231" s="80">
        <f>SUM(F232)</f>
        <v>125</v>
      </c>
      <c r="G231" s="80">
        <f>SUM(G232)</f>
        <v>125</v>
      </c>
      <c r="H231" s="80">
        <f>SUM(H232)</f>
        <v>125</v>
      </c>
    </row>
    <row r="232" spans="1:8" s="20" customFormat="1" ht="18" customHeight="1">
      <c r="A232" s="31"/>
      <c r="B232" s="34">
        <v>70005</v>
      </c>
      <c r="C232" s="34" t="s">
        <v>39</v>
      </c>
      <c r="D232" s="32">
        <f>SUM(E232:H232)</f>
        <v>500</v>
      </c>
      <c r="E232" s="32">
        <v>125</v>
      </c>
      <c r="F232" s="32">
        <v>125</v>
      </c>
      <c r="G232" s="32">
        <v>125</v>
      </c>
      <c r="H232" s="32">
        <v>125</v>
      </c>
    </row>
    <row r="233" spans="1:8" s="12" customFormat="1" ht="19.5" customHeight="1">
      <c r="A233" s="75">
        <v>853</v>
      </c>
      <c r="B233" s="75"/>
      <c r="C233" s="75" t="s">
        <v>10</v>
      </c>
      <c r="D233" s="80">
        <f t="shared" si="15"/>
        <v>414800</v>
      </c>
      <c r="E233" s="80">
        <f>SUM(E234)</f>
        <v>103700</v>
      </c>
      <c r="F233" s="80">
        <f>SUM(F234)</f>
        <v>103700</v>
      </c>
      <c r="G233" s="80">
        <f>SUM(G234)</f>
        <v>103700</v>
      </c>
      <c r="H233" s="80">
        <f>SUM(H234)</f>
        <v>103700</v>
      </c>
    </row>
    <row r="234" spans="1:8" ht="19.5" customHeight="1">
      <c r="A234" s="136"/>
      <c r="B234" s="34">
        <v>85302</v>
      </c>
      <c r="C234" s="34" t="s">
        <v>11</v>
      </c>
      <c r="D234" s="32">
        <f t="shared" si="15"/>
        <v>414800</v>
      </c>
      <c r="E234" s="32">
        <v>103700</v>
      </c>
      <c r="F234" s="32">
        <v>103700</v>
      </c>
      <c r="G234" s="32">
        <v>103700</v>
      </c>
      <c r="H234" s="32">
        <v>103700</v>
      </c>
    </row>
    <row r="235" spans="1:8" s="18" customFormat="1" ht="19.5" customHeight="1">
      <c r="A235" s="22"/>
      <c r="B235" s="22"/>
      <c r="C235" s="24" t="s">
        <v>148</v>
      </c>
      <c r="D235" s="25">
        <f t="shared" si="15"/>
        <v>57300</v>
      </c>
      <c r="E235" s="25">
        <f>SUM(E237)</f>
        <v>13000</v>
      </c>
      <c r="F235" s="25">
        <f>SUM(F237)</f>
        <v>15000</v>
      </c>
      <c r="G235" s="25">
        <f>SUM(G237)</f>
        <v>14000</v>
      </c>
      <c r="H235" s="25">
        <f>SUM(H237)</f>
        <v>15300</v>
      </c>
    </row>
    <row r="236" spans="1:8" s="20" customFormat="1" ht="19.5" customHeight="1" thickBot="1">
      <c r="A236" s="137"/>
      <c r="B236" s="137"/>
      <c r="C236" s="69" t="s">
        <v>35</v>
      </c>
      <c r="D236" s="74">
        <f t="shared" si="15"/>
        <v>57300</v>
      </c>
      <c r="E236" s="70">
        <f>E237</f>
        <v>13000</v>
      </c>
      <c r="F236" s="70">
        <f>F237</f>
        <v>15000</v>
      </c>
      <c r="G236" s="70">
        <f>G237</f>
        <v>14000</v>
      </c>
      <c r="H236" s="70">
        <f>H237</f>
        <v>15300</v>
      </c>
    </row>
    <row r="237" spans="1:8" s="12" customFormat="1" ht="17.25" customHeight="1" thickTop="1">
      <c r="A237" s="75">
        <v>853</v>
      </c>
      <c r="B237" s="75"/>
      <c r="C237" s="75" t="s">
        <v>10</v>
      </c>
      <c r="D237" s="80">
        <f t="shared" si="15"/>
        <v>57300</v>
      </c>
      <c r="E237" s="80">
        <f>SUM(E238)</f>
        <v>13000</v>
      </c>
      <c r="F237" s="80">
        <f>SUM(F238)</f>
        <v>15000</v>
      </c>
      <c r="G237" s="80">
        <f>SUM(G238)</f>
        <v>14000</v>
      </c>
      <c r="H237" s="80">
        <f>SUM(H238)</f>
        <v>15300</v>
      </c>
    </row>
    <row r="238" spans="1:8" ht="16.5" customHeight="1">
      <c r="A238" s="149"/>
      <c r="B238" s="34">
        <v>85303</v>
      </c>
      <c r="C238" s="34" t="s">
        <v>56</v>
      </c>
      <c r="D238" s="32">
        <f t="shared" si="15"/>
        <v>57300</v>
      </c>
      <c r="E238" s="32">
        <v>13000</v>
      </c>
      <c r="F238" s="32">
        <v>15000</v>
      </c>
      <c r="G238" s="32">
        <v>14000</v>
      </c>
      <c r="H238" s="32">
        <v>15300</v>
      </c>
    </row>
    <row r="239" spans="1:8" s="18" customFormat="1" ht="19.5" customHeight="1">
      <c r="A239" s="22"/>
      <c r="B239" s="23"/>
      <c r="C239" s="24" t="s">
        <v>149</v>
      </c>
      <c r="D239" s="25">
        <f aca="true" t="shared" si="17" ref="D239:D244">SUM(E239:H239)</f>
        <v>535200</v>
      </c>
      <c r="E239" s="25">
        <f>SUM(E241+E243)</f>
        <v>133750</v>
      </c>
      <c r="F239" s="25">
        <f>SUM(F241+F243)</f>
        <v>148950</v>
      </c>
      <c r="G239" s="25">
        <f>SUM(G241+G243)</f>
        <v>118750</v>
      </c>
      <c r="H239" s="25">
        <f>SUM(H241+H243)</f>
        <v>133750</v>
      </c>
    </row>
    <row r="240" spans="1:8" s="20" customFormat="1" ht="19.5" customHeight="1" thickBot="1">
      <c r="A240" s="137"/>
      <c r="B240" s="137"/>
      <c r="C240" s="69" t="s">
        <v>35</v>
      </c>
      <c r="D240" s="74">
        <f t="shared" si="17"/>
        <v>535200</v>
      </c>
      <c r="E240" s="70">
        <f>E241+E243</f>
        <v>133750</v>
      </c>
      <c r="F240" s="70">
        <f>F241+F243</f>
        <v>148950</v>
      </c>
      <c r="G240" s="70">
        <f>G241+G243</f>
        <v>118750</v>
      </c>
      <c r="H240" s="70">
        <f>H241+H243</f>
        <v>133750</v>
      </c>
    </row>
    <row r="241" spans="1:8" s="12" customFormat="1" ht="21" customHeight="1" thickTop="1">
      <c r="A241" s="75">
        <v>700</v>
      </c>
      <c r="B241" s="75"/>
      <c r="C241" s="81" t="s">
        <v>45</v>
      </c>
      <c r="D241" s="80">
        <f t="shared" si="17"/>
        <v>30000</v>
      </c>
      <c r="E241" s="80">
        <f>SUM(E242)</f>
        <v>7500</v>
      </c>
      <c r="F241" s="80">
        <f>SUM(F242)</f>
        <v>7500</v>
      </c>
      <c r="G241" s="80">
        <f>SUM(G242)</f>
        <v>7500</v>
      </c>
      <c r="H241" s="80">
        <f>SUM(H242)</f>
        <v>7500</v>
      </c>
    </row>
    <row r="242" spans="1:8" s="131" customFormat="1" ht="19.5" customHeight="1">
      <c r="A242" s="31"/>
      <c r="B242" s="34">
        <v>70005</v>
      </c>
      <c r="C242" s="34" t="s">
        <v>39</v>
      </c>
      <c r="D242" s="32">
        <f t="shared" si="17"/>
        <v>30000</v>
      </c>
      <c r="E242" s="32">
        <v>7500</v>
      </c>
      <c r="F242" s="32">
        <v>7500</v>
      </c>
      <c r="G242" s="32">
        <v>7500</v>
      </c>
      <c r="H242" s="32">
        <v>7500</v>
      </c>
    </row>
    <row r="243" spans="1:8" s="12" customFormat="1" ht="19.5" customHeight="1">
      <c r="A243" s="75">
        <v>853</v>
      </c>
      <c r="B243" s="75"/>
      <c r="C243" s="79" t="s">
        <v>10</v>
      </c>
      <c r="D243" s="80">
        <f t="shared" si="17"/>
        <v>505200</v>
      </c>
      <c r="E243" s="80">
        <f>SUM(E244)</f>
        <v>126250</v>
      </c>
      <c r="F243" s="80">
        <f>SUM(F244)</f>
        <v>141450</v>
      </c>
      <c r="G243" s="80">
        <f>SUM(G244)</f>
        <v>111250</v>
      </c>
      <c r="H243" s="80">
        <f>SUM(H244)</f>
        <v>126250</v>
      </c>
    </row>
    <row r="244" spans="1:14" s="131" customFormat="1" ht="19.5" customHeight="1">
      <c r="A244" s="149"/>
      <c r="B244" s="34">
        <v>85305</v>
      </c>
      <c r="C244" s="40" t="s">
        <v>9</v>
      </c>
      <c r="D244" s="39">
        <f t="shared" si="17"/>
        <v>505200</v>
      </c>
      <c r="E244" s="39">
        <v>126250</v>
      </c>
      <c r="F244" s="39">
        <v>141450</v>
      </c>
      <c r="G244" s="39">
        <v>111250</v>
      </c>
      <c r="H244" s="39">
        <v>126250</v>
      </c>
      <c r="I244" s="128"/>
      <c r="J244" s="127"/>
      <c r="K244" s="127"/>
      <c r="L244" s="127"/>
      <c r="M244" s="127"/>
      <c r="N244" s="127"/>
    </row>
    <row r="245" spans="1:8" s="18" customFormat="1" ht="18.75" customHeight="1">
      <c r="A245" s="22"/>
      <c r="B245" s="22"/>
      <c r="C245" s="24" t="s">
        <v>150</v>
      </c>
      <c r="D245" s="25">
        <f t="shared" si="15"/>
        <v>1428000</v>
      </c>
      <c r="E245" s="25">
        <f>SUM(E247+E252)</f>
        <v>357225</v>
      </c>
      <c r="F245" s="25">
        <f>SUM(F247+F252)</f>
        <v>356925</v>
      </c>
      <c r="G245" s="25">
        <f>SUM(G247+G252)</f>
        <v>356925</v>
      </c>
      <c r="H245" s="25">
        <f>SUM(H247+H252)</f>
        <v>356925</v>
      </c>
    </row>
    <row r="246" spans="1:8" s="20" customFormat="1" ht="19.5" customHeight="1" thickBot="1">
      <c r="A246" s="137"/>
      <c r="B246" s="137"/>
      <c r="C246" s="69" t="s">
        <v>35</v>
      </c>
      <c r="D246" s="74">
        <f aca="true" t="shared" si="18" ref="D246:D251">SUM(E246:H246)</f>
        <v>1417000</v>
      </c>
      <c r="E246" s="70">
        <f>E247</f>
        <v>354475</v>
      </c>
      <c r="F246" s="70">
        <f>F247</f>
        <v>354175</v>
      </c>
      <c r="G246" s="70">
        <f>G247</f>
        <v>354175</v>
      </c>
      <c r="H246" s="70">
        <f>H247</f>
        <v>354175</v>
      </c>
    </row>
    <row r="247" spans="1:8" s="12" customFormat="1" ht="19.5" customHeight="1" thickTop="1">
      <c r="A247" s="75">
        <v>853</v>
      </c>
      <c r="B247" s="75"/>
      <c r="C247" s="75" t="s">
        <v>10</v>
      </c>
      <c r="D247" s="80">
        <f t="shared" si="18"/>
        <v>1417000</v>
      </c>
      <c r="E247" s="80">
        <f>SUM(E248:E251)</f>
        <v>354475</v>
      </c>
      <c r="F247" s="80">
        <f>SUM(F248:F251)</f>
        <v>354175</v>
      </c>
      <c r="G247" s="80">
        <f>SUM(G248:G251)</f>
        <v>354175</v>
      </c>
      <c r="H247" s="80">
        <f>SUM(H248:H251)</f>
        <v>354175</v>
      </c>
    </row>
    <row r="248" spans="1:8" ht="26.25" customHeight="1">
      <c r="A248" s="149"/>
      <c r="B248" s="31">
        <v>85314</v>
      </c>
      <c r="C248" s="35" t="s">
        <v>115</v>
      </c>
      <c r="D248" s="37">
        <f t="shared" si="18"/>
        <v>3100</v>
      </c>
      <c r="E248" s="37">
        <v>1000</v>
      </c>
      <c r="F248" s="37">
        <v>700</v>
      </c>
      <c r="G248" s="37">
        <v>700</v>
      </c>
      <c r="H248" s="37">
        <v>700</v>
      </c>
    </row>
    <row r="249" spans="1:8" ht="19.5" customHeight="1">
      <c r="A249" s="136"/>
      <c r="B249" s="34">
        <v>85319</v>
      </c>
      <c r="C249" s="34" t="s">
        <v>57</v>
      </c>
      <c r="D249" s="32">
        <f t="shared" si="18"/>
        <v>11800</v>
      </c>
      <c r="E249" s="32">
        <v>2950</v>
      </c>
      <c r="F249" s="32">
        <v>2950</v>
      </c>
      <c r="G249" s="32">
        <v>2950</v>
      </c>
      <c r="H249" s="32">
        <v>2950</v>
      </c>
    </row>
    <row r="250" spans="1:8" ht="19.5" customHeight="1">
      <c r="A250" s="136"/>
      <c r="B250" s="34">
        <v>85328</v>
      </c>
      <c r="C250" s="34" t="s">
        <v>58</v>
      </c>
      <c r="D250" s="32">
        <f t="shared" si="18"/>
        <v>1400000</v>
      </c>
      <c r="E250" s="32">
        <v>350000</v>
      </c>
      <c r="F250" s="32">
        <v>350000</v>
      </c>
      <c r="G250" s="32">
        <v>350000</v>
      </c>
      <c r="H250" s="32">
        <v>350000</v>
      </c>
    </row>
    <row r="251" spans="1:14" s="131" customFormat="1" ht="19.5" customHeight="1">
      <c r="A251" s="136"/>
      <c r="B251" s="34">
        <v>85395</v>
      </c>
      <c r="C251" s="34" t="s">
        <v>3</v>
      </c>
      <c r="D251" s="32">
        <f t="shared" si="18"/>
        <v>2100</v>
      </c>
      <c r="E251" s="32">
        <v>525</v>
      </c>
      <c r="F251" s="32">
        <v>525</v>
      </c>
      <c r="G251" s="32">
        <v>525</v>
      </c>
      <c r="H251" s="32">
        <v>525</v>
      </c>
      <c r="I251" s="128"/>
      <c r="J251" s="127"/>
      <c r="K251" s="127"/>
      <c r="L251" s="127"/>
      <c r="M251" s="127"/>
      <c r="N251" s="127"/>
    </row>
    <row r="252" spans="1:8" ht="24.75" customHeight="1" thickBot="1">
      <c r="A252" s="137"/>
      <c r="B252" s="137"/>
      <c r="C252" s="69" t="s">
        <v>37</v>
      </c>
      <c r="D252" s="74">
        <f>SUM(E252:H252)</f>
        <v>11000</v>
      </c>
      <c r="E252" s="70">
        <f>E253</f>
        <v>2750</v>
      </c>
      <c r="F252" s="70">
        <f>F253</f>
        <v>2750</v>
      </c>
      <c r="G252" s="70">
        <f>G253</f>
        <v>2750</v>
      </c>
      <c r="H252" s="70">
        <f>H253</f>
        <v>2750</v>
      </c>
    </row>
    <row r="253" spans="1:8" ht="19.5" customHeight="1" thickTop="1">
      <c r="A253" s="75">
        <v>853</v>
      </c>
      <c r="B253" s="75"/>
      <c r="C253" s="81" t="s">
        <v>10</v>
      </c>
      <c r="D253" s="80">
        <f>SUM(E253:H253)</f>
        <v>11000</v>
      </c>
      <c r="E253" s="80">
        <f>SUM(E254)</f>
        <v>2750</v>
      </c>
      <c r="F253" s="80">
        <f>SUM(F254)</f>
        <v>2750</v>
      </c>
      <c r="G253" s="80">
        <f>SUM(G254)</f>
        <v>2750</v>
      </c>
      <c r="H253" s="80">
        <f>SUM(H254)</f>
        <v>2750</v>
      </c>
    </row>
    <row r="254" spans="1:8" ht="19.5" customHeight="1">
      <c r="A254" s="149"/>
      <c r="B254" s="31">
        <v>85304</v>
      </c>
      <c r="C254" s="31" t="s">
        <v>63</v>
      </c>
      <c r="D254" s="37">
        <f>SUM(E254:H254)</f>
        <v>11000</v>
      </c>
      <c r="E254" s="37">
        <v>2750</v>
      </c>
      <c r="F254" s="37">
        <v>2750</v>
      </c>
      <c r="G254" s="37">
        <v>2750</v>
      </c>
      <c r="H254" s="37">
        <v>2750</v>
      </c>
    </row>
    <row r="255" spans="1:8" s="18" customFormat="1" ht="13.5" customHeight="1">
      <c r="A255" s="22"/>
      <c r="B255" s="22"/>
      <c r="C255" s="26" t="s">
        <v>151</v>
      </c>
      <c r="D255" s="27">
        <f aca="true" t="shared" si="19" ref="D255:D281">SUM(E255:H255)</f>
        <v>5290</v>
      </c>
      <c r="E255" s="25">
        <f>E257+E259</f>
        <v>1310</v>
      </c>
      <c r="F255" s="25">
        <f>F257+F259</f>
        <v>1320</v>
      </c>
      <c r="G255" s="25">
        <f>G257+G259</f>
        <v>1320</v>
      </c>
      <c r="H255" s="25">
        <f>H257+H259</f>
        <v>1340</v>
      </c>
    </row>
    <row r="256" spans="1:8" s="20" customFormat="1" ht="19.5" customHeight="1" thickBot="1">
      <c r="A256" s="137"/>
      <c r="B256" s="137"/>
      <c r="C256" s="69" t="s">
        <v>37</v>
      </c>
      <c r="D256" s="74">
        <f t="shared" si="19"/>
        <v>5290</v>
      </c>
      <c r="E256" s="70">
        <f>E257+E259</f>
        <v>1310</v>
      </c>
      <c r="F256" s="70">
        <f>F257+F259</f>
        <v>1320</v>
      </c>
      <c r="G256" s="70">
        <f>G257+G259</f>
        <v>1320</v>
      </c>
      <c r="H256" s="70">
        <f>H257+H259</f>
        <v>1340</v>
      </c>
    </row>
    <row r="257" spans="1:8" s="12" customFormat="1" ht="19.5" customHeight="1" thickTop="1">
      <c r="A257" s="75">
        <v>700</v>
      </c>
      <c r="B257" s="75"/>
      <c r="C257" s="81" t="s">
        <v>74</v>
      </c>
      <c r="D257" s="80">
        <f t="shared" si="19"/>
        <v>3000</v>
      </c>
      <c r="E257" s="80">
        <f>E258</f>
        <v>750</v>
      </c>
      <c r="F257" s="80">
        <f>F258</f>
        <v>750</v>
      </c>
      <c r="G257" s="80">
        <f>G258</f>
        <v>750</v>
      </c>
      <c r="H257" s="80">
        <f>H258</f>
        <v>750</v>
      </c>
    </row>
    <row r="258" spans="1:8" ht="19.5" customHeight="1">
      <c r="A258" s="31"/>
      <c r="B258" s="31">
        <v>70005</v>
      </c>
      <c r="C258" s="31" t="s">
        <v>39</v>
      </c>
      <c r="D258" s="37">
        <f t="shared" si="19"/>
        <v>3000</v>
      </c>
      <c r="E258" s="37">
        <v>750</v>
      </c>
      <c r="F258" s="37">
        <v>750</v>
      </c>
      <c r="G258" s="37">
        <v>750</v>
      </c>
      <c r="H258" s="37">
        <v>750</v>
      </c>
    </row>
    <row r="259" spans="1:15" s="12" customFormat="1" ht="19.5" customHeight="1">
      <c r="A259" s="75">
        <v>853</v>
      </c>
      <c r="B259" s="75"/>
      <c r="C259" s="75" t="s">
        <v>10</v>
      </c>
      <c r="D259" s="80">
        <f t="shared" si="19"/>
        <v>2290</v>
      </c>
      <c r="E259" s="80">
        <f>E260</f>
        <v>560</v>
      </c>
      <c r="F259" s="80">
        <f>F260</f>
        <v>570</v>
      </c>
      <c r="G259" s="80">
        <f>G260</f>
        <v>570</v>
      </c>
      <c r="H259" s="80">
        <f>H260</f>
        <v>590</v>
      </c>
      <c r="J259" s="167"/>
      <c r="K259" s="167"/>
      <c r="L259" s="167"/>
      <c r="M259" s="167"/>
      <c r="N259" s="167"/>
      <c r="O259" s="167"/>
    </row>
    <row r="260" spans="1:14" ht="19.5" customHeight="1">
      <c r="A260" s="149"/>
      <c r="B260" s="34">
        <v>85333</v>
      </c>
      <c r="C260" s="34" t="s">
        <v>65</v>
      </c>
      <c r="D260" s="37">
        <f t="shared" si="19"/>
        <v>2290</v>
      </c>
      <c r="E260" s="32">
        <v>560</v>
      </c>
      <c r="F260" s="32">
        <v>570</v>
      </c>
      <c r="G260" s="32">
        <v>570</v>
      </c>
      <c r="H260" s="32">
        <v>590</v>
      </c>
      <c r="I260" s="128"/>
      <c r="J260" s="127"/>
      <c r="K260" s="127"/>
      <c r="L260" s="127"/>
      <c r="M260" s="127"/>
      <c r="N260" s="127"/>
    </row>
    <row r="261" spans="1:19" ht="35.25" customHeight="1">
      <c r="A261" s="136"/>
      <c r="B261" s="149"/>
      <c r="C261" s="62" t="s">
        <v>157</v>
      </c>
      <c r="D261" s="19">
        <f aca="true" t="shared" si="20" ref="D261:D266">SUM(E261:H261)</f>
        <v>23800</v>
      </c>
      <c r="E261" s="19">
        <f>E262</f>
        <v>5950</v>
      </c>
      <c r="F261" s="19">
        <f>F262</f>
        <v>5950</v>
      </c>
      <c r="G261" s="19">
        <f>G262</f>
        <v>5950</v>
      </c>
      <c r="H261" s="19">
        <f>H262</f>
        <v>5950</v>
      </c>
      <c r="O261" s="127"/>
      <c r="P261" s="127"/>
      <c r="Q261" s="127"/>
      <c r="R261" s="127"/>
      <c r="S261" s="127"/>
    </row>
    <row r="262" spans="1:19" s="20" customFormat="1" ht="25.5" customHeight="1" thickBot="1">
      <c r="A262" s="137"/>
      <c r="B262" s="137"/>
      <c r="C262" s="69" t="s">
        <v>37</v>
      </c>
      <c r="D262" s="90">
        <f t="shared" si="20"/>
        <v>23800</v>
      </c>
      <c r="E262" s="70">
        <f>E263+E265</f>
        <v>5950</v>
      </c>
      <c r="F262" s="70">
        <f>F263+F265</f>
        <v>5950</v>
      </c>
      <c r="G262" s="70">
        <f>G263+G265</f>
        <v>5950</v>
      </c>
      <c r="H262" s="70">
        <f>H263+H265</f>
        <v>5950</v>
      </c>
      <c r="O262" s="181"/>
      <c r="P262" s="127"/>
      <c r="Q262" s="127"/>
      <c r="R262" s="181"/>
      <c r="S262" s="181"/>
    </row>
    <row r="263" spans="1:19" s="12" customFormat="1" ht="19.5" customHeight="1" thickTop="1">
      <c r="A263" s="82">
        <v>700</v>
      </c>
      <c r="B263" s="82"/>
      <c r="C263" s="75" t="s">
        <v>74</v>
      </c>
      <c r="D263" s="77">
        <f t="shared" si="20"/>
        <v>20000</v>
      </c>
      <c r="E263" s="77">
        <f>E264</f>
        <v>5000</v>
      </c>
      <c r="F263" s="77">
        <f>F264</f>
        <v>5000</v>
      </c>
      <c r="G263" s="77">
        <f>G264</f>
        <v>5000</v>
      </c>
      <c r="H263" s="77">
        <f>H264</f>
        <v>5000</v>
      </c>
      <c r="O263" s="167"/>
      <c r="P263" s="181"/>
      <c r="Q263" s="181"/>
      <c r="R263" s="167"/>
      <c r="S263" s="167"/>
    </row>
    <row r="264" spans="1:19" ht="19.5" customHeight="1">
      <c r="A264" s="136"/>
      <c r="B264" s="31">
        <v>70005</v>
      </c>
      <c r="C264" s="31" t="s">
        <v>39</v>
      </c>
      <c r="D264" s="33">
        <f t="shared" si="20"/>
        <v>20000</v>
      </c>
      <c r="E264" s="47">
        <v>5000</v>
      </c>
      <c r="F264" s="47">
        <v>5000</v>
      </c>
      <c r="G264" s="47">
        <v>5000</v>
      </c>
      <c r="H264" s="47">
        <v>5000</v>
      </c>
      <c r="O264" s="127"/>
      <c r="P264" s="167"/>
      <c r="Q264" s="167"/>
      <c r="R264" s="127"/>
      <c r="S264" s="127"/>
    </row>
    <row r="265" spans="1:19" s="12" customFormat="1" ht="19.5" customHeight="1">
      <c r="A265" s="82">
        <v>801</v>
      </c>
      <c r="B265" s="82"/>
      <c r="C265" s="82" t="s">
        <v>6</v>
      </c>
      <c r="D265" s="92">
        <f t="shared" si="20"/>
        <v>3800</v>
      </c>
      <c r="E265" s="92">
        <f>E266</f>
        <v>950</v>
      </c>
      <c r="F265" s="92">
        <f>F266</f>
        <v>950</v>
      </c>
      <c r="G265" s="92">
        <f>G266</f>
        <v>950</v>
      </c>
      <c r="H265" s="92">
        <f>H266</f>
        <v>950</v>
      </c>
      <c r="O265" s="167"/>
      <c r="P265" s="127"/>
      <c r="Q265" s="127"/>
      <c r="R265" s="167"/>
      <c r="S265" s="167"/>
    </row>
    <row r="266" spans="1:17" s="131" customFormat="1" ht="19.5" customHeight="1">
      <c r="A266" s="34"/>
      <c r="B266" s="31">
        <v>80132</v>
      </c>
      <c r="C266" s="31" t="s">
        <v>23</v>
      </c>
      <c r="D266" s="33">
        <f t="shared" si="20"/>
        <v>3800</v>
      </c>
      <c r="E266" s="47">
        <f>750+200</f>
        <v>950</v>
      </c>
      <c r="F266" s="47">
        <v>950</v>
      </c>
      <c r="G266" s="47">
        <v>950</v>
      </c>
      <c r="H266" s="47">
        <v>950</v>
      </c>
      <c r="P266" s="183"/>
      <c r="Q266" s="183"/>
    </row>
    <row r="267" spans="1:17" s="168" customFormat="1" ht="24.75" customHeight="1">
      <c r="A267" s="22"/>
      <c r="B267" s="22"/>
      <c r="C267" s="24" t="s">
        <v>78</v>
      </c>
      <c r="D267" s="25">
        <f t="shared" si="19"/>
        <v>3700</v>
      </c>
      <c r="E267" s="25">
        <f>SUM(E269)</f>
        <v>925</v>
      </c>
      <c r="F267" s="25">
        <f>SUM(F269)</f>
        <v>925</v>
      </c>
      <c r="G267" s="25">
        <f>SUM(G269)</f>
        <v>925</v>
      </c>
      <c r="H267" s="25">
        <f>SUM(H269)</f>
        <v>925</v>
      </c>
      <c r="I267" s="165"/>
      <c r="P267" s="127"/>
      <c r="Q267" s="127"/>
    </row>
    <row r="268" spans="1:19" s="20" customFormat="1" ht="19.5" customHeight="1" thickBot="1">
      <c r="A268" s="137"/>
      <c r="B268" s="137"/>
      <c r="C268" s="69" t="s">
        <v>37</v>
      </c>
      <c r="D268" s="74">
        <f t="shared" si="19"/>
        <v>3700</v>
      </c>
      <c r="E268" s="70">
        <f>E269</f>
        <v>925</v>
      </c>
      <c r="F268" s="70">
        <f>F269</f>
        <v>925</v>
      </c>
      <c r="G268" s="70">
        <f>G269</f>
        <v>925</v>
      </c>
      <c r="H268" s="70">
        <f>H269</f>
        <v>925</v>
      </c>
      <c r="I268" s="166"/>
      <c r="O268" s="181"/>
      <c r="P268" s="168"/>
      <c r="Q268" s="168"/>
      <c r="R268" s="181"/>
      <c r="S268" s="181"/>
    </row>
    <row r="269" spans="1:19" s="12" customFormat="1" ht="19.5" customHeight="1" thickTop="1">
      <c r="A269" s="85" t="s">
        <v>93</v>
      </c>
      <c r="B269" s="75"/>
      <c r="C269" s="75" t="s">
        <v>76</v>
      </c>
      <c r="D269" s="80">
        <f t="shared" si="19"/>
        <v>3700</v>
      </c>
      <c r="E269" s="80">
        <f>SUM(E270)</f>
        <v>925</v>
      </c>
      <c r="F269" s="80">
        <f>SUM(F270)</f>
        <v>925</v>
      </c>
      <c r="G269" s="80">
        <f>SUM(G270)</f>
        <v>925</v>
      </c>
      <c r="H269" s="80">
        <f>SUM(H270)</f>
        <v>925</v>
      </c>
      <c r="O269" s="167"/>
      <c r="P269" s="181"/>
      <c r="Q269" s="181"/>
      <c r="R269" s="167"/>
      <c r="S269" s="167"/>
    </row>
    <row r="270" spans="1:19" ht="16.5" customHeight="1">
      <c r="A270" s="149"/>
      <c r="B270" s="61" t="s">
        <v>95</v>
      </c>
      <c r="C270" s="34" t="s">
        <v>40</v>
      </c>
      <c r="D270" s="32">
        <f t="shared" si="19"/>
        <v>3700</v>
      </c>
      <c r="E270" s="32">
        <v>925</v>
      </c>
      <c r="F270" s="32">
        <v>925</v>
      </c>
      <c r="G270" s="32">
        <v>925</v>
      </c>
      <c r="H270" s="32">
        <v>925</v>
      </c>
      <c r="O270" s="127"/>
      <c r="P270" s="167"/>
      <c r="Q270" s="167"/>
      <c r="R270" s="127"/>
      <c r="S270" s="127"/>
    </row>
    <row r="271" spans="1:19" s="18" customFormat="1" ht="20.25" customHeight="1">
      <c r="A271" s="22"/>
      <c r="B271" s="23"/>
      <c r="C271" s="24" t="s">
        <v>79</v>
      </c>
      <c r="D271" s="25">
        <f t="shared" si="19"/>
        <v>1560</v>
      </c>
      <c r="E271" s="25">
        <f>E273</f>
        <v>390</v>
      </c>
      <c r="F271" s="25">
        <f>F273</f>
        <v>390</v>
      </c>
      <c r="G271" s="25">
        <f>G273</f>
        <v>390</v>
      </c>
      <c r="H271" s="25">
        <f>H273</f>
        <v>390</v>
      </c>
      <c r="O271" s="168"/>
      <c r="P271" s="127"/>
      <c r="Q271" s="127"/>
      <c r="R271" s="168"/>
      <c r="S271" s="168"/>
    </row>
    <row r="272" spans="1:19" s="20" customFormat="1" ht="21" customHeight="1" thickBot="1">
      <c r="A272" s="137"/>
      <c r="B272" s="137"/>
      <c r="C272" s="69" t="s">
        <v>37</v>
      </c>
      <c r="D272" s="74">
        <f t="shared" si="19"/>
        <v>1560</v>
      </c>
      <c r="E272" s="70">
        <f aca="true" t="shared" si="21" ref="E272:H273">E273</f>
        <v>390</v>
      </c>
      <c r="F272" s="70">
        <f t="shared" si="21"/>
        <v>390</v>
      </c>
      <c r="G272" s="70">
        <f t="shared" si="21"/>
        <v>390</v>
      </c>
      <c r="H272" s="70">
        <f t="shared" si="21"/>
        <v>390</v>
      </c>
      <c r="O272" s="181"/>
      <c r="P272" s="168"/>
      <c r="Q272" s="168"/>
      <c r="R272" s="181"/>
      <c r="S272" s="181"/>
    </row>
    <row r="273" spans="1:19" s="12" customFormat="1" ht="19.5" customHeight="1" thickTop="1">
      <c r="A273" s="75">
        <v>710</v>
      </c>
      <c r="B273" s="75"/>
      <c r="C273" s="75" t="s">
        <v>67</v>
      </c>
      <c r="D273" s="80">
        <f t="shared" si="19"/>
        <v>1560</v>
      </c>
      <c r="E273" s="80">
        <f t="shared" si="21"/>
        <v>390</v>
      </c>
      <c r="F273" s="80">
        <f t="shared" si="21"/>
        <v>390</v>
      </c>
      <c r="G273" s="80">
        <f t="shared" si="21"/>
        <v>390</v>
      </c>
      <c r="H273" s="80">
        <f t="shared" si="21"/>
        <v>390</v>
      </c>
      <c r="O273" s="167"/>
      <c r="P273" s="181"/>
      <c r="Q273" s="181"/>
      <c r="R273" s="167"/>
      <c r="S273" s="167"/>
    </row>
    <row r="274" spans="1:19" s="131" customFormat="1" ht="18" customHeight="1">
      <c r="A274" s="149"/>
      <c r="B274" s="34">
        <v>71015</v>
      </c>
      <c r="C274" s="34" t="s">
        <v>68</v>
      </c>
      <c r="D274" s="32">
        <f t="shared" si="19"/>
        <v>1560</v>
      </c>
      <c r="E274" s="32">
        <v>390</v>
      </c>
      <c r="F274" s="32">
        <v>390</v>
      </c>
      <c r="G274" s="32">
        <v>390</v>
      </c>
      <c r="H274" s="32">
        <v>390</v>
      </c>
      <c r="I274" s="128"/>
      <c r="J274" s="127"/>
      <c r="K274" s="127"/>
      <c r="L274" s="127"/>
      <c r="M274" s="127"/>
      <c r="N274" s="127"/>
      <c r="O274" s="127"/>
      <c r="P274" s="167"/>
      <c r="Q274" s="167"/>
      <c r="R274" s="127"/>
      <c r="S274" s="127"/>
    </row>
    <row r="275" spans="1:19" s="18" customFormat="1" ht="19.5" customHeight="1">
      <c r="A275" s="22"/>
      <c r="B275" s="22"/>
      <c r="C275" s="24" t="s">
        <v>128</v>
      </c>
      <c r="D275" s="25">
        <f t="shared" si="19"/>
        <v>14000</v>
      </c>
      <c r="E275" s="25">
        <f>E277</f>
        <v>2000</v>
      </c>
      <c r="F275" s="25">
        <f>F277</f>
        <v>3000</v>
      </c>
      <c r="G275" s="25">
        <f>G277</f>
        <v>5000</v>
      </c>
      <c r="H275" s="25">
        <f>H277</f>
        <v>4000</v>
      </c>
      <c r="O275" s="168"/>
      <c r="P275" s="127"/>
      <c r="Q275" s="127"/>
      <c r="R275" s="168"/>
      <c r="S275" s="168"/>
    </row>
    <row r="276" spans="1:19" s="20" customFormat="1" ht="16.5" customHeight="1" thickBot="1">
      <c r="A276" s="137"/>
      <c r="B276" s="137"/>
      <c r="C276" s="69" t="s">
        <v>37</v>
      </c>
      <c r="D276" s="74">
        <f t="shared" si="19"/>
        <v>14000</v>
      </c>
      <c r="E276" s="70">
        <f aca="true" t="shared" si="22" ref="E276:H277">E277</f>
        <v>2000</v>
      </c>
      <c r="F276" s="70">
        <f t="shared" si="22"/>
        <v>3000</v>
      </c>
      <c r="G276" s="70">
        <f t="shared" si="22"/>
        <v>5000</v>
      </c>
      <c r="H276" s="70">
        <f t="shared" si="22"/>
        <v>4000</v>
      </c>
      <c r="O276" s="181"/>
      <c r="P276" s="168"/>
      <c r="Q276" s="168"/>
      <c r="R276" s="181"/>
      <c r="S276" s="181"/>
    </row>
    <row r="277" spans="1:8" s="12" customFormat="1" ht="19.5" customHeight="1" thickTop="1">
      <c r="A277" s="75">
        <v>754</v>
      </c>
      <c r="B277" s="75"/>
      <c r="C277" s="75" t="s">
        <v>55</v>
      </c>
      <c r="D277" s="80">
        <f t="shared" si="19"/>
        <v>14000</v>
      </c>
      <c r="E277" s="80">
        <f t="shared" si="22"/>
        <v>2000</v>
      </c>
      <c r="F277" s="80">
        <f t="shared" si="22"/>
        <v>3000</v>
      </c>
      <c r="G277" s="80">
        <f t="shared" si="22"/>
        <v>5000</v>
      </c>
      <c r="H277" s="80">
        <f t="shared" si="22"/>
        <v>4000</v>
      </c>
    </row>
    <row r="278" spans="1:15" s="131" customFormat="1" ht="19.5" customHeight="1">
      <c r="A278" s="149"/>
      <c r="B278" s="34">
        <v>75411</v>
      </c>
      <c r="C278" s="34" t="s">
        <v>30</v>
      </c>
      <c r="D278" s="32">
        <f t="shared" si="19"/>
        <v>14000</v>
      </c>
      <c r="E278" s="32">
        <v>2000</v>
      </c>
      <c r="F278" s="32">
        <v>3000</v>
      </c>
      <c r="G278" s="32">
        <v>5000</v>
      </c>
      <c r="H278" s="32">
        <v>4000</v>
      </c>
      <c r="I278" s="128"/>
      <c r="J278" s="127"/>
      <c r="K278" s="127"/>
      <c r="L278" s="127"/>
      <c r="M278" s="127"/>
      <c r="N278" s="127"/>
      <c r="O278" s="127"/>
    </row>
    <row r="279" spans="1:8" s="18" customFormat="1" ht="19.5" customHeight="1">
      <c r="A279" s="22"/>
      <c r="B279" s="22"/>
      <c r="C279" s="24" t="s">
        <v>129</v>
      </c>
      <c r="D279" s="25">
        <f t="shared" si="19"/>
        <v>9439210</v>
      </c>
      <c r="E279" s="25">
        <f>E280+E292</f>
        <v>2435554</v>
      </c>
      <c r="F279" s="25">
        <f>F280+F292</f>
        <v>2435554</v>
      </c>
      <c r="G279" s="25">
        <f>G280+G292</f>
        <v>2142554</v>
      </c>
      <c r="H279" s="25">
        <f>H280+H292</f>
        <v>2425548</v>
      </c>
    </row>
    <row r="280" spans="1:9" s="20" customFormat="1" ht="19.5" customHeight="1" thickBot="1">
      <c r="A280" s="93"/>
      <c r="B280" s="93"/>
      <c r="C280" s="94" t="s">
        <v>35</v>
      </c>
      <c r="D280" s="74">
        <f t="shared" si="19"/>
        <v>7373430</v>
      </c>
      <c r="E280" s="95">
        <f>E281+E283+E287</f>
        <v>1919108</v>
      </c>
      <c r="F280" s="95">
        <f>F281+F283+F287</f>
        <v>1919108</v>
      </c>
      <c r="G280" s="95">
        <f>G281+G283+G287</f>
        <v>1626108</v>
      </c>
      <c r="H280" s="95">
        <f>H281+H283+H287</f>
        <v>1909106</v>
      </c>
      <c r="I280" s="57"/>
    </row>
    <row r="281" spans="1:8" s="12" customFormat="1" ht="24.75" customHeight="1" thickTop="1">
      <c r="A281" s="75">
        <v>700</v>
      </c>
      <c r="B281" s="75"/>
      <c r="C281" s="75" t="s">
        <v>74</v>
      </c>
      <c r="D281" s="80">
        <f t="shared" si="19"/>
        <v>966000</v>
      </c>
      <c r="E281" s="80">
        <f>E282</f>
        <v>246500</v>
      </c>
      <c r="F281" s="80">
        <f>F282</f>
        <v>246500</v>
      </c>
      <c r="G281" s="80">
        <f>G282</f>
        <v>236500</v>
      </c>
      <c r="H281" s="80">
        <f>H282</f>
        <v>236500</v>
      </c>
    </row>
    <row r="282" spans="1:9" ht="21.75" customHeight="1">
      <c r="A282" s="59"/>
      <c r="B282" s="157">
        <v>70005</v>
      </c>
      <c r="C282" s="55" t="s">
        <v>39</v>
      </c>
      <c r="D282" s="52">
        <f aca="true" t="shared" si="23" ref="D282:D291">SUM(E282:H282)</f>
        <v>966000</v>
      </c>
      <c r="E282" s="52">
        <v>246500</v>
      </c>
      <c r="F282" s="52">
        <v>246500</v>
      </c>
      <c r="G282" s="52">
        <v>236500</v>
      </c>
      <c r="H282" s="52">
        <v>236500</v>
      </c>
      <c r="I282" s="56"/>
    </row>
    <row r="283" spans="1:8" s="12" customFormat="1" ht="20.25" customHeight="1">
      <c r="A283" s="75">
        <v>801</v>
      </c>
      <c r="B283" s="75"/>
      <c r="C283" s="75" t="s">
        <v>6</v>
      </c>
      <c r="D283" s="80">
        <f t="shared" si="23"/>
        <v>276360</v>
      </c>
      <c r="E283" s="80">
        <f>E284+E285+E286</f>
        <v>69090</v>
      </c>
      <c r="F283" s="80">
        <f>F284+F285+F286</f>
        <v>69090</v>
      </c>
      <c r="G283" s="80">
        <f>G284+G285+G286</f>
        <v>69090</v>
      </c>
      <c r="H283" s="80">
        <f>H284+H285+H286</f>
        <v>69090</v>
      </c>
    </row>
    <row r="284" spans="1:10" ht="20.25" customHeight="1">
      <c r="A284" s="149"/>
      <c r="B284" s="31">
        <v>80101</v>
      </c>
      <c r="C284" s="21" t="s">
        <v>7</v>
      </c>
      <c r="D284" s="37">
        <f t="shared" si="23"/>
        <v>136000</v>
      </c>
      <c r="E284" s="37">
        <v>34000</v>
      </c>
      <c r="F284" s="37">
        <v>34000</v>
      </c>
      <c r="G284" s="37">
        <v>34000</v>
      </c>
      <c r="H284" s="37">
        <v>34000</v>
      </c>
      <c r="I284" s="56"/>
      <c r="J284" s="11"/>
    </row>
    <row r="285" spans="1:10" ht="20.25" customHeight="1">
      <c r="A285" s="136"/>
      <c r="B285" s="31">
        <v>80104</v>
      </c>
      <c r="C285" s="48" t="s">
        <v>120</v>
      </c>
      <c r="D285" s="37">
        <f t="shared" si="23"/>
        <v>81360</v>
      </c>
      <c r="E285" s="37">
        <v>20340</v>
      </c>
      <c r="F285" s="37">
        <v>20340</v>
      </c>
      <c r="G285" s="37">
        <v>20340</v>
      </c>
      <c r="H285" s="37">
        <v>20340</v>
      </c>
      <c r="I285" s="56"/>
      <c r="J285" s="11"/>
    </row>
    <row r="286" spans="1:10" ht="20.25" customHeight="1">
      <c r="A286" s="136"/>
      <c r="B286" s="149">
        <v>80110</v>
      </c>
      <c r="C286" s="53" t="s">
        <v>41</v>
      </c>
      <c r="D286" s="37">
        <f t="shared" si="23"/>
        <v>59000</v>
      </c>
      <c r="E286" s="37">
        <v>14750</v>
      </c>
      <c r="F286" s="37">
        <v>14750</v>
      </c>
      <c r="G286" s="37">
        <v>14750</v>
      </c>
      <c r="H286" s="37">
        <v>14750</v>
      </c>
      <c r="I286" s="56"/>
      <c r="J286" s="11"/>
    </row>
    <row r="287" spans="1:8" s="12" customFormat="1" ht="22.5" customHeight="1">
      <c r="A287" s="82">
        <v>854</v>
      </c>
      <c r="B287" s="82"/>
      <c r="C287" s="82" t="s">
        <v>80</v>
      </c>
      <c r="D287" s="80">
        <f t="shared" si="23"/>
        <v>6131070</v>
      </c>
      <c r="E287" s="80">
        <f>SUM(E288:E291)</f>
        <v>1603518</v>
      </c>
      <c r="F287" s="80">
        <f>SUM(F288:F291)</f>
        <v>1603518</v>
      </c>
      <c r="G287" s="80">
        <f>SUM(G288:G291)</f>
        <v>1320518</v>
      </c>
      <c r="H287" s="80">
        <f>SUM(H288:H291)</f>
        <v>1603516</v>
      </c>
    </row>
    <row r="288" spans="1:10" ht="20.25" customHeight="1">
      <c r="A288" s="136"/>
      <c r="B288" s="31">
        <v>85401</v>
      </c>
      <c r="C288" s="54" t="s">
        <v>81</v>
      </c>
      <c r="D288" s="116">
        <f t="shared" si="23"/>
        <v>5860</v>
      </c>
      <c r="E288" s="37">
        <v>1465</v>
      </c>
      <c r="F288" s="37">
        <v>1465</v>
      </c>
      <c r="G288" s="37">
        <v>1465</v>
      </c>
      <c r="H288" s="37">
        <v>1465</v>
      </c>
      <c r="I288" s="56"/>
      <c r="J288" s="11"/>
    </row>
    <row r="289" spans="1:10" ht="20.25" customHeight="1">
      <c r="A289" s="136"/>
      <c r="B289" s="31">
        <v>85404</v>
      </c>
      <c r="C289" s="54" t="s">
        <v>117</v>
      </c>
      <c r="D289" s="116">
        <f t="shared" si="23"/>
        <v>6117000</v>
      </c>
      <c r="E289" s="37">
        <v>1600000</v>
      </c>
      <c r="F289" s="37">
        <v>1600000</v>
      </c>
      <c r="G289" s="37">
        <v>1317000</v>
      </c>
      <c r="H289" s="37">
        <v>1600000</v>
      </c>
      <c r="I289" s="56"/>
      <c r="J289" s="11"/>
    </row>
    <row r="290" spans="1:10" ht="20.25" customHeight="1">
      <c r="A290" s="136"/>
      <c r="B290" s="31">
        <v>85405</v>
      </c>
      <c r="C290" s="49" t="s">
        <v>82</v>
      </c>
      <c r="D290" s="116">
        <f t="shared" si="23"/>
        <v>3460</v>
      </c>
      <c r="E290" s="37">
        <v>865</v>
      </c>
      <c r="F290" s="37">
        <v>865</v>
      </c>
      <c r="G290" s="37">
        <v>865</v>
      </c>
      <c r="H290" s="37">
        <v>865</v>
      </c>
      <c r="I290" s="56"/>
      <c r="J290" s="11"/>
    </row>
    <row r="291" spans="1:10" s="131" customFormat="1" ht="20.25" customHeight="1">
      <c r="A291" s="34"/>
      <c r="B291" s="31">
        <v>85495</v>
      </c>
      <c r="C291" s="49" t="s">
        <v>3</v>
      </c>
      <c r="D291" s="116">
        <f t="shared" si="23"/>
        <v>4750</v>
      </c>
      <c r="E291" s="37">
        <v>1188</v>
      </c>
      <c r="F291" s="37">
        <v>1188</v>
      </c>
      <c r="G291" s="37">
        <v>1188</v>
      </c>
      <c r="H291" s="37">
        <v>1186</v>
      </c>
      <c r="I291" s="169"/>
      <c r="J291" s="188"/>
    </row>
    <row r="292" spans="1:10" ht="21.75" customHeight="1" thickBot="1">
      <c r="A292" s="34"/>
      <c r="B292" s="34"/>
      <c r="C292" s="94" t="s">
        <v>37</v>
      </c>
      <c r="D292" s="74">
        <f>SUM(E292:H292)</f>
        <v>2065780</v>
      </c>
      <c r="E292" s="74">
        <f>E293+E295+E304</f>
        <v>516446</v>
      </c>
      <c r="F292" s="74">
        <f>F293+F295+F304</f>
        <v>516446</v>
      </c>
      <c r="G292" s="74">
        <f>G293+G295+G304</f>
        <v>516446</v>
      </c>
      <c r="H292" s="74">
        <f>H293+H295+H304</f>
        <v>516442</v>
      </c>
      <c r="I292" s="56"/>
      <c r="J292" s="11"/>
    </row>
    <row r="293" spans="1:8" s="12" customFormat="1" ht="21" customHeight="1" thickTop="1">
      <c r="A293" s="82">
        <v>700</v>
      </c>
      <c r="B293" s="82"/>
      <c r="C293" s="75" t="s">
        <v>74</v>
      </c>
      <c r="D293" s="80">
        <f>SUM(E293:H293)</f>
        <v>943000</v>
      </c>
      <c r="E293" s="80">
        <f>E294</f>
        <v>235750</v>
      </c>
      <c r="F293" s="80">
        <f>F294</f>
        <v>235750</v>
      </c>
      <c r="G293" s="80">
        <f>G294</f>
        <v>235750</v>
      </c>
      <c r="H293" s="80">
        <f>H294</f>
        <v>235750</v>
      </c>
    </row>
    <row r="294" spans="1:10" ht="21" customHeight="1">
      <c r="A294" s="59"/>
      <c r="B294" s="51">
        <v>70005</v>
      </c>
      <c r="C294" s="55" t="s">
        <v>39</v>
      </c>
      <c r="D294" s="116">
        <f>SUM(E294:H294)</f>
        <v>943000</v>
      </c>
      <c r="E294" s="52">
        <v>235750</v>
      </c>
      <c r="F294" s="52">
        <v>235750</v>
      </c>
      <c r="G294" s="52">
        <v>235750</v>
      </c>
      <c r="H294" s="52">
        <v>235750</v>
      </c>
      <c r="I294" s="56"/>
      <c r="J294" s="11"/>
    </row>
    <row r="295" spans="1:8" s="12" customFormat="1" ht="21" customHeight="1">
      <c r="A295" s="82">
        <v>801</v>
      </c>
      <c r="B295" s="82"/>
      <c r="C295" s="82" t="s">
        <v>6</v>
      </c>
      <c r="D295" s="80">
        <f>SUM(E295:H295)</f>
        <v>155040</v>
      </c>
      <c r="E295" s="80">
        <f>SUM(E296:E303)</f>
        <v>38761</v>
      </c>
      <c r="F295" s="80">
        <f>SUM(F296:F303)</f>
        <v>38761</v>
      </c>
      <c r="G295" s="80">
        <f>SUM(G296:G303)</f>
        <v>38761</v>
      </c>
      <c r="H295" s="80">
        <f>SUM(H296:H303)</f>
        <v>38757</v>
      </c>
    </row>
    <row r="296" spans="1:10" ht="21" customHeight="1">
      <c r="A296" s="136"/>
      <c r="B296" s="31">
        <v>80102</v>
      </c>
      <c r="C296" s="49" t="s">
        <v>83</v>
      </c>
      <c r="D296" s="116">
        <f aca="true" t="shared" si="24" ref="D296:D303">SUM(E296:H296)</f>
        <v>1210</v>
      </c>
      <c r="E296" s="37">
        <v>303</v>
      </c>
      <c r="F296" s="37">
        <v>303</v>
      </c>
      <c r="G296" s="37">
        <v>303</v>
      </c>
      <c r="H296" s="37">
        <v>301</v>
      </c>
      <c r="I296" s="56"/>
      <c r="J296" s="11"/>
    </row>
    <row r="297" spans="1:10" ht="21" customHeight="1">
      <c r="A297" s="136"/>
      <c r="B297" s="31">
        <v>80111</v>
      </c>
      <c r="C297" s="49" t="s">
        <v>84</v>
      </c>
      <c r="D297" s="116">
        <f t="shared" si="24"/>
        <v>820</v>
      </c>
      <c r="E297" s="37">
        <v>205</v>
      </c>
      <c r="F297" s="37">
        <v>205</v>
      </c>
      <c r="G297" s="37">
        <v>205</v>
      </c>
      <c r="H297" s="37">
        <v>205</v>
      </c>
      <c r="I297" s="56"/>
      <c r="J297" s="11"/>
    </row>
    <row r="298" spans="1:9" ht="21" customHeight="1">
      <c r="A298" s="136"/>
      <c r="B298" s="31">
        <v>80120</v>
      </c>
      <c r="C298" s="49" t="s">
        <v>19</v>
      </c>
      <c r="D298" s="116">
        <f t="shared" si="24"/>
        <v>36600</v>
      </c>
      <c r="E298" s="37">
        <v>9150</v>
      </c>
      <c r="F298" s="37">
        <v>9150</v>
      </c>
      <c r="G298" s="37">
        <v>9150</v>
      </c>
      <c r="H298" s="37">
        <v>9150</v>
      </c>
      <c r="I298" s="56"/>
    </row>
    <row r="299" spans="1:9" ht="21" customHeight="1">
      <c r="A299" s="136"/>
      <c r="B299" s="31">
        <v>80121</v>
      </c>
      <c r="C299" s="49" t="s">
        <v>85</v>
      </c>
      <c r="D299" s="116">
        <f t="shared" si="24"/>
        <v>680</v>
      </c>
      <c r="E299" s="37">
        <v>170</v>
      </c>
      <c r="F299" s="37">
        <v>170</v>
      </c>
      <c r="G299" s="37">
        <v>170</v>
      </c>
      <c r="H299" s="37">
        <v>170</v>
      </c>
      <c r="I299" s="56"/>
    </row>
    <row r="300" spans="1:17" ht="21" customHeight="1">
      <c r="A300" s="136"/>
      <c r="B300" s="31">
        <v>80123</v>
      </c>
      <c r="C300" s="49" t="s">
        <v>130</v>
      </c>
      <c r="D300" s="116">
        <f t="shared" si="24"/>
        <v>1200</v>
      </c>
      <c r="E300" s="37">
        <v>300</v>
      </c>
      <c r="F300" s="37">
        <v>300</v>
      </c>
      <c r="G300" s="37">
        <v>300</v>
      </c>
      <c r="H300" s="37">
        <v>300</v>
      </c>
      <c r="I300" s="56"/>
      <c r="J300" s="127"/>
      <c r="K300" s="127"/>
      <c r="L300" s="127"/>
      <c r="M300" s="127"/>
      <c r="N300" s="127"/>
      <c r="O300" s="127"/>
      <c r="P300" s="127"/>
      <c r="Q300" s="127"/>
    </row>
    <row r="301" spans="1:17" s="131" customFormat="1" ht="21" customHeight="1">
      <c r="A301" s="136"/>
      <c r="B301" s="31">
        <v>80130</v>
      </c>
      <c r="C301" s="49" t="s">
        <v>118</v>
      </c>
      <c r="D301" s="116">
        <f t="shared" si="24"/>
        <v>102000</v>
      </c>
      <c r="E301" s="37">
        <v>25500</v>
      </c>
      <c r="F301" s="37">
        <v>25500</v>
      </c>
      <c r="G301" s="37">
        <v>25500</v>
      </c>
      <c r="H301" s="37">
        <v>25500</v>
      </c>
      <c r="I301" s="56"/>
      <c r="J301" s="127"/>
      <c r="K301" s="127"/>
      <c r="L301" s="127"/>
      <c r="M301" s="127"/>
      <c r="N301" s="127"/>
      <c r="O301" s="127"/>
      <c r="P301" s="127"/>
      <c r="Q301" s="127"/>
    </row>
    <row r="302" spans="1:17" ht="21" customHeight="1">
      <c r="A302" s="136"/>
      <c r="B302" s="34">
        <v>80134</v>
      </c>
      <c r="C302" s="54" t="s">
        <v>42</v>
      </c>
      <c r="D302" s="116">
        <f t="shared" si="24"/>
        <v>830</v>
      </c>
      <c r="E302" s="32">
        <v>208</v>
      </c>
      <c r="F302" s="32">
        <v>208</v>
      </c>
      <c r="G302" s="32">
        <v>208</v>
      </c>
      <c r="H302" s="32">
        <v>206</v>
      </c>
      <c r="I302" s="56"/>
      <c r="J302" s="127"/>
      <c r="K302" s="127"/>
      <c r="L302" s="127"/>
      <c r="M302" s="127"/>
      <c r="N302" s="127"/>
      <c r="O302" s="127"/>
      <c r="P302" s="127"/>
      <c r="Q302" s="127"/>
    </row>
    <row r="303" spans="1:17" s="131" customFormat="1" ht="25.5">
      <c r="A303" s="34"/>
      <c r="B303" s="31">
        <v>80140</v>
      </c>
      <c r="C303" s="50" t="s">
        <v>86</v>
      </c>
      <c r="D303" s="116">
        <f t="shared" si="24"/>
        <v>11700</v>
      </c>
      <c r="E303" s="37">
        <v>2925</v>
      </c>
      <c r="F303" s="37">
        <v>2925</v>
      </c>
      <c r="G303" s="37">
        <v>2925</v>
      </c>
      <c r="H303" s="37">
        <v>2925</v>
      </c>
      <c r="I303" s="56"/>
      <c r="J303" s="127"/>
      <c r="K303" s="127"/>
      <c r="L303" s="127"/>
      <c r="M303" s="127"/>
      <c r="N303" s="127"/>
      <c r="O303" s="127"/>
      <c r="P303" s="127"/>
      <c r="Q303" s="127"/>
    </row>
    <row r="304" spans="1:17" s="12" customFormat="1" ht="17.25" customHeight="1">
      <c r="A304" s="75">
        <v>854</v>
      </c>
      <c r="B304" s="75"/>
      <c r="C304" s="75" t="s">
        <v>80</v>
      </c>
      <c r="D304" s="80">
        <f aca="true" t="shared" si="25" ref="D304:D310">SUM(E304:H304)</f>
        <v>967740</v>
      </c>
      <c r="E304" s="80">
        <f>SUM(E305:E310)</f>
        <v>241935</v>
      </c>
      <c r="F304" s="80">
        <f>SUM(F305:F310)</f>
        <v>241935</v>
      </c>
      <c r="G304" s="80">
        <f>SUM(G305:G310)</f>
        <v>241935</v>
      </c>
      <c r="H304" s="80">
        <f>SUM(H305:H310)</f>
        <v>241935</v>
      </c>
      <c r="I304" s="185"/>
      <c r="J304" s="167"/>
      <c r="K304" s="167"/>
      <c r="L304" s="167"/>
      <c r="M304" s="167"/>
      <c r="N304" s="167"/>
      <c r="O304" s="167"/>
      <c r="P304" s="167"/>
      <c r="Q304" s="167"/>
    </row>
    <row r="305" spans="1:18" s="131" customFormat="1" ht="19.5" customHeight="1">
      <c r="A305" s="149"/>
      <c r="B305" s="31">
        <v>85403</v>
      </c>
      <c r="C305" s="49" t="s">
        <v>87</v>
      </c>
      <c r="D305" s="116">
        <f t="shared" si="25"/>
        <v>296500</v>
      </c>
      <c r="E305" s="37">
        <v>74125</v>
      </c>
      <c r="F305" s="37">
        <v>74125</v>
      </c>
      <c r="G305" s="37">
        <v>74125</v>
      </c>
      <c r="H305" s="37">
        <v>74125</v>
      </c>
      <c r="I305" s="56"/>
      <c r="J305" s="127"/>
      <c r="K305" s="127"/>
      <c r="L305" s="127"/>
      <c r="M305" s="127"/>
      <c r="N305" s="127"/>
      <c r="O305" s="127"/>
      <c r="P305" s="127"/>
      <c r="Q305" s="127"/>
      <c r="R305" s="127"/>
    </row>
    <row r="306" spans="1:9" ht="25.5">
      <c r="A306" s="136"/>
      <c r="B306" s="34">
        <v>85406</v>
      </c>
      <c r="C306" s="186" t="s">
        <v>88</v>
      </c>
      <c r="D306" s="116">
        <f t="shared" si="25"/>
        <v>6700</v>
      </c>
      <c r="E306" s="32">
        <v>1675</v>
      </c>
      <c r="F306" s="32">
        <v>1675</v>
      </c>
      <c r="G306" s="32">
        <v>1675</v>
      </c>
      <c r="H306" s="32">
        <v>1675</v>
      </c>
      <c r="I306" s="56"/>
    </row>
    <row r="307" spans="1:9" ht="21" customHeight="1">
      <c r="A307" s="136"/>
      <c r="B307" s="31">
        <v>85407</v>
      </c>
      <c r="C307" s="49" t="s">
        <v>20</v>
      </c>
      <c r="D307" s="116">
        <f t="shared" si="25"/>
        <v>2520</v>
      </c>
      <c r="E307" s="37">
        <v>630</v>
      </c>
      <c r="F307" s="37">
        <v>630</v>
      </c>
      <c r="G307" s="37">
        <v>630</v>
      </c>
      <c r="H307" s="37">
        <v>630</v>
      </c>
      <c r="I307" s="56"/>
    </row>
    <row r="308" spans="1:9" ht="21" customHeight="1">
      <c r="A308" s="136"/>
      <c r="B308" s="31">
        <v>85410</v>
      </c>
      <c r="C308" s="49" t="s">
        <v>89</v>
      </c>
      <c r="D308" s="116">
        <f t="shared" si="25"/>
        <v>513740</v>
      </c>
      <c r="E308" s="37">
        <v>128435</v>
      </c>
      <c r="F308" s="37">
        <v>128435</v>
      </c>
      <c r="G308" s="37">
        <v>128435</v>
      </c>
      <c r="H308" s="37">
        <v>128435</v>
      </c>
      <c r="I308" s="56"/>
    </row>
    <row r="309" spans="1:9" ht="21" customHeight="1">
      <c r="A309" s="22"/>
      <c r="B309" s="149">
        <v>85417</v>
      </c>
      <c r="C309" s="53" t="s">
        <v>21</v>
      </c>
      <c r="D309" s="123">
        <f t="shared" si="25"/>
        <v>147720</v>
      </c>
      <c r="E309" s="117">
        <v>36930</v>
      </c>
      <c r="F309" s="117">
        <v>36930</v>
      </c>
      <c r="G309" s="117">
        <v>36930</v>
      </c>
      <c r="H309" s="117">
        <v>36930</v>
      </c>
      <c r="I309" s="56"/>
    </row>
    <row r="310" spans="1:9" s="131" customFormat="1" ht="21" customHeight="1">
      <c r="A310" s="34"/>
      <c r="B310" s="31">
        <v>85495</v>
      </c>
      <c r="C310" s="21" t="s">
        <v>3</v>
      </c>
      <c r="D310" s="123">
        <f t="shared" si="25"/>
        <v>560</v>
      </c>
      <c r="E310" s="37">
        <v>140</v>
      </c>
      <c r="F310" s="37">
        <v>140</v>
      </c>
      <c r="G310" s="37">
        <v>140</v>
      </c>
      <c r="H310" s="37">
        <v>140</v>
      </c>
      <c r="I310" s="187"/>
    </row>
  </sheetData>
  <printOptions horizontalCentered="1"/>
  <pageMargins left="0.7874015748031497" right="0.7874015748031497" top="0.6299212598425197" bottom="0.7086614173228347" header="0.5118110236220472" footer="0.5118110236220472"/>
  <pageSetup firstPageNumber="231" useFirstPageNumber="1" horizontalDpi="300" verticalDpi="3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Urząd Miejski w Lublinie Urzą</cp:lastModifiedBy>
  <cp:lastPrinted>2003-02-19T12:41:58Z</cp:lastPrinted>
  <dcterms:created xsi:type="dcterms:W3CDTF">1999-03-09T12:15:41Z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