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2" activeTab="5"/>
  </bookViews>
  <sheets>
    <sheet name="doch RM" sheetId="1" r:id="rId1"/>
    <sheet name="doch Pr" sheetId="2" r:id="rId2"/>
    <sheet name="wyd RM" sheetId="3" r:id="rId3"/>
    <sheet name="Wyd Pr" sheetId="4" r:id="rId4"/>
    <sheet name="jednoski" sheetId="5" r:id="rId5"/>
    <sheet name="Doch-harm" sheetId="6" r:id="rId6"/>
    <sheet name="Wyd-harm" sheetId="7" r:id="rId7"/>
    <sheet name="GmF-harm" sheetId="8" r:id="rId8"/>
  </sheets>
  <definedNames>
    <definedName name="_xlnm.Print_Titles" localSheetId="1">'doch Pr'!$7:$7</definedName>
    <definedName name="_xlnm.Print_Titles" localSheetId="0">'doch RM'!$7:$7</definedName>
    <definedName name="_xlnm.Print_Titles" localSheetId="4">'jednoski'!$9:$9</definedName>
    <definedName name="_xlnm.Print_Titles" localSheetId="3">'Wyd Pr'!$7:$7</definedName>
  </definedNames>
  <calcPr fullCalcOnLoad="1"/>
</workbook>
</file>

<file path=xl/sharedStrings.xml><?xml version="1.0" encoding="utf-8"?>
<sst xmlns="http://schemas.openxmlformats.org/spreadsheetml/2006/main" count="364" uniqueCount="180">
  <si>
    <t>Stowarzyszenie Żakeryjne; ul. Staszica 16, 20-081 Lublin</t>
  </si>
  <si>
    <t>inicjatywy kulturalne domów i klubów kultury</t>
  </si>
  <si>
    <t>Dotacja celowa z budżetu na finansowanie lub dofinansowanie zadań zleconych do realizacji pozostałym jednostkom nie zaliczanym do sektora finansów publicznych</t>
  </si>
  <si>
    <t>wydawnictwa kulturalne</t>
  </si>
  <si>
    <t>Wydatki na zadania realizowane na podstawie porozumień 
i umów</t>
  </si>
  <si>
    <t>Dz.</t>
  </si>
  <si>
    <t>Rozdz.</t>
  </si>
  <si>
    <t>§</t>
  </si>
  <si>
    <t>Treść</t>
  </si>
  <si>
    <t>w złotych</t>
  </si>
  <si>
    <t>Ogółem</t>
  </si>
  <si>
    <t>Wydatki na zadania własne</t>
  </si>
  <si>
    <t>Dotacja celowa z budżetu na finansowanie lub dofinansowanie zadań zleconych do realizacji stowarzyszeniom</t>
  </si>
  <si>
    <t>środki w dyspozycji wydziału</t>
  </si>
  <si>
    <t>Zmniejszenie</t>
  </si>
  <si>
    <t>Zwiększenie</t>
  </si>
  <si>
    <t>2. Miejski Ośrodek Pomocy Rodzinie</t>
  </si>
  <si>
    <t>Opieka społeczna</t>
  </si>
  <si>
    <t>Plan</t>
  </si>
  <si>
    <t>Dział</t>
  </si>
  <si>
    <t>(nazwa działu, rozdziału)</t>
  </si>
  <si>
    <t>I kwartał</t>
  </si>
  <si>
    <t>II kwartał</t>
  </si>
  <si>
    <t>III kwartał</t>
  </si>
  <si>
    <t>IV kwartał</t>
  </si>
  <si>
    <t>Wydatki ogółem</t>
  </si>
  <si>
    <t>z tego:</t>
  </si>
  <si>
    <t>Załącznik Nr 2</t>
  </si>
  <si>
    <t>Dochody</t>
  </si>
  <si>
    <r>
      <t xml:space="preserve">Dochody                                                                                                                                            </t>
    </r>
    <r>
      <rPr>
        <sz val="10"/>
        <rFont val="Arial CE"/>
        <family val="2"/>
      </rPr>
      <t>(Nazwa działu, rozdziału, źródła dochodów, paragrafu)</t>
    </r>
  </si>
  <si>
    <t>Plan po zmianach</t>
  </si>
  <si>
    <t>Dochody budżetu miasta ogółem</t>
  </si>
  <si>
    <t>Dochody własne</t>
  </si>
  <si>
    <t>Subwencje</t>
  </si>
  <si>
    <t>Dotacje celowe i inne środki na zadania własne</t>
  </si>
  <si>
    <t>Dotacje celowe na finansowanie zadań gminy przejętych w drodze porozumienia</t>
  </si>
  <si>
    <t>Dotacje celowe z budżetu państwa na zadania zlecone 
z zakresu administracji rządowej</t>
  </si>
  <si>
    <t xml:space="preserve">Dotacje celowe z budżetu państwa na zadania zlecone z zakresu administracji rządowej </t>
  </si>
  <si>
    <t>II. Dochody powiatu ogółem, z tego:</t>
  </si>
  <si>
    <t>I Dochody gminy ogółem, z tego:</t>
  </si>
  <si>
    <t>Pozostała działalność</t>
  </si>
  <si>
    <t>Dotacje celowe na zadania realizowane w drodze porozumień i umów</t>
  </si>
  <si>
    <t>Wydatki</t>
  </si>
  <si>
    <t>Wydatki                                                                                                                               (Nazwa działu, rozdziału, zadania, paragrafu)</t>
  </si>
  <si>
    <t>Świadczenia społeczne</t>
  </si>
  <si>
    <t xml:space="preserve">Wydatki na zadania zlecone </t>
  </si>
  <si>
    <t>1.1 Wydział Finansowy</t>
  </si>
  <si>
    <t>Dochody gminy ogółem, z tego:</t>
  </si>
  <si>
    <t>1.2 Wydział Spraw Społecznych</t>
  </si>
  <si>
    <t>Załącznik Nr 4</t>
  </si>
  <si>
    <t>Załącznik Nr 5</t>
  </si>
  <si>
    <t xml:space="preserve">Rozdz. </t>
  </si>
  <si>
    <t>Treść                                                                                                                   (nazwa działu, rozdziału)</t>
  </si>
  <si>
    <t>Dochody ogółem</t>
  </si>
  <si>
    <t>Dochody gminy, z tego:</t>
  </si>
  <si>
    <t>Załącznik Nr 6</t>
  </si>
  <si>
    <t>Załącznik Nr 7</t>
  </si>
  <si>
    <t>dotacja celowa z budżetu państwa na dofinansowanie dożywiania uczniów</t>
  </si>
  <si>
    <t>dożywianie uczniów w szkołach</t>
  </si>
  <si>
    <t xml:space="preserve">Dotacje celowe z budżetu państwa na finansowanie zadań z zakresu administracji rządowej </t>
  </si>
  <si>
    <t xml:space="preserve">Dotacje celowe otrzymane z budżetu państwa na realizację własnych zadań bieżących gmin </t>
  </si>
  <si>
    <t xml:space="preserve">dotacja celowa z budżetu państwa na dofinansowanie wypłat dodatków mieszkaniowych </t>
  </si>
  <si>
    <t>Dotacje celowe otrzymane z budżetu państwa na realizację własnych zadań bieżących gmin</t>
  </si>
  <si>
    <t>Dodatki mieszkaniowe</t>
  </si>
  <si>
    <t>Prezydenta Miasta Lublin</t>
  </si>
  <si>
    <t xml:space="preserve">Plan według uchwały    
Nr 27/III/2003                              
Rady Miasta Lublin
z 30.01.2003 r.                      </t>
  </si>
  <si>
    <t>Załącznik Nr 1</t>
  </si>
  <si>
    <t>Załącznik Nr 3</t>
  </si>
  <si>
    <t>dodatki mieszkaniowe</t>
  </si>
  <si>
    <t>w tym z budżetu miasta</t>
  </si>
  <si>
    <t>Harmonogram realizacji dochodów budżetu miasta  w 2003 roku</t>
  </si>
  <si>
    <t>Harmonogram realizacji wydatków budżetu miasta w 2003 roku</t>
  </si>
  <si>
    <t>1.1. Wydział Spraw Społecznych</t>
  </si>
  <si>
    <t>1. Urząd Miasta</t>
  </si>
  <si>
    <t>na 2003 rok według jednostek organizacyjnych realizujących budżet</t>
  </si>
  <si>
    <t>Podział planowanych dochodów i wydatków budżetu miasta</t>
  </si>
  <si>
    <t>Kultura i ochrona dziedzictwa narodowego</t>
  </si>
  <si>
    <t>Pozostałe zadania w zakresie kultury</t>
  </si>
  <si>
    <t>upowszechnianie kultury i sztuki, z tego:</t>
  </si>
  <si>
    <t>organizacja różnorodnych form upowszechniania kultury</t>
  </si>
  <si>
    <t>Dotacja celowa z budżetu na finansowanie lub dofinansowanie zadań zleconych do realizacji fundacjom</t>
  </si>
  <si>
    <t>Fundacja Akademii Rolnicznej; ul. Karłowicza 4/806, 20-027 Lublin</t>
  </si>
  <si>
    <t>Fundacja Szkoły Muzycznej I i II st. im. T. Szeligowskiego; ul. Gospodarcza 26, 20-213 Lublin</t>
  </si>
  <si>
    <t>Fundacja "Muzyka Kresów"; ul. Lubartowska 38/15, 20-094 Lublin</t>
  </si>
  <si>
    <t>Fundacja "Galeria na Prowincji"; ul. Jezuicka 4, 20-113 Lublin</t>
  </si>
  <si>
    <t>Towarzystwo Muzyczne im. H. Wieniawskiego; ul. Rynek 17, 20-111 Lublin</t>
  </si>
  <si>
    <t>Lubelskie Towarzystwo Gitarowe; ul. Okopowa 12/6a, 20-022 Lublin</t>
  </si>
  <si>
    <t>Towarzystwo Edukacji Kulturalnej; ul. Peowiaków 12, 20-007 Lublin</t>
  </si>
  <si>
    <t>Towarzystwo Przyjaciół Sztuk Pięknych; ul. Grodzka 34/36, 20-112 Lublin</t>
  </si>
  <si>
    <t>Towarzystwo Wolnej Wszechnicy Polskiej; ul. I Armii WP 3/24, 20-078 Lublin</t>
  </si>
  <si>
    <t>Towarzystwo Kultury Teatralnej; ul. Dolna Panny Marii 3,20-010 Lublin</t>
  </si>
  <si>
    <t>Lubelskie Towarzystwo Polsko-Węgierskie; ul. Wallenroda 4a, 20-607 Lublin</t>
  </si>
  <si>
    <t>Towarzystwo Śpiewacze "Echo"; ul. Rynek 17, 20-111 Lublin</t>
  </si>
  <si>
    <t>Towarzystwo Miłośników Lwowa i Kresów Płd.-Wsch.; ul. Radziwiłłowska 11, 20-080 Lublin</t>
  </si>
  <si>
    <t>Towarzystwo Przyjaciół Grodna i Wilna; ul. Kołłątaja 5/1b, 20-006 Lublin</t>
  </si>
  <si>
    <t>Lubelskie Towarzystwo Fotograficzne; ul. Wallenroda 4a, 20-607 Lublin</t>
  </si>
  <si>
    <t>Lubelskie Towarzystwo Zapobiegania Patologiom Społecznym "Kuźnia"; ul. Samsonowicza 25, 
20-485 Lublin</t>
  </si>
  <si>
    <t>Lubelskie Towarzystwo Miłośników Książki; ul. Narutowicza 4, 20-004 Lublin</t>
  </si>
  <si>
    <t>Towarzystwo Sportowe "Tatary"; ul. Kresowa 1, 20-215 Lublin</t>
  </si>
  <si>
    <t>Stowarzyszenie Kulturalno - Oświatowe "Węglin Północny"; ul. Ditty 8, 20-714 Lublin</t>
  </si>
  <si>
    <t>Polskie Stowarzyszenie Pedagogów i Animatorów KLANZA; ul. Bernardyńska 6/3, 20-109 Lublin</t>
  </si>
  <si>
    <t>Związek Piłsudczyków; ul. Żwirki i Wigury 6, 20-029 Lublin</t>
  </si>
  <si>
    <t>Stowarzyszenie Chór "La Musica"; ul. Poturzyńska 2, 20-853 Lublin</t>
  </si>
  <si>
    <t>Stowarzyszenie "W Stronę Sztuki"; ul. Skłodowskiej 5, 20-029 Lublin</t>
  </si>
  <si>
    <t>Stowarzyszenie Rodzin Katolickich Archidiecezji Lubelskiej; ul. Zielona 3, 20-081 Lublin</t>
  </si>
  <si>
    <t>Polski Związek Chórów i Orkiestr; ul. Wallenroda 4a, 20-607 Lublin</t>
  </si>
  <si>
    <t>Polski Związek Filatelistów; ul. Rowerowa 13, 20-018 Lublin</t>
  </si>
  <si>
    <t>Stowarzyszenie Przyjaciół Tańca SOB; ul. Peowiaków 12, 20-007 Lublin</t>
  </si>
  <si>
    <t>Ogólnopolskie Stowarzyszenie Miłośników Hejnałów Miejskich; ul. Noworybna 4/28, 20-114 Lublin</t>
  </si>
  <si>
    <t>Stowarzyszenie Twórców Ludowych; ul. Grodzka 14, 20-112 Lublin</t>
  </si>
  <si>
    <t>Stowarzyszenie "Wspólne korzenie"; ul. Grodzka 5a, 20-112 Lublin</t>
  </si>
  <si>
    <t>Stowarzyszenie "Pro Musica Antiqua"; ul. Ułanów 1/39, 20-554 Lublin</t>
  </si>
  <si>
    <t>Stowarzyszenie Zespół Tańca Ludowego "Mały Głusk"; ul. Głuska 145, 20-385 Lublin</t>
  </si>
  <si>
    <t>Stowarzyszenie Wokalne "In Corpore"; ul. Wyżynna 15/19, 20-560 Lublin</t>
  </si>
  <si>
    <t>Lubelski Regionalny Zespół Koalicji na rzecz Zdrowia Psychicznego; ul. Mickiewicza 57, 20-443 Lublin</t>
  </si>
  <si>
    <t>Stowarzyszenie Polskich Artystów Muzyków; ul. Gospodarcza 26, 20-231 Lublin</t>
  </si>
  <si>
    <t>Polskie Stowarzyszenie Miłośników Kultury Ludowej i Miejskiej "Sławiniacy"; Dąbrowica 97, 
21-008 Tomaszowice</t>
  </si>
  <si>
    <t>Instytut Akcji Katolickiej Archidiecezji Lubelskiej Oddział przy Parafii św. Rodziny; ul. Jana Pawła II 11, 
20-535 Lublin</t>
  </si>
  <si>
    <t>Stowarzyszenie Pomocy Repatriantom oraz Członkom ich Rodzin; ul. Szopena 5/6, 20-026 Lublin</t>
  </si>
  <si>
    <t>Polski Związek Głuchych; ul. Leszczyńskiego 50, 20-068 Lublin</t>
  </si>
  <si>
    <t>Stowarzyszenie Miłośników Ruchu Sportowego i Artystycznego oraz Wychowania poprzez Taniec;
ul. Żwirki i Wigury 6, 20-029 Lublin</t>
  </si>
  <si>
    <t>Związek Polskich Artystów Plastyków; ul. Grodzka 3, 20-112 Lublin</t>
  </si>
  <si>
    <t>Stowarzyszenie Pisarzy Polskich; ul. Poznańska 65, 20-731 Lublin</t>
  </si>
  <si>
    <t>Towarzystwo Opieki nad Majdankiem; ul. Dr. Męczenników Majdanka 67, 20-325 Lublin</t>
  </si>
  <si>
    <t>Związek Literatów Polskich; ul. Dolna Panny Marii 3, 20-010 Lublin</t>
  </si>
  <si>
    <t>Stowarzyszenie Przyjaciół i Wychowanków Zespołu Tańca Ludowego UMCS; ul. Radziszewskiego 16, 
20-031 Lublin</t>
  </si>
  <si>
    <t>Stowarzyszenie Miłośników Tańca; ul. B. Chrobrego 7/29, 20-611 Lublin</t>
  </si>
  <si>
    <t>Stowarzyszenie Przyjaciół Zespołu Pieśni i Tańca Akademii Rolniczej; ul. Langiewicza 12, 
20-035 Lublin</t>
  </si>
  <si>
    <t>Stowarzyszenie Animatorów Ruchu Folkowego; ul. Araszkiewicza 11, 20-843 Lublin</t>
  </si>
  <si>
    <t>Społeczny Komitet Odnowy Zabytków; ul. Jezuicka 4, 20-113 Lublin</t>
  </si>
  <si>
    <t>Dyskusyjny Klub Filmowy "Bariera" - Polska Federacja Dyskusyjnych Klubów Filmowych; 
ul. Radziszewskiego 16, 20-031 Lublin</t>
  </si>
  <si>
    <t>Spółdzielnia Mieszkaniowa "Czechów"; ul. Choiny 57, 20-816 Lublin</t>
  </si>
  <si>
    <t>Lubelska Spółdzielnia Mieszkaniowa; ul. Rzeckiego 21, 20-637 Lublin</t>
  </si>
  <si>
    <t>Spółdzielnia Mieszkaniowa "Czuby"; ul. Watykańska 6, 20-538 Lublin</t>
  </si>
  <si>
    <t>Robotnicza Spółdzielnia Mieszkaniowa "Motor"; ul. Daszyńskiego 4, 20-250 Lublin</t>
  </si>
  <si>
    <t>Pracownicza Spółdzielnia Mieszkaniowa "Kolejarz"; ul. Nadbystrzycka 11, 20-618 Lublin</t>
  </si>
  <si>
    <t>Spółdzielnia Mieszkaniowa "Nałkowskich"; ul. Nałkowskich 108, 20-470 Lublin</t>
  </si>
  <si>
    <t>Wschodnia Fundacja Kultury "Akcent"; ul. Grodzka 3, 20-112 Lublin</t>
  </si>
  <si>
    <t>Stowarzyszenie Pisarzy Polskich; ul. Poznańska 65, 20-731Lublin</t>
  </si>
  <si>
    <t>Stowarzyszenie Literackie "Kresy"; ul. Peowiaków 12, 20-007 Lublin</t>
  </si>
  <si>
    <t>Parafia Prawosławna pw. Przemienienia Pańskiego; ul. Ruska 15, 20-126 Lublin</t>
  </si>
  <si>
    <t>Lubelski Regionalny Zespół Koalicji na Rzecz Zdrowia Psychicznego; ul. Mickiewicza 57, 20-443 Lublin</t>
  </si>
  <si>
    <t>Ochrona zdrowia</t>
  </si>
  <si>
    <t>Zwalczanie narkomanii</t>
  </si>
  <si>
    <t>zadania realizowane w ramach Gminnego Programu Przeciwdziałania Narkomanii, z tego</t>
  </si>
  <si>
    <t>koordynacja działań w zakresie zapobiegania narkomanii</t>
  </si>
  <si>
    <t>Zakup usług pozostałych</t>
  </si>
  <si>
    <t>działania w zakresie profilaktyki</t>
  </si>
  <si>
    <t>działania z zakresu leczenia i rehabilitacji osób uzależnionych od narkotyków</t>
  </si>
  <si>
    <t>z dnia 10 marca 2003 roku</t>
  </si>
  <si>
    <r>
      <t xml:space="preserve">Dochody                                                                                                                                            </t>
    </r>
    <r>
      <rPr>
        <sz val="10"/>
        <rFont val="Arial CE"/>
        <family val="2"/>
      </rPr>
      <t>(Nazwa działu, rozdziału, źródła dochodów)</t>
    </r>
  </si>
  <si>
    <t>Wydatki                                                                                                                               (Nazwa działu, rozdziału, zadania)</t>
  </si>
  <si>
    <t>dożywianie uczniów</t>
  </si>
  <si>
    <t>1.2. Wydział Strategii i Rozwoju</t>
  </si>
  <si>
    <t>Oświata i wychowanie</t>
  </si>
  <si>
    <t>Szkoły zawodowe</t>
  </si>
  <si>
    <t>Fundacja Rozwoju Katolickiego Uniwersytetu Lubelskiego; Al. Racławickie 14, 20-950 Lublin</t>
  </si>
  <si>
    <t>Fundacja Samorządu Studentów Uniwersytetu Marii Curie Skłodowskiej; ul. Radziszewskiego 17/8,
20-036 Lublin</t>
  </si>
  <si>
    <t>Fundacja Uniwersytetu Marii Curie Skłodowskiej; ul. Radziszewskiego 11, 20-036 Lublin</t>
  </si>
  <si>
    <t>Stowarzyszenie Chorągiew Rycerstwa Związek Lubelski; ul. Niecała 12/31a, 20-080 Lublin</t>
  </si>
  <si>
    <t>Stowarzyszenie Przyjaciół i Wychowanków Akademickiego Chóru Politechniki Lubelskiej; 
ul. Nadbystrzycka 44a, 20-501 Lublin</t>
  </si>
  <si>
    <t>Związek Kompozytorów Polskich; al. Kraśnicka 2a, 20-718 Lublin</t>
  </si>
  <si>
    <t>Parafia pw. Niepokalanego Serca Maryi i św. Franciszka; al. Kraśnicka 76, 20-718 Lublin</t>
  </si>
  <si>
    <t>Stowarzyszenie Społeczno-Kulturalne "Sławinek"; al. Warszawska 31, 20-803 Lublin</t>
  </si>
  <si>
    <t>Stowarzyszenie Przyjaciół Muzeum Wsi Lubelskiej; al. Warszawska 96, 20-824 Lublin</t>
  </si>
  <si>
    <t>Towarzystwo Absolwentów i Przyjaciół Akademii Medycznej; Al. Racławickie 1, 20-059 Lublin</t>
  </si>
  <si>
    <t>Stowarzyszenie Rodzin Katolickich Archidiecezji Lubelskiej Centrum Kultury "Głusk"; ul. Zielona 3,
20-082 Lublin</t>
  </si>
  <si>
    <t>pozostałe zadania realizowane w ramach Gminnego Programu Przeciwdziałania Narkomanii</t>
  </si>
  <si>
    <t xml:space="preserve"> Harmonogram realizacji przychodów i wydatków </t>
  </si>
  <si>
    <t xml:space="preserve">Gminnego Funduszu Ochrony Środowiska i Gospodarki Wodnej </t>
  </si>
  <si>
    <t>na 2003 rok</t>
  </si>
  <si>
    <t>Plan na 2003 rok</t>
  </si>
  <si>
    <t>Gospodarka komunalna i ochrona środowiska</t>
  </si>
  <si>
    <t>Fundusz Ochrony Środowiska i Gospodarki Wodnej</t>
  </si>
  <si>
    <t>Załącznik Nr 8</t>
  </si>
  <si>
    <t>1.1. Wydział Strategii i Rozwoju</t>
  </si>
  <si>
    <t>zadania realizowane w ramach Gminnego Programu Przeciwdziałania Narkomanii, z tego:</t>
  </si>
  <si>
    <t>Wydatki na zadania realizowane na podstawie porozumień i umów</t>
  </si>
  <si>
    <t xml:space="preserve">Plan na 2003 rok </t>
  </si>
  <si>
    <t>do Zarządzenia Nr 114/2003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</si>
</sst>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  <font>
      <sz val="11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i/>
      <sz val="10"/>
      <name val="Arial"/>
      <family val="2"/>
    </font>
    <font>
      <sz val="9"/>
      <name val="Arial CE"/>
      <family val="2"/>
    </font>
  </fonts>
  <fills count="7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gray0625">
        <fgColor indexed="9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4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ashed"/>
      <bottom style="dotted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dotted"/>
    </border>
    <border>
      <left style="double"/>
      <right style="double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hair"/>
    </border>
    <border>
      <left style="thin"/>
      <right style="thin"/>
      <top style="thin"/>
      <bottom style="dashed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dotted"/>
      <bottom style="hair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 style="dotted"/>
      <bottom style="hair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right"/>
    </xf>
    <xf numFmtId="0" fontId="0" fillId="0" borderId="4" xfId="0" applyBorder="1" applyAlignment="1">
      <alignment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1" fillId="2" borderId="5" xfId="0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9" xfId="0" applyFont="1" applyBorder="1" applyAlignment="1">
      <alignment wrapText="1"/>
    </xf>
    <xf numFmtId="3" fontId="4" fillId="0" borderId="5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1" fillId="0" borderId="8" xfId="0" applyNumberFormat="1" applyFont="1" applyBorder="1" applyAlignment="1">
      <alignment wrapText="1"/>
    </xf>
    <xf numFmtId="3" fontId="1" fillId="0" borderId="3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wrapText="1"/>
    </xf>
    <xf numFmtId="3" fontId="0" fillId="0" borderId="9" xfId="0" applyNumberFormat="1" applyFont="1" applyBorder="1" applyAlignment="1">
      <alignment wrapText="1"/>
    </xf>
    <xf numFmtId="3" fontId="0" fillId="0" borderId="14" xfId="0" applyNumberFormat="1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5" xfId="0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Continuous" vertical="center"/>
    </xf>
    <xf numFmtId="3" fontId="8" fillId="0" borderId="13" xfId="0" applyNumberFormat="1" applyFont="1" applyBorder="1" applyAlignment="1">
      <alignment horizontal="centerContinuous" vertical="center"/>
    </xf>
    <xf numFmtId="0" fontId="8" fillId="0" borderId="17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11" fillId="0" borderId="0" xfId="0" applyFont="1" applyAlignment="1">
      <alignment/>
    </xf>
    <xf numFmtId="3" fontId="0" fillId="0" borderId="7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1" fillId="2" borderId="5" xfId="0" applyNumberFormat="1" applyFont="1" applyFill="1" applyBorder="1" applyAlignment="1">
      <alignment horizontal="right"/>
    </xf>
    <xf numFmtId="3" fontId="9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3" fontId="1" fillId="3" borderId="5" xfId="0" applyNumberFormat="1" applyFont="1" applyFill="1" applyBorder="1" applyAlignment="1">
      <alignment horizontal="right"/>
    </xf>
    <xf numFmtId="3" fontId="1" fillId="3" borderId="5" xfId="0" applyNumberFormat="1" applyFont="1" applyFill="1" applyBorder="1" applyAlignment="1">
      <alignment/>
    </xf>
    <xf numFmtId="0" fontId="0" fillId="3" borderId="0" xfId="0" applyFill="1" applyAlignment="1">
      <alignment/>
    </xf>
    <xf numFmtId="3" fontId="4" fillId="3" borderId="5" xfId="0" applyNumberFormat="1" applyFont="1" applyFill="1" applyBorder="1" applyAlignment="1">
      <alignment horizontal="right"/>
    </xf>
    <xf numFmtId="3" fontId="4" fillId="3" borderId="5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4" fillId="3" borderId="4" xfId="0" applyFont="1" applyFill="1" applyBorder="1" applyAlignment="1">
      <alignment/>
    </xf>
    <xf numFmtId="0" fontId="0" fillId="0" borderId="20" xfId="0" applyFont="1" applyBorder="1" applyAlignment="1">
      <alignment wrapText="1"/>
    </xf>
    <xf numFmtId="3" fontId="0" fillId="0" borderId="20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/>
    </xf>
    <xf numFmtId="0" fontId="1" fillId="0" borderId="21" xfId="0" applyFont="1" applyBorder="1" applyAlignment="1">
      <alignment horizontal="right"/>
    </xf>
    <xf numFmtId="3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3" fontId="1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3" fontId="4" fillId="0" borderId="23" xfId="0" applyNumberFormat="1" applyFont="1" applyBorder="1" applyAlignment="1">
      <alignment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4" fillId="0" borderId="24" xfId="0" applyFont="1" applyBorder="1" applyAlignment="1">
      <alignment wrapText="1"/>
    </xf>
    <xf numFmtId="3" fontId="4" fillId="0" borderId="24" xfId="0" applyNumberFormat="1" applyFont="1" applyBorder="1" applyAlignment="1">
      <alignment/>
    </xf>
    <xf numFmtId="0" fontId="4" fillId="0" borderId="6" xfId="0" applyFont="1" applyBorder="1" applyAlignment="1">
      <alignment wrapText="1"/>
    </xf>
    <xf numFmtId="3" fontId="4" fillId="0" borderId="6" xfId="0" applyNumberFormat="1" applyFont="1" applyBorder="1" applyAlignment="1">
      <alignment/>
    </xf>
    <xf numFmtId="3" fontId="4" fillId="0" borderId="6" xfId="0" applyNumberFormat="1" applyFont="1" applyBorder="1" applyAlignment="1">
      <alignment wrapText="1"/>
    </xf>
    <xf numFmtId="0" fontId="4" fillId="0" borderId="21" xfId="0" applyFont="1" applyBorder="1" applyAlignment="1">
      <alignment wrapText="1"/>
    </xf>
    <xf numFmtId="3" fontId="4" fillId="0" borderId="21" xfId="0" applyNumberFormat="1" applyFont="1" applyBorder="1" applyAlignment="1">
      <alignment wrapText="1"/>
    </xf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wrapText="1"/>
    </xf>
    <xf numFmtId="3" fontId="1" fillId="2" borderId="5" xfId="0" applyNumberFormat="1" applyFont="1" applyFill="1" applyBorder="1" applyAlignment="1">
      <alignment wrapText="1"/>
    </xf>
    <xf numFmtId="0" fontId="4" fillId="3" borderId="5" xfId="0" applyFont="1" applyFill="1" applyBorder="1" applyAlignment="1">
      <alignment/>
    </xf>
    <xf numFmtId="0" fontId="1" fillId="3" borderId="7" xfId="0" applyFont="1" applyFill="1" applyBorder="1" applyAlignment="1">
      <alignment horizontal="right"/>
    </xf>
    <xf numFmtId="0" fontId="1" fillId="3" borderId="5" xfId="0" applyFont="1" applyFill="1" applyBorder="1" applyAlignment="1">
      <alignment/>
    </xf>
    <xf numFmtId="0" fontId="1" fillId="3" borderId="5" xfId="0" applyFont="1" applyFill="1" applyBorder="1" applyAlignment="1">
      <alignment wrapText="1"/>
    </xf>
    <xf numFmtId="3" fontId="1" fillId="3" borderId="5" xfId="0" applyNumberFormat="1" applyFont="1" applyFill="1" applyBorder="1" applyAlignment="1">
      <alignment wrapText="1"/>
    </xf>
    <xf numFmtId="0" fontId="4" fillId="0" borderId="23" xfId="0" applyFont="1" applyBorder="1" applyAlignment="1">
      <alignment wrapText="1"/>
    </xf>
    <xf numFmtId="0" fontId="0" fillId="0" borderId="4" xfId="0" applyFont="1" applyBorder="1" applyAlignment="1">
      <alignment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0" fillId="3" borderId="0" xfId="0" applyFont="1" applyFill="1" applyAlignment="1">
      <alignment/>
    </xf>
    <xf numFmtId="0" fontId="1" fillId="0" borderId="4" xfId="0" applyFont="1" applyBorder="1" applyAlignment="1">
      <alignment/>
    </xf>
    <xf numFmtId="0" fontId="5" fillId="0" borderId="6" xfId="0" applyFont="1" applyBorder="1" applyAlignment="1">
      <alignment wrapText="1"/>
    </xf>
    <xf numFmtId="3" fontId="5" fillId="0" borderId="6" xfId="0" applyNumberFormat="1" applyFont="1" applyBorder="1" applyAlignment="1">
      <alignment wrapText="1"/>
    </xf>
    <xf numFmtId="3" fontId="4" fillId="3" borderId="8" xfId="0" applyNumberFormat="1" applyFont="1" applyFill="1" applyBorder="1" applyAlignment="1">
      <alignment wrapText="1"/>
    </xf>
    <xf numFmtId="0" fontId="5" fillId="0" borderId="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3" fillId="0" borderId="4" xfId="0" applyFont="1" applyBorder="1" applyAlignment="1">
      <alignment/>
    </xf>
    <xf numFmtId="16" fontId="3" fillId="0" borderId="4" xfId="0" applyNumberFormat="1" applyFont="1" applyBorder="1" applyAlignment="1">
      <alignment horizontal="center" wrapText="1"/>
    </xf>
    <xf numFmtId="0" fontId="5" fillId="0" borderId="5" xfId="0" applyFont="1" applyBorder="1" applyAlignment="1">
      <alignment/>
    </xf>
    <xf numFmtId="3" fontId="3" fillId="0" borderId="4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3" fontId="10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Continuous"/>
    </xf>
    <xf numFmtId="3" fontId="1" fillId="0" borderId="13" xfId="0" applyNumberFormat="1" applyFont="1" applyBorder="1" applyAlignment="1">
      <alignment horizontal="centerContinuous"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/>
    </xf>
    <xf numFmtId="0" fontId="8" fillId="0" borderId="5" xfId="0" applyFont="1" applyBorder="1" applyAlignment="1">
      <alignment horizontal="left"/>
    </xf>
    <xf numFmtId="3" fontId="8" fillId="0" borderId="5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3" fontId="1" fillId="3" borderId="21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0" fontId="5" fillId="0" borderId="22" xfId="0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3" borderId="24" xfId="0" applyNumberFormat="1" applyFont="1" applyFill="1" applyBorder="1" applyAlignment="1">
      <alignment/>
    </xf>
    <xf numFmtId="3" fontId="0" fillId="3" borderId="8" xfId="0" applyNumberFormat="1" applyFont="1" applyFill="1" applyBorder="1" applyAlignment="1">
      <alignment wrapText="1"/>
    </xf>
    <xf numFmtId="3" fontId="0" fillId="3" borderId="14" xfId="0" applyNumberFormat="1" applyFont="1" applyFill="1" applyBorder="1" applyAlignment="1">
      <alignment horizontal="right"/>
    </xf>
    <xf numFmtId="0" fontId="0" fillId="0" borderId="8" xfId="0" applyBorder="1" applyAlignment="1">
      <alignment wrapText="1"/>
    </xf>
    <xf numFmtId="3" fontId="0" fillId="3" borderId="8" xfId="0" applyNumberFormat="1" applyFont="1" applyFill="1" applyBorder="1" applyAlignment="1">
      <alignment horizontal="right"/>
    </xf>
    <xf numFmtId="3" fontId="1" fillId="3" borderId="8" xfId="0" applyNumberFormat="1" applyFont="1" applyFill="1" applyBorder="1" applyAlignment="1">
      <alignment/>
    </xf>
    <xf numFmtId="0" fontId="0" fillId="0" borderId="8" xfId="0" applyFont="1" applyBorder="1" applyAlignment="1">
      <alignment wrapText="1"/>
    </xf>
    <xf numFmtId="3" fontId="0" fillId="0" borderId="8" xfId="0" applyNumberFormat="1" applyFont="1" applyBorder="1" applyAlignment="1">
      <alignment wrapText="1"/>
    </xf>
    <xf numFmtId="0" fontId="0" fillId="3" borderId="8" xfId="0" applyFont="1" applyFill="1" applyBorder="1" applyAlignment="1">
      <alignment/>
    </xf>
    <xf numFmtId="0" fontId="0" fillId="3" borderId="8" xfId="0" applyFont="1" applyFill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wrapText="1"/>
    </xf>
    <xf numFmtId="0" fontId="0" fillId="3" borderId="4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0" fillId="3" borderId="20" xfId="0" applyFont="1" applyFill="1" applyBorder="1" applyAlignment="1">
      <alignment wrapText="1"/>
    </xf>
    <xf numFmtId="0" fontId="4" fillId="3" borderId="4" xfId="0" applyFont="1" applyFill="1" applyBorder="1" applyAlignment="1">
      <alignment/>
    </xf>
    <xf numFmtId="0" fontId="4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right"/>
    </xf>
    <xf numFmtId="0" fontId="1" fillId="3" borderId="8" xfId="0" applyFont="1" applyFill="1" applyBorder="1" applyAlignment="1">
      <alignment/>
    </xf>
    <xf numFmtId="0" fontId="1" fillId="3" borderId="8" xfId="0" applyFont="1" applyFill="1" applyBorder="1" applyAlignment="1">
      <alignment wrapText="1"/>
    </xf>
    <xf numFmtId="0" fontId="4" fillId="0" borderId="0" xfId="0" applyFont="1" applyAlignment="1">
      <alignment horizontal="right"/>
    </xf>
    <xf numFmtId="0" fontId="0" fillId="0" borderId="26" xfId="0" applyFont="1" applyBorder="1" applyAlignment="1">
      <alignment/>
    </xf>
    <xf numFmtId="3" fontId="0" fillId="0" borderId="27" xfId="0" applyNumberFormat="1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0" fillId="3" borderId="5" xfId="0" applyFont="1" applyFill="1" applyBorder="1" applyAlignment="1">
      <alignment horizontal="right"/>
    </xf>
    <xf numFmtId="0" fontId="0" fillId="3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/>
    </xf>
    <xf numFmtId="3" fontId="4" fillId="0" borderId="27" xfId="0" applyNumberFormat="1" applyFont="1" applyBorder="1" applyAlignment="1">
      <alignment wrapText="1"/>
    </xf>
    <xf numFmtId="0" fontId="0" fillId="3" borderId="26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8" xfId="0" applyFont="1" applyFill="1" applyBorder="1" applyAlignment="1">
      <alignment/>
    </xf>
    <xf numFmtId="3" fontId="0" fillId="3" borderId="28" xfId="0" applyNumberFormat="1" applyFont="1" applyFill="1" applyBorder="1" applyAlignment="1">
      <alignment horizontal="right"/>
    </xf>
    <xf numFmtId="0" fontId="0" fillId="3" borderId="9" xfId="0" applyFont="1" applyFill="1" applyBorder="1" applyAlignment="1">
      <alignment/>
    </xf>
    <xf numFmtId="3" fontId="0" fillId="3" borderId="9" xfId="0" applyNumberFormat="1" applyFont="1" applyFill="1" applyBorder="1" applyAlignment="1">
      <alignment horizontal="right"/>
    </xf>
    <xf numFmtId="0" fontId="13" fillId="3" borderId="4" xfId="0" applyFont="1" applyFill="1" applyBorder="1" applyAlignment="1">
      <alignment/>
    </xf>
    <xf numFmtId="0" fontId="13" fillId="3" borderId="0" xfId="0" applyFont="1" applyFill="1" applyBorder="1" applyAlignment="1">
      <alignment/>
    </xf>
    <xf numFmtId="0" fontId="13" fillId="3" borderId="0" xfId="0" applyFont="1" applyFill="1" applyAlignment="1">
      <alignment/>
    </xf>
    <xf numFmtId="0" fontId="13" fillId="0" borderId="29" xfId="0" applyFont="1" applyBorder="1" applyAlignment="1" quotePrefix="1">
      <alignment horizontal="left" wrapText="1"/>
    </xf>
    <xf numFmtId="0" fontId="13" fillId="0" borderId="29" xfId="0" applyFont="1" applyBorder="1" applyAlignment="1" quotePrefix="1">
      <alignment horizontal="left"/>
    </xf>
    <xf numFmtId="0" fontId="13" fillId="0" borderId="29" xfId="0" applyFont="1" applyBorder="1" applyAlignment="1">
      <alignment horizontal="left" wrapText="1"/>
    </xf>
    <xf numFmtId="0" fontId="13" fillId="0" borderId="29" xfId="0" applyFont="1" applyBorder="1" applyAlignment="1">
      <alignment/>
    </xf>
    <xf numFmtId="0" fontId="13" fillId="3" borderId="29" xfId="0" applyFont="1" applyFill="1" applyBorder="1" applyAlignment="1">
      <alignment/>
    </xf>
    <xf numFmtId="3" fontId="13" fillId="0" borderId="30" xfId="15" applyNumberFormat="1" applyFont="1" applyBorder="1" applyAlignment="1" applyProtection="1">
      <alignment horizontal="right"/>
      <protection locked="0"/>
    </xf>
    <xf numFmtId="0" fontId="4" fillId="3" borderId="29" xfId="0" applyFont="1" applyFill="1" applyBorder="1" applyAlignment="1">
      <alignment/>
    </xf>
    <xf numFmtId="3" fontId="13" fillId="0" borderId="29" xfId="15" applyNumberFormat="1" applyFont="1" applyBorder="1" applyAlignment="1">
      <alignment/>
    </xf>
    <xf numFmtId="0" fontId="0" fillId="3" borderId="14" xfId="0" applyFont="1" applyFill="1" applyBorder="1" applyAlignment="1">
      <alignment/>
    </xf>
    <xf numFmtId="0" fontId="4" fillId="0" borderId="4" xfId="0" applyFont="1" applyBorder="1" applyAlignment="1">
      <alignment/>
    </xf>
    <xf numFmtId="3" fontId="4" fillId="3" borderId="4" xfId="0" applyNumberFormat="1" applyFont="1" applyFill="1" applyBorder="1" applyAlignment="1">
      <alignment/>
    </xf>
    <xf numFmtId="164" fontId="4" fillId="0" borderId="19" xfId="15" applyNumberFormat="1" applyFont="1" applyBorder="1" applyAlignment="1">
      <alignment/>
    </xf>
    <xf numFmtId="0" fontId="4" fillId="0" borderId="4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29" xfId="0" applyFont="1" applyBorder="1" applyAlignment="1">
      <alignment/>
    </xf>
    <xf numFmtId="164" fontId="4" fillId="0" borderId="29" xfId="15" applyNumberFormat="1" applyFont="1" applyBorder="1" applyAlignment="1">
      <alignment/>
    </xf>
    <xf numFmtId="3" fontId="4" fillId="3" borderId="29" xfId="0" applyNumberFormat="1" applyFont="1" applyFill="1" applyBorder="1" applyAlignment="1">
      <alignment/>
    </xf>
    <xf numFmtId="0" fontId="4" fillId="0" borderId="29" xfId="0" applyFont="1" applyBorder="1" applyAlignment="1">
      <alignment wrapText="1"/>
    </xf>
    <xf numFmtId="0" fontId="4" fillId="0" borderId="29" xfId="0" applyFont="1" applyBorder="1" applyAlignment="1" quotePrefix="1">
      <alignment horizontal="left" wrapText="1"/>
    </xf>
    <xf numFmtId="0" fontId="13" fillId="0" borderId="31" xfId="0" applyFont="1" applyBorder="1" applyAlignment="1">
      <alignment horizontal="left" wrapText="1"/>
    </xf>
    <xf numFmtId="0" fontId="13" fillId="0" borderId="31" xfId="0" applyFont="1" applyBorder="1" applyAlignment="1" quotePrefix="1">
      <alignment horizontal="left" wrapText="1"/>
    </xf>
    <xf numFmtId="0" fontId="4" fillId="3" borderId="31" xfId="0" applyFont="1" applyFill="1" applyBorder="1" applyAlignment="1">
      <alignment/>
    </xf>
    <xf numFmtId="3" fontId="13" fillId="0" borderId="31" xfId="15" applyNumberFormat="1" applyFont="1" applyBorder="1" applyAlignment="1">
      <alignment/>
    </xf>
    <xf numFmtId="0" fontId="13" fillId="0" borderId="32" xfId="0" applyFont="1" applyBorder="1" applyAlignment="1">
      <alignment horizontal="left" wrapText="1"/>
    </xf>
    <xf numFmtId="0" fontId="4" fillId="3" borderId="32" xfId="0" applyFont="1" applyFill="1" applyBorder="1" applyAlignment="1">
      <alignment/>
    </xf>
    <xf numFmtId="3" fontId="13" fillId="0" borderId="32" xfId="15" applyNumberFormat="1" applyFont="1" applyBorder="1" applyAlignment="1">
      <alignment/>
    </xf>
    <xf numFmtId="0" fontId="13" fillId="0" borderId="31" xfId="0" applyFont="1" applyBorder="1" applyAlignment="1">
      <alignment/>
    </xf>
    <xf numFmtId="3" fontId="0" fillId="0" borderId="7" xfId="0" applyNumberFormat="1" applyFont="1" applyBorder="1" applyAlignment="1">
      <alignment wrapText="1"/>
    </xf>
    <xf numFmtId="3" fontId="4" fillId="0" borderId="8" xfId="0" applyNumberFormat="1" applyFont="1" applyBorder="1" applyAlignment="1">
      <alignment wrapText="1"/>
    </xf>
    <xf numFmtId="3" fontId="4" fillId="0" borderId="20" xfId="0" applyNumberFormat="1" applyFont="1" applyBorder="1" applyAlignment="1">
      <alignment wrapText="1"/>
    </xf>
    <xf numFmtId="0" fontId="4" fillId="0" borderId="33" xfId="0" applyFont="1" applyBorder="1" applyAlignment="1">
      <alignment wrapText="1"/>
    </xf>
    <xf numFmtId="3" fontId="4" fillId="0" borderId="33" xfId="0" applyNumberFormat="1" applyFont="1" applyBorder="1" applyAlignment="1">
      <alignment/>
    </xf>
    <xf numFmtId="0" fontId="13" fillId="0" borderId="34" xfId="0" applyFont="1" applyBorder="1" applyAlignment="1">
      <alignment horizontal="left" wrapText="1"/>
    </xf>
    <xf numFmtId="0" fontId="13" fillId="0" borderId="34" xfId="0" applyFont="1" applyBorder="1" applyAlignment="1" quotePrefix="1">
      <alignment horizontal="left" wrapText="1"/>
    </xf>
    <xf numFmtId="0" fontId="13" fillId="0" borderId="31" xfId="0" applyFont="1" applyBorder="1" applyAlignment="1" quotePrefix="1">
      <alignment horizontal="left"/>
    </xf>
    <xf numFmtId="0" fontId="13" fillId="3" borderId="31" xfId="0" applyFont="1" applyFill="1" applyBorder="1" applyAlignment="1">
      <alignment/>
    </xf>
    <xf numFmtId="3" fontId="13" fillId="0" borderId="35" xfId="15" applyNumberFormat="1" applyFont="1" applyBorder="1" applyAlignment="1" applyProtection="1">
      <alignment horizontal="right"/>
      <protection locked="0"/>
    </xf>
    <xf numFmtId="0" fontId="0" fillId="0" borderId="28" xfId="0" applyFont="1" applyBorder="1" applyAlignment="1">
      <alignment wrapText="1"/>
    </xf>
    <xf numFmtId="3" fontId="0" fillId="0" borderId="28" xfId="0" applyNumberFormat="1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0" fontId="1" fillId="3" borderId="33" xfId="0" applyFont="1" applyFill="1" applyBorder="1" applyAlignment="1">
      <alignment wrapText="1"/>
    </xf>
    <xf numFmtId="3" fontId="1" fillId="3" borderId="33" xfId="0" applyNumberFormat="1" applyFont="1" applyFill="1" applyBorder="1" applyAlignment="1">
      <alignment/>
    </xf>
    <xf numFmtId="0" fontId="4" fillId="0" borderId="36" xfId="0" applyFont="1" applyBorder="1" applyAlignment="1">
      <alignment wrapText="1"/>
    </xf>
    <xf numFmtId="3" fontId="4" fillId="0" borderId="36" xfId="0" applyNumberFormat="1" applyFont="1" applyBorder="1" applyAlignment="1">
      <alignment wrapText="1"/>
    </xf>
    <xf numFmtId="3" fontId="4" fillId="0" borderId="0" xfId="0" applyNumberFormat="1" applyFont="1" applyAlignment="1">
      <alignment horizontal="right"/>
    </xf>
    <xf numFmtId="3" fontId="1" fillId="0" borderId="26" xfId="0" applyNumberFormat="1" applyFont="1" applyBorder="1" applyAlignment="1">
      <alignment wrapText="1"/>
    </xf>
    <xf numFmtId="3" fontId="0" fillId="0" borderId="26" xfId="0" applyNumberFormat="1" applyFont="1" applyBorder="1" applyAlignment="1">
      <alignment wrapText="1"/>
    </xf>
    <xf numFmtId="3" fontId="4" fillId="0" borderId="26" xfId="0" applyNumberFormat="1" applyFont="1" applyBorder="1" applyAlignment="1">
      <alignment wrapText="1"/>
    </xf>
    <xf numFmtId="3" fontId="1" fillId="4" borderId="26" xfId="0" applyNumberFormat="1" applyFont="1" applyFill="1" applyBorder="1" applyAlignment="1">
      <alignment wrapText="1"/>
    </xf>
    <xf numFmtId="0" fontId="0" fillId="0" borderId="20" xfId="0" applyFont="1" applyBorder="1" applyAlignment="1">
      <alignment horizontal="left" wrapText="1"/>
    </xf>
    <xf numFmtId="3" fontId="0" fillId="0" borderId="20" xfId="0" applyNumberFormat="1" applyFont="1" applyBorder="1" applyAlignment="1">
      <alignment/>
    </xf>
    <xf numFmtId="0" fontId="13" fillId="3" borderId="34" xfId="0" applyFont="1" applyFill="1" applyBorder="1" applyAlignment="1">
      <alignment/>
    </xf>
    <xf numFmtId="3" fontId="13" fillId="0" borderId="37" xfId="15" applyNumberFormat="1" applyFont="1" applyBorder="1" applyAlignment="1" applyProtection="1">
      <alignment horizontal="right"/>
      <protection locked="0"/>
    </xf>
    <xf numFmtId="0" fontId="0" fillId="0" borderId="20" xfId="0" applyBorder="1" applyAlignment="1">
      <alignment wrapText="1"/>
    </xf>
    <xf numFmtId="3" fontId="0" fillId="3" borderId="20" xfId="0" applyNumberFormat="1" applyFont="1" applyFill="1" applyBorder="1" applyAlignment="1">
      <alignment horizontal="right"/>
    </xf>
    <xf numFmtId="3" fontId="1" fillId="3" borderId="20" xfId="0" applyNumberFormat="1" applyFont="1" applyFill="1" applyBorder="1" applyAlignment="1">
      <alignment/>
    </xf>
    <xf numFmtId="0" fontId="13" fillId="0" borderId="32" xfId="0" applyFont="1" applyBorder="1" applyAlignment="1" quotePrefix="1">
      <alignment horizontal="left" wrapText="1"/>
    </xf>
    <xf numFmtId="0" fontId="4" fillId="0" borderId="20" xfId="0" applyFont="1" applyBorder="1" applyAlignment="1">
      <alignment wrapText="1"/>
    </xf>
    <xf numFmtId="3" fontId="4" fillId="3" borderId="20" xfId="0" applyNumberFormat="1" applyFont="1" applyFill="1" applyBorder="1" applyAlignment="1">
      <alignment horizontal="right"/>
    </xf>
    <xf numFmtId="3" fontId="4" fillId="3" borderId="20" xfId="0" applyNumberFormat="1" applyFont="1" applyFill="1" applyBorder="1" applyAlignment="1">
      <alignment/>
    </xf>
    <xf numFmtId="0" fontId="13" fillId="0" borderId="27" xfId="0" applyFont="1" applyBorder="1" applyAlignment="1">
      <alignment horizontal="left" wrapText="1"/>
    </xf>
    <xf numFmtId="0" fontId="13" fillId="3" borderId="38" xfId="0" applyFont="1" applyFill="1" applyBorder="1" applyAlignment="1">
      <alignment/>
    </xf>
    <xf numFmtId="3" fontId="13" fillId="0" borderId="27" xfId="15" applyNumberFormat="1" applyFont="1" applyBorder="1" applyAlignment="1">
      <alignment/>
    </xf>
    <xf numFmtId="0" fontId="4" fillId="0" borderId="29" xfId="0" applyFont="1" applyBorder="1" applyAlignment="1" quotePrefix="1">
      <alignment horizontal="left"/>
    </xf>
    <xf numFmtId="0" fontId="4" fillId="0" borderId="5" xfId="0" applyFont="1" applyBorder="1" applyAlignment="1">
      <alignment horizontal="left" wrapText="1"/>
    </xf>
    <xf numFmtId="0" fontId="4" fillId="3" borderId="5" xfId="0" applyFont="1" applyFill="1" applyBorder="1" applyAlignment="1">
      <alignment/>
    </xf>
    <xf numFmtId="0" fontId="0" fillId="0" borderId="39" xfId="0" applyFont="1" applyBorder="1" applyAlignment="1">
      <alignment wrapText="1"/>
    </xf>
    <xf numFmtId="0" fontId="1" fillId="0" borderId="7" xfId="0" applyFont="1" applyBorder="1" applyAlignment="1">
      <alignment/>
    </xf>
    <xf numFmtId="0" fontId="0" fillId="0" borderId="4" xfId="0" applyFont="1" applyBorder="1" applyAlignment="1">
      <alignment wrapText="1"/>
    </xf>
    <xf numFmtId="0" fontId="4" fillId="0" borderId="27" xfId="0" applyFont="1" applyBorder="1" applyAlignment="1">
      <alignment horizontal="left" wrapText="1"/>
    </xf>
    <xf numFmtId="0" fontId="4" fillId="0" borderId="27" xfId="0" applyFont="1" applyBorder="1" applyAlignment="1">
      <alignment/>
    </xf>
    <xf numFmtId="164" fontId="4" fillId="0" borderId="40" xfId="15" applyNumberFormat="1" applyFont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4" fillId="0" borderId="31" xfId="0" applyFont="1" applyBorder="1" applyAlignment="1">
      <alignment horizontal="left" wrapText="1"/>
    </xf>
    <xf numFmtId="0" fontId="4" fillId="0" borderId="31" xfId="0" applyFont="1" applyBorder="1" applyAlignment="1">
      <alignment/>
    </xf>
    <xf numFmtId="164" fontId="4" fillId="0" borderId="31" xfId="15" applyNumberFormat="1" applyFont="1" applyBorder="1" applyAlignment="1">
      <alignment/>
    </xf>
    <xf numFmtId="3" fontId="4" fillId="3" borderId="31" xfId="0" applyNumberFormat="1" applyFont="1" applyFill="1" applyBorder="1" applyAlignment="1">
      <alignment/>
    </xf>
    <xf numFmtId="0" fontId="0" fillId="0" borderId="5" xfId="0" applyFont="1" applyBorder="1" applyAlignment="1">
      <alignment horizontal="left" wrapText="1"/>
    </xf>
    <xf numFmtId="164" fontId="0" fillId="0" borderId="41" xfId="15" applyNumberFormat="1" applyFont="1" applyBorder="1" applyAlignment="1">
      <alignment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5" borderId="7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1" fillId="6" borderId="5" xfId="0" applyFont="1" applyFill="1" applyBorder="1" applyAlignment="1">
      <alignment horizontal="center" vertical="center"/>
    </xf>
    <xf numFmtId="3" fontId="0" fillId="3" borderId="7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/>
    </xf>
    <xf numFmtId="3" fontId="0" fillId="0" borderId="5" xfId="0" applyNumberFormat="1" applyFont="1" applyBorder="1" applyAlignment="1">
      <alignment/>
    </xf>
    <xf numFmtId="3" fontId="1" fillId="2" borderId="8" xfId="0" applyNumberFormat="1" applyFont="1" applyFill="1" applyBorder="1" applyAlignment="1">
      <alignment/>
    </xf>
    <xf numFmtId="3" fontId="4" fillId="3" borderId="5" xfId="0" applyNumberFormat="1" applyFont="1" applyFill="1" applyBorder="1" applyAlignment="1">
      <alignment/>
    </xf>
    <xf numFmtId="0" fontId="9" fillId="0" borderId="4" xfId="0" applyFont="1" applyBorder="1" applyAlignment="1">
      <alignment horizontal="center"/>
    </xf>
    <xf numFmtId="3" fontId="9" fillId="0" borderId="4" xfId="0" applyNumberFormat="1" applyFont="1" applyBorder="1" applyAlignment="1">
      <alignment horizontal="right"/>
    </xf>
    <xf numFmtId="3" fontId="1" fillId="2" borderId="7" xfId="0" applyNumberFormat="1" applyFont="1" applyFill="1" applyBorder="1" applyAlignment="1">
      <alignment/>
    </xf>
    <xf numFmtId="0" fontId="8" fillId="0" borderId="24" xfId="0" applyFont="1" applyBorder="1" applyAlignment="1">
      <alignment horizontal="left" wrapText="1"/>
    </xf>
    <xf numFmtId="3" fontId="8" fillId="3" borderId="7" xfId="0" applyNumberFormat="1" applyFont="1" applyFill="1" applyBorder="1" applyAlignment="1">
      <alignment horizontal="right"/>
    </xf>
    <xf numFmtId="3" fontId="8" fillId="5" borderId="24" xfId="0" applyNumberFormat="1" applyFont="1" applyFill="1" applyBorder="1" applyAlignment="1">
      <alignment/>
    </xf>
    <xf numFmtId="0" fontId="1" fillId="0" borderId="5" xfId="0" applyFont="1" applyBorder="1" applyAlignment="1">
      <alignment horizontal="center"/>
    </xf>
    <xf numFmtId="3" fontId="1" fillId="3" borderId="4" xfId="0" applyNumberFormat="1" applyFont="1" applyFill="1" applyBorder="1" applyAlignment="1">
      <alignment/>
    </xf>
    <xf numFmtId="3" fontId="1" fillId="0" borderId="5" xfId="0" applyNumberFormat="1" applyFont="1" applyBorder="1" applyAlignment="1">
      <alignment/>
    </xf>
    <xf numFmtId="0" fontId="3" fillId="0" borderId="2" xfId="0" applyFont="1" applyBorder="1" applyAlignment="1">
      <alignment horizontal="center" wrapText="1"/>
    </xf>
    <xf numFmtId="3" fontId="3" fillId="3" borderId="2" xfId="0" applyNumberFormat="1" applyFont="1" applyFill="1" applyBorder="1" applyAlignment="1">
      <alignment/>
    </xf>
    <xf numFmtId="3" fontId="3" fillId="5" borderId="2" xfId="0" applyNumberFormat="1" applyFont="1" applyFill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11</xdr:row>
      <xdr:rowOff>0</xdr:rowOff>
    </xdr:from>
    <xdr:to>
      <xdr:col>1</xdr:col>
      <xdr:colOff>523875</xdr:colOff>
      <xdr:row>11</xdr:row>
      <xdr:rowOff>0</xdr:rowOff>
    </xdr:to>
    <xdr:sp>
      <xdr:nvSpPr>
        <xdr:cNvPr id="1" name="Arc 1"/>
        <xdr:cNvSpPr>
          <a:spLocks/>
        </xdr:cNvSpPr>
      </xdr:nvSpPr>
      <xdr:spPr>
        <a:xfrm>
          <a:off x="1000125" y="2762250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1095375" y="2762250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="75" zoomScaleNormal="75" workbookViewId="0" topLeftCell="A1">
      <selection activeCell="F2" sqref="F2"/>
    </sheetView>
  </sheetViews>
  <sheetFormatPr defaultColWidth="9.00390625" defaultRowHeight="12.75"/>
  <cols>
    <col min="1" max="1" width="5.375" style="57" customWidth="1"/>
    <col min="2" max="2" width="7.75390625" style="57" customWidth="1"/>
    <col min="3" max="3" width="69.875" style="57" customWidth="1"/>
    <col min="4" max="4" width="19.125" style="57" customWidth="1"/>
    <col min="5" max="5" width="14.625" style="57" hidden="1" customWidth="1"/>
    <col min="6" max="6" width="17.375" style="57" customWidth="1"/>
    <col min="7" max="7" width="17.75390625" style="57" customWidth="1"/>
    <col min="8" max="8" width="12.00390625" style="57" customWidth="1"/>
    <col min="9" max="9" width="11.125" style="57" customWidth="1"/>
    <col min="10" max="10" width="15.25390625" style="57" customWidth="1"/>
    <col min="11" max="16384" width="9.125" style="57" customWidth="1"/>
  </cols>
  <sheetData>
    <row r="1" spans="2:6" ht="15" customHeight="1">
      <c r="B1" s="4"/>
      <c r="F1" s="57" t="s">
        <v>66</v>
      </c>
    </row>
    <row r="2" ht="15.75" customHeight="1">
      <c r="F2" s="57" t="s">
        <v>179</v>
      </c>
    </row>
    <row r="3" spans="3:6" ht="17.25" customHeight="1">
      <c r="C3" s="87" t="s">
        <v>28</v>
      </c>
      <c r="F3" s="57" t="s">
        <v>64</v>
      </c>
    </row>
    <row r="4" ht="17.25" customHeight="1">
      <c r="F4" s="57" t="s">
        <v>149</v>
      </c>
    </row>
    <row r="5" ht="14.25" customHeight="1" thickBot="1">
      <c r="G5" s="186" t="s">
        <v>9</v>
      </c>
    </row>
    <row r="6" spans="1:7" ht="69" customHeight="1" thickBot="1" thickTop="1">
      <c r="A6" s="88" t="s">
        <v>5</v>
      </c>
      <c r="B6" s="88" t="s">
        <v>6</v>
      </c>
      <c r="C6" s="89" t="s">
        <v>150</v>
      </c>
      <c r="D6" s="89" t="s">
        <v>65</v>
      </c>
      <c r="E6" s="89" t="s">
        <v>14</v>
      </c>
      <c r="F6" s="88" t="s">
        <v>15</v>
      </c>
      <c r="G6" s="89" t="s">
        <v>30</v>
      </c>
    </row>
    <row r="7" spans="1:7" s="91" customFormat="1" ht="15" customHeight="1" thickBot="1" thickTop="1">
      <c r="A7" s="90">
        <v>1</v>
      </c>
      <c r="B7" s="90">
        <v>2</v>
      </c>
      <c r="C7" s="90">
        <v>3</v>
      </c>
      <c r="D7" s="90">
        <v>4</v>
      </c>
      <c r="E7" s="90">
        <v>6</v>
      </c>
      <c r="F7" s="90">
        <v>5</v>
      </c>
      <c r="G7" s="90">
        <v>6</v>
      </c>
    </row>
    <row r="8" spans="1:10" ht="18" customHeight="1" thickBot="1" thickTop="1">
      <c r="A8" s="92"/>
      <c r="B8" s="92"/>
      <c r="C8" s="93" t="s">
        <v>31</v>
      </c>
      <c r="D8" s="94">
        <v>629150225</v>
      </c>
      <c r="E8" s="94"/>
      <c r="F8" s="94">
        <f>F10</f>
        <v>1077978</v>
      </c>
      <c r="G8" s="94">
        <f>D8+F8</f>
        <v>630228203</v>
      </c>
      <c r="H8" s="67"/>
      <c r="I8" s="67"/>
      <c r="J8" s="67"/>
    </row>
    <row r="9" spans="1:7" ht="15" customHeight="1" thickTop="1">
      <c r="A9" s="19"/>
      <c r="B9" s="19"/>
      <c r="C9" s="19" t="s">
        <v>26</v>
      </c>
      <c r="D9" s="20"/>
      <c r="E9" s="20"/>
      <c r="F9" s="20"/>
      <c r="G9" s="20"/>
    </row>
    <row r="10" spans="1:10" ht="17.25" customHeight="1" thickBot="1">
      <c r="A10" s="19"/>
      <c r="B10" s="19"/>
      <c r="C10" s="95" t="s">
        <v>39</v>
      </c>
      <c r="D10" s="96">
        <v>434415033</v>
      </c>
      <c r="E10" s="96"/>
      <c r="F10" s="96">
        <f>F18</f>
        <v>1077978</v>
      </c>
      <c r="G10" s="96">
        <f aca="true" t="shared" si="0" ref="G10:G31">D10+F10</f>
        <v>435493011</v>
      </c>
      <c r="H10" s="67"/>
      <c r="J10" s="67"/>
    </row>
    <row r="11" spans="1:7" ht="18" customHeight="1" hidden="1">
      <c r="A11" s="19"/>
      <c r="B11" s="19"/>
      <c r="C11" s="97" t="s">
        <v>32</v>
      </c>
      <c r="D11" s="98"/>
      <c r="E11" s="98"/>
      <c r="F11" s="98"/>
      <c r="G11" s="98">
        <f t="shared" si="0"/>
        <v>0</v>
      </c>
    </row>
    <row r="12" spans="1:7" ht="18" customHeight="1" hidden="1">
      <c r="A12" s="19"/>
      <c r="B12" s="19"/>
      <c r="C12" s="99" t="s">
        <v>33</v>
      </c>
      <c r="D12" s="100"/>
      <c r="E12" s="100"/>
      <c r="F12" s="100"/>
      <c r="G12" s="100">
        <f t="shared" si="0"/>
        <v>0</v>
      </c>
    </row>
    <row r="13" spans="1:7" s="65" customFormat="1" ht="18" customHeight="1" hidden="1">
      <c r="A13" s="23"/>
      <c r="B13" s="23"/>
      <c r="C13" s="101" t="s">
        <v>34</v>
      </c>
      <c r="D13" s="102"/>
      <c r="E13" s="102"/>
      <c r="F13" s="102"/>
      <c r="G13" s="102">
        <f t="shared" si="0"/>
        <v>0</v>
      </c>
    </row>
    <row r="14" spans="1:7" s="65" customFormat="1" ht="18" customHeight="1" hidden="1">
      <c r="A14" s="23"/>
      <c r="B14" s="23"/>
      <c r="C14" s="103" t="s">
        <v>35</v>
      </c>
      <c r="D14" s="104"/>
      <c r="E14" s="104"/>
      <c r="F14" s="104"/>
      <c r="G14" s="104">
        <f t="shared" si="0"/>
        <v>0</v>
      </c>
    </row>
    <row r="15" spans="1:7" ht="18" customHeight="1" hidden="1">
      <c r="A15" s="19"/>
      <c r="B15" s="19"/>
      <c r="C15" s="103" t="s">
        <v>36</v>
      </c>
      <c r="D15" s="104"/>
      <c r="E15" s="104"/>
      <c r="F15" s="104"/>
      <c r="G15" s="104">
        <f t="shared" si="0"/>
        <v>0</v>
      </c>
    </row>
    <row r="16" spans="1:7" ht="16.5" customHeight="1" thickBot="1">
      <c r="A16" s="19"/>
      <c r="B16" s="19"/>
      <c r="C16" s="103" t="s">
        <v>32</v>
      </c>
      <c r="D16" s="105">
        <v>289383820</v>
      </c>
      <c r="E16" s="105"/>
      <c r="F16" s="105"/>
      <c r="G16" s="105">
        <f t="shared" si="0"/>
        <v>289383820</v>
      </c>
    </row>
    <row r="17" spans="1:7" ht="18" customHeight="1" thickBot="1" thickTop="1">
      <c r="A17" s="19"/>
      <c r="B17" s="19"/>
      <c r="C17" s="106" t="s">
        <v>33</v>
      </c>
      <c r="D17" s="107">
        <v>110843066</v>
      </c>
      <c r="E17" s="107"/>
      <c r="F17" s="107"/>
      <c r="G17" s="107">
        <f t="shared" si="0"/>
        <v>110843066</v>
      </c>
    </row>
    <row r="18" spans="1:7" ht="19.5" customHeight="1" thickBot="1" thickTop="1">
      <c r="A18" s="63"/>
      <c r="B18" s="63"/>
      <c r="C18" s="103" t="s">
        <v>34</v>
      </c>
      <c r="D18" s="105">
        <v>870000</v>
      </c>
      <c r="E18" s="105"/>
      <c r="F18" s="105">
        <f>F19</f>
        <v>1077978</v>
      </c>
      <c r="G18" s="105">
        <f t="shared" si="0"/>
        <v>1947978</v>
      </c>
    </row>
    <row r="19" spans="1:7" ht="18" customHeight="1" thickTop="1">
      <c r="A19" s="108">
        <v>853</v>
      </c>
      <c r="B19" s="109"/>
      <c r="C19" s="110" t="s">
        <v>17</v>
      </c>
      <c r="D19" s="111"/>
      <c r="E19" s="111"/>
      <c r="F19" s="111">
        <f>F20+F22</f>
        <v>1077978</v>
      </c>
      <c r="G19" s="111">
        <f t="shared" si="0"/>
        <v>1077978</v>
      </c>
    </row>
    <row r="20" spans="1:7" ht="17.25" customHeight="1">
      <c r="A20" s="113"/>
      <c r="B20" s="114">
        <v>85315</v>
      </c>
      <c r="C20" s="185" t="s">
        <v>63</v>
      </c>
      <c r="D20" s="116"/>
      <c r="E20" s="116"/>
      <c r="F20" s="116">
        <f>F21</f>
        <v>854978</v>
      </c>
      <c r="G20" s="116">
        <f t="shared" si="0"/>
        <v>854978</v>
      </c>
    </row>
    <row r="21" spans="1:7" ht="27" customHeight="1">
      <c r="A21" s="19"/>
      <c r="B21" s="19"/>
      <c r="C21" s="174" t="s">
        <v>61</v>
      </c>
      <c r="D21" s="172"/>
      <c r="E21" s="172"/>
      <c r="F21" s="172">
        <v>854978</v>
      </c>
      <c r="G21" s="172">
        <f t="shared" si="0"/>
        <v>854978</v>
      </c>
    </row>
    <row r="22" spans="1:7" ht="17.25" customHeight="1">
      <c r="A22" s="183"/>
      <c r="B22" s="184">
        <v>85395</v>
      </c>
      <c r="C22" s="115" t="s">
        <v>40</v>
      </c>
      <c r="D22" s="116"/>
      <c r="E22" s="116"/>
      <c r="F22" s="116">
        <f>F23</f>
        <v>223000</v>
      </c>
      <c r="G22" s="116">
        <f t="shared" si="0"/>
        <v>223000</v>
      </c>
    </row>
    <row r="23" spans="1:7" ht="18" customHeight="1">
      <c r="A23" s="19"/>
      <c r="B23" s="19"/>
      <c r="C23" s="171" t="s">
        <v>57</v>
      </c>
      <c r="D23" s="172"/>
      <c r="E23" s="172"/>
      <c r="F23" s="172">
        <v>223000</v>
      </c>
      <c r="G23" s="172">
        <f t="shared" si="0"/>
        <v>223000</v>
      </c>
    </row>
    <row r="24" spans="1:7" ht="17.25" customHeight="1" thickBot="1">
      <c r="A24" s="19"/>
      <c r="B24" s="19"/>
      <c r="C24" s="103" t="s">
        <v>41</v>
      </c>
      <c r="D24" s="105">
        <v>11952</v>
      </c>
      <c r="E24" s="105"/>
      <c r="F24" s="105"/>
      <c r="G24" s="105">
        <f t="shared" si="0"/>
        <v>11952</v>
      </c>
    </row>
    <row r="25" spans="1:7" ht="28.5" customHeight="1" thickBot="1" thickTop="1">
      <c r="A25" s="19"/>
      <c r="B25" s="19"/>
      <c r="C25" s="106" t="s">
        <v>37</v>
      </c>
      <c r="D25" s="107">
        <v>33306195</v>
      </c>
      <c r="E25" s="107"/>
      <c r="F25" s="107"/>
      <c r="G25" s="107">
        <f t="shared" si="0"/>
        <v>33306195</v>
      </c>
    </row>
    <row r="26" spans="1:8" ht="19.5" customHeight="1" thickBot="1" thickTop="1">
      <c r="A26" s="19"/>
      <c r="B26" s="19"/>
      <c r="C26" s="95" t="s">
        <v>38</v>
      </c>
      <c r="D26" s="96">
        <v>194735192</v>
      </c>
      <c r="E26" s="96"/>
      <c r="F26" s="96"/>
      <c r="G26" s="96">
        <f t="shared" si="0"/>
        <v>194735192</v>
      </c>
      <c r="H26" s="67"/>
    </row>
    <row r="27" spans="1:8" s="62" customFormat="1" ht="18.75" customHeight="1" thickBot="1">
      <c r="A27" s="19"/>
      <c r="B27" s="19"/>
      <c r="C27" s="117" t="s">
        <v>32</v>
      </c>
      <c r="D27" s="98">
        <v>16746019</v>
      </c>
      <c r="E27" s="98"/>
      <c r="F27" s="98"/>
      <c r="G27" s="98">
        <f t="shared" si="0"/>
        <v>16746019</v>
      </c>
      <c r="H27" s="187"/>
    </row>
    <row r="28" spans="1:7" ht="18" customHeight="1" thickTop="1">
      <c r="A28" s="19"/>
      <c r="B28" s="19"/>
      <c r="C28" s="18" t="s">
        <v>33</v>
      </c>
      <c r="D28" s="22">
        <v>134739658</v>
      </c>
      <c r="E28" s="22"/>
      <c r="F28" s="22"/>
      <c r="G28" s="22">
        <f t="shared" si="0"/>
        <v>134739658</v>
      </c>
    </row>
    <row r="29" spans="1:7" ht="19.5" customHeight="1" thickBot="1">
      <c r="A29" s="19"/>
      <c r="B29" s="19"/>
      <c r="C29" s="103" t="s">
        <v>34</v>
      </c>
      <c r="D29" s="104">
        <v>20085000</v>
      </c>
      <c r="E29" s="104"/>
      <c r="F29" s="104"/>
      <c r="G29" s="104">
        <f t="shared" si="0"/>
        <v>20085000</v>
      </c>
    </row>
    <row r="30" spans="1:7" ht="17.25" customHeight="1" thickBot="1" thickTop="1">
      <c r="A30" s="19"/>
      <c r="B30" s="19"/>
      <c r="C30" s="103" t="s">
        <v>41</v>
      </c>
      <c r="D30" s="104">
        <v>2492981</v>
      </c>
      <c r="E30" s="104"/>
      <c r="F30" s="104"/>
      <c r="G30" s="104">
        <f t="shared" si="0"/>
        <v>2492981</v>
      </c>
    </row>
    <row r="31" spans="1:7" ht="30" customHeight="1" thickTop="1">
      <c r="A31" s="63"/>
      <c r="B31" s="63"/>
      <c r="C31" s="233" t="s">
        <v>59</v>
      </c>
      <c r="D31" s="234">
        <v>20671534</v>
      </c>
      <c r="E31" s="234"/>
      <c r="F31" s="234"/>
      <c r="G31" s="234">
        <f t="shared" si="0"/>
        <v>20671534</v>
      </c>
    </row>
  </sheetData>
  <printOptions horizontalCentered="1"/>
  <pageMargins left="0.1968503937007874" right="0.1968503937007874" top="0.6692913385826772" bottom="0.3937007874015748" header="0.5118110236220472" footer="0.31496062992125984"/>
  <pageSetup firstPageNumber="3" useFirstPageNumber="1" horizontalDpi="300" verticalDpi="300" orientation="landscape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75" zoomScaleNormal="75" workbookViewId="0" topLeftCell="A1">
      <selection activeCell="G2" sqref="G2"/>
    </sheetView>
  </sheetViews>
  <sheetFormatPr defaultColWidth="9.00390625" defaultRowHeight="12.75"/>
  <cols>
    <col min="1" max="1" width="5.375" style="57" customWidth="1"/>
    <col min="2" max="2" width="7.75390625" style="57" customWidth="1"/>
    <col min="3" max="3" width="5.625" style="57" customWidth="1"/>
    <col min="4" max="4" width="69.875" style="57" customWidth="1"/>
    <col min="5" max="5" width="19.125" style="57" customWidth="1"/>
    <col min="6" max="6" width="14.625" style="57" hidden="1" customWidth="1"/>
    <col min="7" max="7" width="17.375" style="57" customWidth="1"/>
    <col min="8" max="8" width="17.75390625" style="57" customWidth="1"/>
    <col min="9" max="9" width="12.00390625" style="57" customWidth="1"/>
    <col min="10" max="10" width="11.125" style="57" customWidth="1"/>
    <col min="11" max="11" width="15.25390625" style="57" customWidth="1"/>
    <col min="12" max="16384" width="9.125" style="57" customWidth="1"/>
  </cols>
  <sheetData>
    <row r="1" spans="2:7" ht="15" customHeight="1">
      <c r="B1" s="4"/>
      <c r="C1" s="4"/>
      <c r="G1" s="57" t="s">
        <v>67</v>
      </c>
    </row>
    <row r="2" ht="15.75" customHeight="1">
      <c r="G2" s="57" t="s">
        <v>179</v>
      </c>
    </row>
    <row r="3" spans="4:7" ht="17.25" customHeight="1">
      <c r="D3" s="87" t="s">
        <v>28</v>
      </c>
      <c r="G3" s="57" t="s">
        <v>64</v>
      </c>
    </row>
    <row r="4" ht="17.25" customHeight="1">
      <c r="G4" s="57" t="s">
        <v>149</v>
      </c>
    </row>
    <row r="5" ht="14.25" customHeight="1" thickBot="1">
      <c r="H5" s="186" t="s">
        <v>9</v>
      </c>
    </row>
    <row r="6" spans="1:8" ht="78" customHeight="1" thickBot="1" thickTop="1">
      <c r="A6" s="88" t="s">
        <v>5</v>
      </c>
      <c r="B6" s="88" t="s">
        <v>6</v>
      </c>
      <c r="C6" s="89" t="s">
        <v>7</v>
      </c>
      <c r="D6" s="89" t="s">
        <v>29</v>
      </c>
      <c r="E6" s="89" t="s">
        <v>65</v>
      </c>
      <c r="F6" s="89" t="s">
        <v>14</v>
      </c>
      <c r="G6" s="88" t="s">
        <v>15</v>
      </c>
      <c r="H6" s="89" t="s">
        <v>30</v>
      </c>
    </row>
    <row r="7" spans="1:8" s="91" customFormat="1" ht="15.75" customHeight="1" thickBot="1" thickTop="1">
      <c r="A7" s="90">
        <v>1</v>
      </c>
      <c r="B7" s="90">
        <v>2</v>
      </c>
      <c r="C7" s="90">
        <v>3</v>
      </c>
      <c r="D7" s="90">
        <v>4</v>
      </c>
      <c r="E7" s="90">
        <v>5</v>
      </c>
      <c r="F7" s="90">
        <v>6</v>
      </c>
      <c r="G7" s="90">
        <v>6</v>
      </c>
      <c r="H7" s="90">
        <v>7</v>
      </c>
    </row>
    <row r="8" spans="1:11" ht="18" customHeight="1" thickBot="1" thickTop="1">
      <c r="A8" s="92"/>
      <c r="B8" s="92"/>
      <c r="C8" s="92"/>
      <c r="D8" s="93" t="s">
        <v>31</v>
      </c>
      <c r="E8" s="94">
        <v>629150225</v>
      </c>
      <c r="F8" s="94"/>
      <c r="G8" s="94">
        <f>G10</f>
        <v>1077978</v>
      </c>
      <c r="H8" s="94">
        <f>E8+G8</f>
        <v>630228203</v>
      </c>
      <c r="I8" s="67"/>
      <c r="J8" s="67"/>
      <c r="K8" s="67"/>
    </row>
    <row r="9" spans="1:8" ht="15" customHeight="1" thickTop="1">
      <c r="A9" s="19"/>
      <c r="B9" s="19"/>
      <c r="C9" s="19"/>
      <c r="D9" s="19" t="s">
        <v>26</v>
      </c>
      <c r="E9" s="20"/>
      <c r="F9" s="20"/>
      <c r="G9" s="20"/>
      <c r="H9" s="20"/>
    </row>
    <row r="10" spans="1:11" ht="19.5" customHeight="1" thickBot="1">
      <c r="A10" s="19"/>
      <c r="B10" s="19"/>
      <c r="C10" s="19"/>
      <c r="D10" s="95" t="s">
        <v>39</v>
      </c>
      <c r="E10" s="96">
        <v>434415033</v>
      </c>
      <c r="F10" s="96"/>
      <c r="G10" s="96">
        <f>G18</f>
        <v>1077978</v>
      </c>
      <c r="H10" s="96">
        <f aca="true" t="shared" si="0" ref="H10:H33">E10+G10</f>
        <v>435493011</v>
      </c>
      <c r="I10" s="67"/>
      <c r="K10" s="67"/>
    </row>
    <row r="11" spans="1:8" ht="18" customHeight="1" hidden="1" thickBot="1">
      <c r="A11" s="19"/>
      <c r="B11" s="19"/>
      <c r="C11" s="19"/>
      <c r="D11" s="97" t="s">
        <v>32</v>
      </c>
      <c r="E11" s="98"/>
      <c r="F11" s="98"/>
      <c r="G11" s="98"/>
      <c r="H11" s="98">
        <f t="shared" si="0"/>
        <v>0</v>
      </c>
    </row>
    <row r="12" spans="1:8" ht="18" customHeight="1" hidden="1" thickBot="1" thickTop="1">
      <c r="A12" s="19"/>
      <c r="B12" s="19"/>
      <c r="C12" s="19"/>
      <c r="D12" s="99" t="s">
        <v>33</v>
      </c>
      <c r="E12" s="100"/>
      <c r="F12" s="100"/>
      <c r="G12" s="100"/>
      <c r="H12" s="100">
        <f t="shared" si="0"/>
        <v>0</v>
      </c>
    </row>
    <row r="13" spans="1:8" s="65" customFormat="1" ht="18" customHeight="1" hidden="1" thickBot="1" thickTop="1">
      <c r="A13" s="23"/>
      <c r="B13" s="23"/>
      <c r="C13" s="23"/>
      <c r="D13" s="101" t="s">
        <v>34</v>
      </c>
      <c r="E13" s="102"/>
      <c r="F13" s="102"/>
      <c r="G13" s="102"/>
      <c r="H13" s="102">
        <f t="shared" si="0"/>
        <v>0</v>
      </c>
    </row>
    <row r="14" spans="1:8" s="65" customFormat="1" ht="18" customHeight="1" hidden="1" thickBot="1" thickTop="1">
      <c r="A14" s="23"/>
      <c r="B14" s="23"/>
      <c r="C14" s="23"/>
      <c r="D14" s="103" t="s">
        <v>35</v>
      </c>
      <c r="E14" s="104"/>
      <c r="F14" s="104"/>
      <c r="G14" s="104"/>
      <c r="H14" s="104">
        <f t="shared" si="0"/>
        <v>0</v>
      </c>
    </row>
    <row r="15" spans="1:8" ht="18" customHeight="1" hidden="1" thickBot="1" thickTop="1">
      <c r="A15" s="19"/>
      <c r="B15" s="19"/>
      <c r="C15" s="19"/>
      <c r="D15" s="103" t="s">
        <v>36</v>
      </c>
      <c r="E15" s="104"/>
      <c r="F15" s="104"/>
      <c r="G15" s="104"/>
      <c r="H15" s="104">
        <f t="shared" si="0"/>
        <v>0</v>
      </c>
    </row>
    <row r="16" spans="1:8" ht="16.5" customHeight="1" thickBot="1">
      <c r="A16" s="19"/>
      <c r="B16" s="19"/>
      <c r="C16" s="19"/>
      <c r="D16" s="103" t="s">
        <v>32</v>
      </c>
      <c r="E16" s="105">
        <v>289383820</v>
      </c>
      <c r="F16" s="105"/>
      <c r="G16" s="105"/>
      <c r="H16" s="105">
        <f t="shared" si="0"/>
        <v>289383820</v>
      </c>
    </row>
    <row r="17" spans="1:8" ht="18" customHeight="1" thickBot="1" thickTop="1">
      <c r="A17" s="19"/>
      <c r="B17" s="19"/>
      <c r="C17" s="19"/>
      <c r="D17" s="106" t="s">
        <v>33</v>
      </c>
      <c r="E17" s="107">
        <v>110843066</v>
      </c>
      <c r="F17" s="107"/>
      <c r="G17" s="107"/>
      <c r="H17" s="107">
        <f t="shared" si="0"/>
        <v>110843066</v>
      </c>
    </row>
    <row r="18" spans="1:8" ht="19.5" customHeight="1" thickBot="1" thickTop="1">
      <c r="A18" s="63"/>
      <c r="B18" s="63"/>
      <c r="C18" s="63"/>
      <c r="D18" s="103" t="s">
        <v>34</v>
      </c>
      <c r="E18" s="105">
        <v>870000</v>
      </c>
      <c r="F18" s="105"/>
      <c r="G18" s="105">
        <f>G19</f>
        <v>1077978</v>
      </c>
      <c r="H18" s="105">
        <f t="shared" si="0"/>
        <v>1947978</v>
      </c>
    </row>
    <row r="19" spans="1:8" ht="18" customHeight="1" thickTop="1">
      <c r="A19" s="108">
        <v>853</v>
      </c>
      <c r="B19" s="109"/>
      <c r="C19" s="109"/>
      <c r="D19" s="110" t="s">
        <v>17</v>
      </c>
      <c r="E19" s="111"/>
      <c r="F19" s="111"/>
      <c r="G19" s="111">
        <f>G20+G23</f>
        <v>1077978</v>
      </c>
      <c r="H19" s="111">
        <f t="shared" si="0"/>
        <v>1077978</v>
      </c>
    </row>
    <row r="20" spans="1:8" ht="17.25" customHeight="1">
      <c r="A20" s="113"/>
      <c r="B20" s="114">
        <v>85315</v>
      </c>
      <c r="C20" s="114"/>
      <c r="D20" s="185" t="s">
        <v>63</v>
      </c>
      <c r="E20" s="116"/>
      <c r="F20" s="116"/>
      <c r="G20" s="116">
        <f>G21</f>
        <v>854978</v>
      </c>
      <c r="H20" s="116">
        <f>E20+G20</f>
        <v>854978</v>
      </c>
    </row>
    <row r="21" spans="1:8" ht="27" customHeight="1">
      <c r="A21" s="19"/>
      <c r="B21" s="19"/>
      <c r="C21" s="179"/>
      <c r="D21" s="180" t="s">
        <v>61</v>
      </c>
      <c r="E21" s="85"/>
      <c r="F21" s="85"/>
      <c r="G21" s="85">
        <f>G22</f>
        <v>854978</v>
      </c>
      <c r="H21" s="85">
        <f>E21+G21</f>
        <v>854978</v>
      </c>
    </row>
    <row r="22" spans="1:8" s="65" customFormat="1" ht="27.75" customHeight="1">
      <c r="A22" s="23"/>
      <c r="B22" s="23"/>
      <c r="C22" s="181">
        <v>203</v>
      </c>
      <c r="D22" s="182" t="s">
        <v>62</v>
      </c>
      <c r="E22" s="30"/>
      <c r="F22" s="30"/>
      <c r="G22" s="30">
        <v>854978</v>
      </c>
      <c r="H22" s="30">
        <f>E22+G22</f>
        <v>854978</v>
      </c>
    </row>
    <row r="23" spans="1:8" ht="19.5" customHeight="1">
      <c r="A23" s="183"/>
      <c r="B23" s="184">
        <v>85395</v>
      </c>
      <c r="C23" s="184"/>
      <c r="D23" s="185" t="s">
        <v>40</v>
      </c>
      <c r="E23" s="116"/>
      <c r="F23" s="116"/>
      <c r="G23" s="116">
        <f>G24</f>
        <v>223000</v>
      </c>
      <c r="H23" s="116">
        <f t="shared" si="0"/>
        <v>223000</v>
      </c>
    </row>
    <row r="24" spans="1:8" ht="18" customHeight="1">
      <c r="A24" s="19"/>
      <c r="B24" s="19"/>
      <c r="C24" s="19"/>
      <c r="D24" s="84" t="s">
        <v>57</v>
      </c>
      <c r="E24" s="85"/>
      <c r="F24" s="85"/>
      <c r="G24" s="85">
        <f>G25</f>
        <v>223000</v>
      </c>
      <c r="H24" s="85">
        <f t="shared" si="0"/>
        <v>223000</v>
      </c>
    </row>
    <row r="25" spans="1:8" s="65" customFormat="1" ht="27" customHeight="1">
      <c r="A25" s="23"/>
      <c r="B25" s="23"/>
      <c r="C25" s="36">
        <v>203</v>
      </c>
      <c r="D25" s="18" t="s">
        <v>60</v>
      </c>
      <c r="E25" s="30"/>
      <c r="F25" s="30"/>
      <c r="G25" s="30">
        <v>223000</v>
      </c>
      <c r="H25" s="30">
        <f t="shared" si="0"/>
        <v>223000</v>
      </c>
    </row>
    <row r="26" spans="1:8" ht="20.25" customHeight="1" thickBot="1">
      <c r="A26" s="19"/>
      <c r="B26" s="19"/>
      <c r="C26" s="19"/>
      <c r="D26" s="103" t="s">
        <v>41</v>
      </c>
      <c r="E26" s="105">
        <v>11952</v>
      </c>
      <c r="F26" s="105"/>
      <c r="G26" s="105"/>
      <c r="H26" s="105">
        <f t="shared" si="0"/>
        <v>11952</v>
      </c>
    </row>
    <row r="27" spans="1:8" ht="30.75" customHeight="1" thickBot="1" thickTop="1">
      <c r="A27" s="19"/>
      <c r="B27" s="19"/>
      <c r="C27" s="19"/>
      <c r="D27" s="106" t="s">
        <v>37</v>
      </c>
      <c r="E27" s="107">
        <v>33306195</v>
      </c>
      <c r="F27" s="107"/>
      <c r="G27" s="107"/>
      <c r="H27" s="107">
        <f t="shared" si="0"/>
        <v>33306195</v>
      </c>
    </row>
    <row r="28" spans="1:9" ht="19.5" customHeight="1" thickBot="1" thickTop="1">
      <c r="A28" s="19"/>
      <c r="B28" s="19"/>
      <c r="C28" s="19"/>
      <c r="D28" s="95" t="s">
        <v>38</v>
      </c>
      <c r="E28" s="96">
        <v>194735192</v>
      </c>
      <c r="F28" s="96"/>
      <c r="G28" s="96"/>
      <c r="H28" s="96">
        <f t="shared" si="0"/>
        <v>194735192</v>
      </c>
      <c r="I28" s="67"/>
    </row>
    <row r="29" spans="1:9" s="62" customFormat="1" ht="19.5" customHeight="1" thickBot="1">
      <c r="A29" s="19"/>
      <c r="B29" s="19"/>
      <c r="C29" s="19"/>
      <c r="D29" s="117" t="s">
        <v>32</v>
      </c>
      <c r="E29" s="98">
        <v>16746019</v>
      </c>
      <c r="F29" s="98"/>
      <c r="G29" s="98"/>
      <c r="H29" s="98">
        <f t="shared" si="0"/>
        <v>16746019</v>
      </c>
      <c r="I29" s="187"/>
    </row>
    <row r="30" spans="1:8" ht="18" customHeight="1" thickTop="1">
      <c r="A30" s="63"/>
      <c r="B30" s="63"/>
      <c r="C30" s="63"/>
      <c r="D30" s="18" t="s">
        <v>33</v>
      </c>
      <c r="E30" s="22">
        <v>134739658</v>
      </c>
      <c r="F30" s="22"/>
      <c r="G30" s="22"/>
      <c r="H30" s="22">
        <f t="shared" si="0"/>
        <v>134739658</v>
      </c>
    </row>
    <row r="31" spans="1:8" ht="20.25" customHeight="1" thickBot="1">
      <c r="A31" s="19"/>
      <c r="B31" s="19"/>
      <c r="C31" s="19"/>
      <c r="D31" s="103" t="s">
        <v>34</v>
      </c>
      <c r="E31" s="104">
        <v>20085000</v>
      </c>
      <c r="F31" s="104"/>
      <c r="G31" s="104"/>
      <c r="H31" s="104">
        <f t="shared" si="0"/>
        <v>20085000</v>
      </c>
    </row>
    <row r="32" spans="1:8" ht="19.5" customHeight="1" thickBot="1" thickTop="1">
      <c r="A32" s="19"/>
      <c r="B32" s="19"/>
      <c r="C32" s="19"/>
      <c r="D32" s="103" t="s">
        <v>41</v>
      </c>
      <c r="E32" s="104">
        <v>2492981</v>
      </c>
      <c r="F32" s="104"/>
      <c r="G32" s="104"/>
      <c r="H32" s="104">
        <f t="shared" si="0"/>
        <v>2492981</v>
      </c>
    </row>
    <row r="33" spans="1:8" ht="30" customHeight="1" thickTop="1">
      <c r="A33" s="63"/>
      <c r="B33" s="63"/>
      <c r="C33" s="63"/>
      <c r="D33" s="233" t="s">
        <v>59</v>
      </c>
      <c r="E33" s="234">
        <v>20671534</v>
      </c>
      <c r="F33" s="234"/>
      <c r="G33" s="234"/>
      <c r="H33" s="234">
        <f t="shared" si="0"/>
        <v>20671534</v>
      </c>
    </row>
  </sheetData>
  <printOptions horizontalCentered="1"/>
  <pageMargins left="0.1968503937007874" right="0.1968503937007874" top="0.6692913385826772" bottom="0.3937007874015748" header="0.5118110236220472" footer="0.22"/>
  <pageSetup firstPageNumber="5" useFirstPageNumber="1" horizontalDpi="300" verticalDpi="300" orientation="landscape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="75" zoomScaleNormal="75" workbookViewId="0" topLeftCell="C1">
      <selection activeCell="D13" sqref="D13"/>
    </sheetView>
  </sheetViews>
  <sheetFormatPr defaultColWidth="9.00390625" defaultRowHeight="12.75"/>
  <cols>
    <col min="1" max="1" width="7.75390625" style="57" customWidth="1"/>
    <col min="2" max="2" width="9.375" style="57" customWidth="1"/>
    <col min="3" max="3" width="65.25390625" style="57" customWidth="1"/>
    <col min="4" max="4" width="20.125" style="57" customWidth="1"/>
    <col min="5" max="5" width="17.875" style="57" customWidth="1"/>
    <col min="6" max="6" width="19.00390625" style="57" customWidth="1"/>
    <col min="7" max="7" width="11.875" style="57" customWidth="1"/>
    <col min="8" max="8" width="12.375" style="57" customWidth="1"/>
    <col min="9" max="9" width="9.125" style="57" customWidth="1"/>
    <col min="10" max="10" width="11.00390625" style="57" customWidth="1"/>
    <col min="11" max="16384" width="9.125" style="57" customWidth="1"/>
  </cols>
  <sheetData>
    <row r="1" ht="15" customHeight="1">
      <c r="E1" s="57" t="s">
        <v>27</v>
      </c>
    </row>
    <row r="2" ht="15" customHeight="1">
      <c r="E2" s="57" t="s">
        <v>179</v>
      </c>
    </row>
    <row r="3" ht="15" customHeight="1">
      <c r="E3" s="57" t="s">
        <v>64</v>
      </c>
    </row>
    <row r="4" spans="3:5" ht="15" customHeight="1">
      <c r="C4" s="39" t="s">
        <v>42</v>
      </c>
      <c r="E4" s="57" t="s">
        <v>149</v>
      </c>
    </row>
    <row r="5" ht="18.75" customHeight="1" thickBot="1">
      <c r="F5" s="186" t="s">
        <v>9</v>
      </c>
    </row>
    <row r="6" spans="1:6" ht="70.5" customHeight="1" thickBot="1" thickTop="1">
      <c r="A6" s="88" t="s">
        <v>5</v>
      </c>
      <c r="B6" s="88" t="s">
        <v>6</v>
      </c>
      <c r="C6" s="89" t="s">
        <v>151</v>
      </c>
      <c r="D6" s="89" t="s">
        <v>65</v>
      </c>
      <c r="E6" s="89" t="s">
        <v>15</v>
      </c>
      <c r="F6" s="89" t="s">
        <v>30</v>
      </c>
    </row>
    <row r="7" spans="1:6" ht="14.25" customHeight="1" thickBot="1" thickTop="1">
      <c r="A7" s="51">
        <v>1</v>
      </c>
      <c r="B7" s="51">
        <v>2</v>
      </c>
      <c r="C7" s="120">
        <v>3</v>
      </c>
      <c r="D7" s="120">
        <v>4</v>
      </c>
      <c r="E7" s="120">
        <v>5</v>
      </c>
      <c r="F7" s="120">
        <v>6</v>
      </c>
    </row>
    <row r="8" spans="1:10" ht="21" customHeight="1" thickBot="1" thickTop="1">
      <c r="A8" s="74"/>
      <c r="B8" s="121"/>
      <c r="C8" s="122" t="s">
        <v>25</v>
      </c>
      <c r="D8" s="123">
        <v>650035225</v>
      </c>
      <c r="E8" s="123">
        <f>E10</f>
        <v>1077978</v>
      </c>
      <c r="F8" s="123">
        <f>D8+E8</f>
        <v>651113203</v>
      </c>
      <c r="G8" s="67"/>
      <c r="H8" s="67"/>
      <c r="I8" s="67"/>
      <c r="J8" s="67"/>
    </row>
    <row r="9" spans="1:8" ht="12.75">
      <c r="A9" s="19"/>
      <c r="B9" s="19"/>
      <c r="C9" s="19" t="s">
        <v>26</v>
      </c>
      <c r="D9" s="124"/>
      <c r="E9" s="124"/>
      <c r="F9" s="124"/>
      <c r="H9" s="125"/>
    </row>
    <row r="10" spans="1:10" ht="20.25" customHeight="1" thickBot="1">
      <c r="A10" s="126"/>
      <c r="B10" s="126"/>
      <c r="C10" s="11" t="s">
        <v>11</v>
      </c>
      <c r="D10" s="127">
        <v>593403515</v>
      </c>
      <c r="E10" s="127">
        <f>E11</f>
        <v>1077978</v>
      </c>
      <c r="F10" s="127">
        <f aca="true" t="shared" si="0" ref="F10:F18">D10+E10</f>
        <v>594481493</v>
      </c>
      <c r="H10" s="67"/>
      <c r="J10" s="67"/>
    </row>
    <row r="11" spans="1:6" ht="18.75" customHeight="1" thickTop="1">
      <c r="A11" s="192">
        <v>853</v>
      </c>
      <c r="B11" s="192"/>
      <c r="C11" s="110" t="s">
        <v>17</v>
      </c>
      <c r="D11" s="111">
        <v>70675000</v>
      </c>
      <c r="E11" s="111">
        <f>E12+E15</f>
        <v>1077978</v>
      </c>
      <c r="F11" s="111">
        <f t="shared" si="0"/>
        <v>71752978</v>
      </c>
    </row>
    <row r="12" spans="1:6" s="128" customFormat="1" ht="19.5" customHeight="1">
      <c r="A12" s="19"/>
      <c r="B12" s="16">
        <v>85315</v>
      </c>
      <c r="C12" s="17" t="s">
        <v>63</v>
      </c>
      <c r="D12" s="28">
        <v>13700000</v>
      </c>
      <c r="E12" s="28">
        <f>E13</f>
        <v>854978</v>
      </c>
      <c r="F12" s="28">
        <f t="shared" si="0"/>
        <v>14554978</v>
      </c>
    </row>
    <row r="13" spans="1:6" s="128" customFormat="1" ht="19.5" customHeight="1">
      <c r="A13" s="19"/>
      <c r="B13" s="74"/>
      <c r="C13" s="176" t="s">
        <v>68</v>
      </c>
      <c r="D13" s="230">
        <v>13700000</v>
      </c>
      <c r="E13" s="230">
        <v>854978</v>
      </c>
      <c r="F13" s="230">
        <f t="shared" si="0"/>
        <v>14554978</v>
      </c>
    </row>
    <row r="14" spans="1:6" s="82" customFormat="1" ht="19.5" customHeight="1">
      <c r="A14" s="23"/>
      <c r="B14" s="133"/>
      <c r="C14" s="245" t="s">
        <v>69</v>
      </c>
      <c r="D14" s="246">
        <v>13700000</v>
      </c>
      <c r="E14" s="246"/>
      <c r="F14" s="246">
        <f t="shared" si="0"/>
        <v>13700000</v>
      </c>
    </row>
    <row r="15" spans="1:6" s="128" customFormat="1" ht="19.5" customHeight="1">
      <c r="A15" s="19"/>
      <c r="B15" s="16">
        <v>85395</v>
      </c>
      <c r="C15" s="17" t="s">
        <v>40</v>
      </c>
      <c r="D15" s="28">
        <v>792000</v>
      </c>
      <c r="E15" s="28">
        <f>E16</f>
        <v>223000</v>
      </c>
      <c r="F15" s="28">
        <f t="shared" si="0"/>
        <v>1015000</v>
      </c>
    </row>
    <row r="16" spans="1:6" s="128" customFormat="1" ht="19.5" customHeight="1">
      <c r="A16" s="19"/>
      <c r="B16" s="74"/>
      <c r="C16" s="171" t="s">
        <v>152</v>
      </c>
      <c r="D16" s="172"/>
      <c r="E16" s="172">
        <v>223000</v>
      </c>
      <c r="F16" s="172">
        <f t="shared" si="0"/>
        <v>223000</v>
      </c>
    </row>
    <row r="17" spans="1:6" ht="27.75" customHeight="1" thickBot="1">
      <c r="A17" s="19"/>
      <c r="B17" s="19"/>
      <c r="C17" s="130" t="s">
        <v>177</v>
      </c>
      <c r="D17" s="131">
        <v>2653981</v>
      </c>
      <c r="E17" s="131"/>
      <c r="F17" s="131">
        <f t="shared" si="0"/>
        <v>2653981</v>
      </c>
    </row>
    <row r="18" spans="1:6" ht="18.75" customHeight="1" thickTop="1">
      <c r="A18" s="114"/>
      <c r="B18" s="112"/>
      <c r="C18" s="243" t="s">
        <v>45</v>
      </c>
      <c r="D18" s="244">
        <v>53977729</v>
      </c>
      <c r="E18" s="244"/>
      <c r="F18" s="244">
        <f t="shared" si="0"/>
        <v>53977729</v>
      </c>
    </row>
  </sheetData>
  <printOptions horizontalCentered="1"/>
  <pageMargins left="0.1968503937007874" right="0.1968503937007874" top="0.6692913385826772" bottom="0.5905511811023623" header="0.5118110236220472" footer="0.4330708661417323"/>
  <pageSetup firstPageNumber="4" useFirstPageNumber="1" horizontalDpi="300" verticalDpi="300" orientation="landscape" paperSize="9" scale="98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="75" zoomScaleNormal="75" workbookViewId="0" topLeftCell="C6">
      <pane ySplit="975" topLeftCell="BM1" activePane="bottomLeft" state="split"/>
      <selection pane="topLeft" activeCell="A7" sqref="A7"/>
      <selection pane="bottomLeft" activeCell="F2" sqref="F2"/>
    </sheetView>
  </sheetViews>
  <sheetFormatPr defaultColWidth="9.00390625" defaultRowHeight="12.75"/>
  <cols>
    <col min="1" max="1" width="5.25390625" style="57" customWidth="1"/>
    <col min="2" max="2" width="7.75390625" style="57" customWidth="1"/>
    <col min="3" max="3" width="7.625" style="57" customWidth="1"/>
    <col min="4" max="4" width="58.75390625" style="57" customWidth="1"/>
    <col min="5" max="5" width="18.875" style="57" customWidth="1"/>
    <col min="6" max="7" width="15.75390625" style="57" customWidth="1"/>
    <col min="8" max="8" width="15.875" style="57" customWidth="1"/>
    <col min="9" max="9" width="11.875" style="57" customWidth="1"/>
    <col min="10" max="10" width="12.375" style="57" customWidth="1"/>
    <col min="11" max="11" width="9.125" style="57" customWidth="1"/>
    <col min="12" max="12" width="11.00390625" style="57" customWidth="1"/>
    <col min="13" max="16384" width="9.125" style="57" customWidth="1"/>
  </cols>
  <sheetData>
    <row r="1" ht="17.25" customHeight="1">
      <c r="F1" s="57" t="s">
        <v>49</v>
      </c>
    </row>
    <row r="2" ht="17.25" customHeight="1">
      <c r="F2" s="57" t="s">
        <v>179</v>
      </c>
    </row>
    <row r="3" ht="17.25" customHeight="1">
      <c r="F3" s="57" t="s">
        <v>64</v>
      </c>
    </row>
    <row r="4" spans="4:6" ht="21.75" customHeight="1">
      <c r="D4" s="39" t="s">
        <v>42</v>
      </c>
      <c r="F4" s="57" t="s">
        <v>149</v>
      </c>
    </row>
    <row r="5" ht="18.75" customHeight="1" thickBot="1">
      <c r="H5" s="119" t="s">
        <v>9</v>
      </c>
    </row>
    <row r="6" spans="1:8" ht="75" customHeight="1" thickBot="1" thickTop="1">
      <c r="A6" s="88" t="s">
        <v>5</v>
      </c>
      <c r="B6" s="88" t="s">
        <v>6</v>
      </c>
      <c r="C6" s="89" t="s">
        <v>7</v>
      </c>
      <c r="D6" s="89" t="s">
        <v>43</v>
      </c>
      <c r="E6" s="89" t="s">
        <v>65</v>
      </c>
      <c r="F6" s="89" t="s">
        <v>14</v>
      </c>
      <c r="G6" s="89" t="s">
        <v>15</v>
      </c>
      <c r="H6" s="89" t="s">
        <v>30</v>
      </c>
    </row>
    <row r="7" spans="1:8" ht="16.5" customHeight="1" thickBot="1" thickTop="1">
      <c r="A7" s="51">
        <v>1</v>
      </c>
      <c r="B7" s="51">
        <v>2</v>
      </c>
      <c r="C7" s="51">
        <v>3</v>
      </c>
      <c r="D7" s="120">
        <v>4</v>
      </c>
      <c r="E7" s="120">
        <v>5</v>
      </c>
      <c r="F7" s="120">
        <v>6</v>
      </c>
      <c r="G7" s="120">
        <v>7</v>
      </c>
      <c r="H7" s="120">
        <v>8</v>
      </c>
    </row>
    <row r="8" spans="1:12" ht="24.75" customHeight="1" thickBot="1" thickTop="1">
      <c r="A8" s="74"/>
      <c r="B8" s="121"/>
      <c r="C8" s="121"/>
      <c r="D8" s="122" t="s">
        <v>25</v>
      </c>
      <c r="E8" s="123">
        <v>650035225</v>
      </c>
      <c r="F8" s="123">
        <f>F10</f>
        <v>13500</v>
      </c>
      <c r="G8" s="123">
        <f>G10</f>
        <v>1091478</v>
      </c>
      <c r="H8" s="123">
        <f>E8+G8-F8</f>
        <v>651113203</v>
      </c>
      <c r="I8" s="67"/>
      <c r="J8" s="67"/>
      <c r="K8" s="67"/>
      <c r="L8" s="67"/>
    </row>
    <row r="9" spans="1:10" ht="18.75" customHeight="1">
      <c r="A9" s="19"/>
      <c r="B9" s="19"/>
      <c r="C9" s="19"/>
      <c r="D9" s="19" t="s">
        <v>26</v>
      </c>
      <c r="E9" s="124"/>
      <c r="F9" s="124"/>
      <c r="G9" s="124"/>
      <c r="H9" s="124"/>
      <c r="J9" s="125"/>
    </row>
    <row r="10" spans="1:12" ht="23.25" customHeight="1" thickBot="1">
      <c r="A10" s="126"/>
      <c r="B10" s="126"/>
      <c r="C10" s="126"/>
      <c r="D10" s="11" t="s">
        <v>11</v>
      </c>
      <c r="E10" s="127">
        <v>593403515</v>
      </c>
      <c r="F10" s="127">
        <f>F11+F22+F30</f>
        <v>13500</v>
      </c>
      <c r="G10" s="127">
        <f>G11+G22+G30</f>
        <v>1091478</v>
      </c>
      <c r="H10" s="127">
        <f aca="true" t="shared" si="0" ref="H10:H16">E10+G10-F10</f>
        <v>594481493</v>
      </c>
      <c r="J10" s="67"/>
      <c r="L10" s="67"/>
    </row>
    <row r="11" spans="1:8" ht="22.5" customHeight="1" thickTop="1">
      <c r="A11" s="13">
        <v>851</v>
      </c>
      <c r="B11" s="13"/>
      <c r="C11" s="109"/>
      <c r="D11" s="110" t="s">
        <v>142</v>
      </c>
      <c r="E11" s="111">
        <v>7095000</v>
      </c>
      <c r="F11" s="111">
        <f>F12</f>
        <v>8000</v>
      </c>
      <c r="G11" s="111">
        <f>G12</f>
        <v>8000</v>
      </c>
      <c r="H11" s="111">
        <f t="shared" si="0"/>
        <v>7095000</v>
      </c>
    </row>
    <row r="12" spans="1:8" s="128" customFormat="1" ht="19.5" customHeight="1">
      <c r="A12" s="19"/>
      <c r="B12" s="16">
        <v>85153</v>
      </c>
      <c r="C12" s="35"/>
      <c r="D12" s="17" t="s">
        <v>143</v>
      </c>
      <c r="E12" s="28">
        <v>100000</v>
      </c>
      <c r="F12" s="28">
        <f>F20</f>
        <v>8000</v>
      </c>
      <c r="G12" s="28">
        <f>G13</f>
        <v>8000</v>
      </c>
      <c r="H12" s="28">
        <f t="shared" si="0"/>
        <v>100000</v>
      </c>
    </row>
    <row r="13" spans="1:8" s="128" customFormat="1" ht="27" customHeight="1">
      <c r="A13" s="19"/>
      <c r="B13" s="74"/>
      <c r="C13" s="129"/>
      <c r="D13" s="240" t="s">
        <v>176</v>
      </c>
      <c r="E13" s="241">
        <v>100000</v>
      </c>
      <c r="F13" s="241">
        <f>F20</f>
        <v>8000</v>
      </c>
      <c r="G13" s="241">
        <f>G14+G16+G18</f>
        <v>8000</v>
      </c>
      <c r="H13" s="241">
        <f t="shared" si="0"/>
        <v>100000</v>
      </c>
    </row>
    <row r="14" spans="1:8" s="128" customFormat="1" ht="19.5" customHeight="1">
      <c r="A14" s="19"/>
      <c r="B14" s="74"/>
      <c r="C14" s="129"/>
      <c r="D14" s="269" t="s">
        <v>145</v>
      </c>
      <c r="E14" s="31">
        <v>10000</v>
      </c>
      <c r="F14" s="31"/>
      <c r="G14" s="31">
        <f>G15</f>
        <v>3000</v>
      </c>
      <c r="H14" s="31">
        <f t="shared" si="0"/>
        <v>13000</v>
      </c>
    </row>
    <row r="15" spans="1:8" s="82" customFormat="1" ht="21" customHeight="1">
      <c r="A15" s="23"/>
      <c r="B15" s="133"/>
      <c r="C15" s="212">
        <v>4300</v>
      </c>
      <c r="D15" s="245" t="s">
        <v>146</v>
      </c>
      <c r="E15" s="242"/>
      <c r="F15" s="242"/>
      <c r="G15" s="242">
        <v>3000</v>
      </c>
      <c r="H15" s="30">
        <f t="shared" si="0"/>
        <v>3000</v>
      </c>
    </row>
    <row r="16" spans="1:8" s="128" customFormat="1" ht="19.5" customHeight="1">
      <c r="A16" s="19"/>
      <c r="B16" s="74"/>
      <c r="C16" s="270"/>
      <c r="D16" s="271" t="s">
        <v>147</v>
      </c>
      <c r="E16" s="230">
        <v>24000</v>
      </c>
      <c r="F16" s="230"/>
      <c r="G16" s="230">
        <f>G17</f>
        <v>2000</v>
      </c>
      <c r="H16" s="230">
        <f t="shared" si="0"/>
        <v>26000</v>
      </c>
    </row>
    <row r="17" spans="1:8" s="82" customFormat="1" ht="21" customHeight="1">
      <c r="A17" s="23"/>
      <c r="B17" s="133"/>
      <c r="C17" s="34">
        <v>4300</v>
      </c>
      <c r="D17" s="245" t="s">
        <v>146</v>
      </c>
      <c r="E17" s="246"/>
      <c r="F17" s="246"/>
      <c r="G17" s="246">
        <v>2000</v>
      </c>
      <c r="H17" s="246">
        <f>E17+G17</f>
        <v>2000</v>
      </c>
    </row>
    <row r="18" spans="1:8" s="128" customFormat="1" ht="24.75" customHeight="1">
      <c r="A18" s="19"/>
      <c r="B18" s="74"/>
      <c r="C18" s="129"/>
      <c r="D18" s="271" t="s">
        <v>148</v>
      </c>
      <c r="E18" s="85">
        <v>23000</v>
      </c>
      <c r="F18" s="85"/>
      <c r="G18" s="85">
        <f>G19</f>
        <v>3000</v>
      </c>
      <c r="H18" s="85">
        <f>E18+G18-F18</f>
        <v>26000</v>
      </c>
    </row>
    <row r="19" spans="1:8" s="82" customFormat="1" ht="21" customHeight="1">
      <c r="A19" s="23"/>
      <c r="B19" s="133"/>
      <c r="C19" s="34">
        <v>4300</v>
      </c>
      <c r="D19" s="245" t="s">
        <v>146</v>
      </c>
      <c r="E19" s="30"/>
      <c r="F19" s="30"/>
      <c r="G19" s="30">
        <v>3000</v>
      </c>
      <c r="H19" s="30">
        <f>E19+G19-F19</f>
        <v>3000</v>
      </c>
    </row>
    <row r="20" spans="1:8" s="128" customFormat="1" ht="27.75" customHeight="1">
      <c r="A20" s="19"/>
      <c r="B20" s="74"/>
      <c r="C20" s="129"/>
      <c r="D20" s="271" t="s">
        <v>167</v>
      </c>
      <c r="E20" s="85">
        <v>43000</v>
      </c>
      <c r="F20" s="85">
        <f>F21</f>
        <v>8000</v>
      </c>
      <c r="G20" s="85"/>
      <c r="H20" s="85">
        <f>E20+G20-F20</f>
        <v>35000</v>
      </c>
    </row>
    <row r="21" spans="1:8" s="82" customFormat="1" ht="21" customHeight="1">
      <c r="A21" s="36"/>
      <c r="B21" s="137"/>
      <c r="C21" s="34">
        <v>4300</v>
      </c>
      <c r="D21" s="245" t="s">
        <v>146</v>
      </c>
      <c r="E21" s="30">
        <v>43000</v>
      </c>
      <c r="F21" s="30">
        <v>8000</v>
      </c>
      <c r="G21" s="30"/>
      <c r="H21" s="30">
        <f>E21+G21-F21</f>
        <v>35000</v>
      </c>
    </row>
    <row r="22" spans="1:8" ht="22.5" customHeight="1">
      <c r="A22" s="13">
        <v>853</v>
      </c>
      <c r="B22" s="13"/>
      <c r="C22" s="109"/>
      <c r="D22" s="110" t="s">
        <v>17</v>
      </c>
      <c r="E22" s="111">
        <v>70675000</v>
      </c>
      <c r="F22" s="111"/>
      <c r="G22" s="111">
        <f>G23+G27</f>
        <v>1077978</v>
      </c>
      <c r="H22" s="111">
        <f aca="true" t="shared" si="1" ref="H22:H29">E22+G22</f>
        <v>71752978</v>
      </c>
    </row>
    <row r="23" spans="1:8" s="128" customFormat="1" ht="19.5" customHeight="1">
      <c r="A23" s="19"/>
      <c r="B23" s="16">
        <v>85315</v>
      </c>
      <c r="C23" s="35"/>
      <c r="D23" s="17" t="s">
        <v>63</v>
      </c>
      <c r="E23" s="28">
        <v>13700000</v>
      </c>
      <c r="F23" s="28"/>
      <c r="G23" s="28">
        <f>G24</f>
        <v>854978</v>
      </c>
      <c r="H23" s="28">
        <f t="shared" si="1"/>
        <v>14554978</v>
      </c>
    </row>
    <row r="24" spans="1:8" s="128" customFormat="1" ht="19.5" customHeight="1">
      <c r="A24" s="19"/>
      <c r="B24" s="74"/>
      <c r="C24" s="129"/>
      <c r="D24" s="84" t="s">
        <v>68</v>
      </c>
      <c r="E24" s="85">
        <v>13700000</v>
      </c>
      <c r="F24" s="85"/>
      <c r="G24" s="85">
        <f>G26</f>
        <v>854978</v>
      </c>
      <c r="H24" s="230">
        <f t="shared" si="1"/>
        <v>14554978</v>
      </c>
    </row>
    <row r="25" spans="1:8" s="128" customFormat="1" ht="19.5" customHeight="1">
      <c r="A25" s="19"/>
      <c r="B25" s="74"/>
      <c r="C25" s="129"/>
      <c r="D25" s="189" t="s">
        <v>69</v>
      </c>
      <c r="E25" s="193">
        <v>13700000</v>
      </c>
      <c r="F25" s="193"/>
      <c r="G25" s="188"/>
      <c r="H25" s="193">
        <f t="shared" si="1"/>
        <v>13700000</v>
      </c>
    </row>
    <row r="26" spans="1:8" s="82" customFormat="1" ht="19.5" customHeight="1">
      <c r="A26" s="23"/>
      <c r="B26" s="133"/>
      <c r="C26" s="34">
        <v>3110</v>
      </c>
      <c r="D26" s="18" t="s">
        <v>44</v>
      </c>
      <c r="E26" s="30">
        <v>13700000</v>
      </c>
      <c r="F26" s="30"/>
      <c r="G26" s="30">
        <v>854978</v>
      </c>
      <c r="H26" s="30">
        <f t="shared" si="1"/>
        <v>14554978</v>
      </c>
    </row>
    <row r="27" spans="1:8" s="128" customFormat="1" ht="19.5" customHeight="1">
      <c r="A27" s="19"/>
      <c r="B27" s="16">
        <v>85395</v>
      </c>
      <c r="C27" s="35"/>
      <c r="D27" s="17" t="s">
        <v>40</v>
      </c>
      <c r="E27" s="28">
        <v>792000</v>
      </c>
      <c r="F27" s="28"/>
      <c r="G27" s="28">
        <f>G28</f>
        <v>223000</v>
      </c>
      <c r="H27" s="28">
        <f t="shared" si="1"/>
        <v>1015000</v>
      </c>
    </row>
    <row r="28" spans="1:8" s="128" customFormat="1" ht="19.5" customHeight="1">
      <c r="A28" s="19"/>
      <c r="B28" s="74"/>
      <c r="C28" s="129"/>
      <c r="D28" s="84" t="s">
        <v>152</v>
      </c>
      <c r="E28" s="85"/>
      <c r="F28" s="85"/>
      <c r="G28" s="85">
        <f>G29</f>
        <v>223000</v>
      </c>
      <c r="H28" s="85">
        <f t="shared" si="1"/>
        <v>223000</v>
      </c>
    </row>
    <row r="29" spans="1:8" s="82" customFormat="1" ht="19.5" customHeight="1">
      <c r="A29" s="23"/>
      <c r="B29" s="133"/>
      <c r="C29" s="34">
        <v>3110</v>
      </c>
      <c r="D29" s="18" t="s">
        <v>44</v>
      </c>
      <c r="E29" s="30"/>
      <c r="F29" s="30"/>
      <c r="G29" s="30">
        <v>223000</v>
      </c>
      <c r="H29" s="30">
        <f t="shared" si="1"/>
        <v>223000</v>
      </c>
    </row>
    <row r="30" spans="1:8" ht="22.5" customHeight="1">
      <c r="A30" s="192">
        <v>921</v>
      </c>
      <c r="B30" s="192"/>
      <c r="C30" s="109"/>
      <c r="D30" s="110" t="s">
        <v>76</v>
      </c>
      <c r="E30" s="111">
        <v>13499600</v>
      </c>
      <c r="F30" s="111">
        <f>F31</f>
        <v>5500</v>
      </c>
      <c r="G30" s="111">
        <f>G31</f>
        <v>5500</v>
      </c>
      <c r="H30" s="111">
        <f aca="true" t="shared" si="2" ref="H30:H38">E30+G30-F30</f>
        <v>13499600</v>
      </c>
    </row>
    <row r="31" spans="1:8" s="128" customFormat="1" ht="19.5" customHeight="1">
      <c r="A31" s="19"/>
      <c r="B31" s="16">
        <v>92105</v>
      </c>
      <c r="C31" s="35"/>
      <c r="D31" s="17" t="s">
        <v>77</v>
      </c>
      <c r="E31" s="28">
        <v>1937600</v>
      </c>
      <c r="F31" s="28">
        <f>F32</f>
        <v>5500</v>
      </c>
      <c r="G31" s="28">
        <f>G32</f>
        <v>5500</v>
      </c>
      <c r="H31" s="28">
        <f t="shared" si="2"/>
        <v>1937600</v>
      </c>
    </row>
    <row r="32" spans="1:8" s="128" customFormat="1" ht="19.5" customHeight="1">
      <c r="A32" s="19"/>
      <c r="B32" s="74"/>
      <c r="C32" s="129"/>
      <c r="D32" s="176" t="s">
        <v>78</v>
      </c>
      <c r="E32" s="230">
        <v>753600</v>
      </c>
      <c r="F32" s="230">
        <f>F33+F36</f>
        <v>5500</v>
      </c>
      <c r="G32" s="230">
        <f>G33+G36</f>
        <v>5500</v>
      </c>
      <c r="H32" s="230">
        <f t="shared" si="2"/>
        <v>753600</v>
      </c>
    </row>
    <row r="33" spans="1:8" s="128" customFormat="1" ht="19.5" customHeight="1">
      <c r="A33" s="19"/>
      <c r="B33" s="74"/>
      <c r="C33" s="129"/>
      <c r="D33" s="21" t="s">
        <v>79</v>
      </c>
      <c r="E33" s="31">
        <v>400000</v>
      </c>
      <c r="F33" s="31">
        <f>F34</f>
        <v>5000</v>
      </c>
      <c r="G33" s="31">
        <f>G35</f>
        <v>5000</v>
      </c>
      <c r="H33" s="31">
        <f t="shared" si="2"/>
        <v>400000</v>
      </c>
    </row>
    <row r="34" spans="1:8" s="82" customFormat="1" ht="26.25" customHeight="1">
      <c r="A34" s="23"/>
      <c r="B34" s="133"/>
      <c r="C34" s="34">
        <v>2810</v>
      </c>
      <c r="D34" s="18" t="s">
        <v>80</v>
      </c>
      <c r="E34" s="30">
        <v>80000</v>
      </c>
      <c r="F34" s="30">
        <v>5000</v>
      </c>
      <c r="G34" s="30"/>
      <c r="H34" s="30">
        <f t="shared" si="2"/>
        <v>75000</v>
      </c>
    </row>
    <row r="35" spans="1:8" s="82" customFormat="1" ht="26.25" customHeight="1">
      <c r="A35" s="23"/>
      <c r="B35" s="133"/>
      <c r="C35" s="34">
        <v>2820</v>
      </c>
      <c r="D35" s="18" t="s">
        <v>12</v>
      </c>
      <c r="E35" s="231">
        <v>320000</v>
      </c>
      <c r="F35" s="231"/>
      <c r="G35" s="231">
        <v>5000</v>
      </c>
      <c r="H35" s="30">
        <f t="shared" si="2"/>
        <v>325000</v>
      </c>
    </row>
    <row r="36" spans="1:8" s="128" customFormat="1" ht="19.5" customHeight="1">
      <c r="A36" s="19"/>
      <c r="B36" s="74"/>
      <c r="C36" s="129"/>
      <c r="D36" s="21" t="s">
        <v>3</v>
      </c>
      <c r="E36" s="32">
        <v>30000</v>
      </c>
      <c r="F36" s="32">
        <f>F37</f>
        <v>500</v>
      </c>
      <c r="G36" s="32">
        <f>G38</f>
        <v>500</v>
      </c>
      <c r="H36" s="232">
        <f t="shared" si="2"/>
        <v>30000</v>
      </c>
    </row>
    <row r="37" spans="1:8" s="82" customFormat="1" ht="26.25" customHeight="1">
      <c r="A37" s="23"/>
      <c r="B37" s="133"/>
      <c r="C37" s="34">
        <v>2810</v>
      </c>
      <c r="D37" s="18" t="s">
        <v>80</v>
      </c>
      <c r="E37" s="30">
        <v>9000</v>
      </c>
      <c r="F37" s="30">
        <v>500</v>
      </c>
      <c r="G37" s="30"/>
      <c r="H37" s="30">
        <f t="shared" si="2"/>
        <v>8500</v>
      </c>
    </row>
    <row r="38" spans="1:8" s="82" customFormat="1" ht="26.25" customHeight="1">
      <c r="A38" s="23"/>
      <c r="B38" s="133"/>
      <c r="C38" s="34">
        <v>2820</v>
      </c>
      <c r="D38" s="18" t="s">
        <v>12</v>
      </c>
      <c r="E38" s="231">
        <v>21000</v>
      </c>
      <c r="F38" s="231"/>
      <c r="G38" s="231">
        <v>500</v>
      </c>
      <c r="H38" s="30">
        <f t="shared" si="2"/>
        <v>21500</v>
      </c>
    </row>
    <row r="39" spans="1:8" ht="28.5" customHeight="1" thickBot="1">
      <c r="A39" s="19"/>
      <c r="B39" s="19"/>
      <c r="C39" s="118"/>
      <c r="D39" s="130" t="s">
        <v>4</v>
      </c>
      <c r="E39" s="131">
        <v>2653981</v>
      </c>
      <c r="F39" s="131"/>
      <c r="G39" s="131"/>
      <c r="H39" s="131">
        <f>E39+G39</f>
        <v>2653981</v>
      </c>
    </row>
    <row r="40" spans="1:8" ht="24.75" customHeight="1" thickTop="1">
      <c r="A40" s="114"/>
      <c r="B40" s="112"/>
      <c r="C40" s="112"/>
      <c r="D40" s="243" t="s">
        <v>45</v>
      </c>
      <c r="E40" s="244">
        <v>53977729</v>
      </c>
      <c r="F40" s="244"/>
      <c r="G40" s="244"/>
      <c r="H40" s="244">
        <f>E40+G40</f>
        <v>53977729</v>
      </c>
    </row>
  </sheetData>
  <printOptions horizontalCentered="1"/>
  <pageMargins left="0.1968503937007874" right="0.1968503937007874" top="0.6692913385826772" bottom="0.5905511811023623" header="0.5118110236220472" footer="0.45"/>
  <pageSetup firstPageNumber="7" useFirstPageNumber="1" horizontalDpi="300" verticalDpi="3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51"/>
  <sheetViews>
    <sheetView zoomScale="75" zoomScaleNormal="75" workbookViewId="0" topLeftCell="B6">
      <pane ySplit="1185" topLeftCell="BM1" activePane="bottomLeft" state="split"/>
      <selection pane="topLeft" activeCell="L34" sqref="L34"/>
      <selection pane="bottomLeft" activeCell="F2" sqref="F2"/>
    </sheetView>
  </sheetViews>
  <sheetFormatPr defaultColWidth="9.00390625" defaultRowHeight="12.75"/>
  <cols>
    <col min="1" max="1" width="6.00390625" style="0" customWidth="1"/>
    <col min="2" max="2" width="7.625" style="0" customWidth="1"/>
    <col min="3" max="3" width="6.625" style="0" customWidth="1"/>
    <col min="4" max="4" width="87.875" style="0" customWidth="1"/>
    <col min="5" max="7" width="16.75390625" style="0" customWidth="1"/>
    <col min="9" max="9" width="11.375" style="0" customWidth="1"/>
  </cols>
  <sheetData>
    <row r="1" ht="12.75">
      <c r="F1" t="s">
        <v>50</v>
      </c>
    </row>
    <row r="2" spans="1:6" ht="12.75">
      <c r="A2" s="4" t="s">
        <v>75</v>
      </c>
      <c r="B2" s="4"/>
      <c r="F2" s="57" t="s">
        <v>179</v>
      </c>
    </row>
    <row r="3" spans="1:6" ht="12.75">
      <c r="A3" s="4" t="s">
        <v>74</v>
      </c>
      <c r="B3" s="4"/>
      <c r="F3" s="57" t="s">
        <v>64</v>
      </c>
    </row>
    <row r="4" spans="1:6" ht="12.75">
      <c r="A4" s="4"/>
      <c r="F4" s="57" t="s">
        <v>149</v>
      </c>
    </row>
    <row r="5" ht="8.25" customHeight="1">
      <c r="A5" s="4"/>
    </row>
    <row r="6" ht="13.5" thickBot="1">
      <c r="G6" s="186" t="s">
        <v>9</v>
      </c>
    </row>
    <row r="7" spans="1:7" ht="21" customHeight="1" thickTop="1">
      <c r="A7" s="27"/>
      <c r="B7" s="27"/>
      <c r="C7" s="27"/>
      <c r="D7" s="27"/>
      <c r="E7" s="134" t="s">
        <v>28</v>
      </c>
      <c r="F7" s="305" t="s">
        <v>42</v>
      </c>
      <c r="G7" s="306"/>
    </row>
    <row r="8" spans="1:9" ht="21" customHeight="1" thickBot="1">
      <c r="A8" s="25" t="s">
        <v>5</v>
      </c>
      <c r="B8" s="25" t="s">
        <v>6</v>
      </c>
      <c r="C8" s="25" t="s">
        <v>7</v>
      </c>
      <c r="D8" s="25" t="s">
        <v>8</v>
      </c>
      <c r="E8" s="26" t="s">
        <v>15</v>
      </c>
      <c r="F8" s="33" t="s">
        <v>14</v>
      </c>
      <c r="G8" s="26" t="s">
        <v>15</v>
      </c>
      <c r="H8" s="1"/>
      <c r="I8" s="1"/>
    </row>
    <row r="9" spans="1:7" ht="12.75" customHeight="1" thickBot="1" thickTop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4">
        <v>7</v>
      </c>
    </row>
    <row r="10" spans="1:9" ht="17.25" customHeight="1" thickBot="1" thickTop="1">
      <c r="A10" s="5"/>
      <c r="B10" s="5"/>
      <c r="C10" s="5"/>
      <c r="D10" s="6" t="s">
        <v>10</v>
      </c>
      <c r="E10" s="29">
        <f aca="true" t="shared" si="0" ref="E10:E20">E11</f>
        <v>1077978</v>
      </c>
      <c r="F10" s="29">
        <f>F11+F131</f>
        <v>598000</v>
      </c>
      <c r="G10" s="29">
        <f>G11+G131</f>
        <v>1675978</v>
      </c>
      <c r="I10" s="3">
        <f>G10-F10</f>
        <v>1077978</v>
      </c>
    </row>
    <row r="11" spans="1:7" ht="18" customHeight="1">
      <c r="A11" s="7"/>
      <c r="B11" s="7"/>
      <c r="C11" s="7"/>
      <c r="D11" s="8" t="s">
        <v>73</v>
      </c>
      <c r="E11" s="9">
        <f t="shared" si="0"/>
        <v>1077978</v>
      </c>
      <c r="F11" s="9">
        <f>F22</f>
        <v>598000</v>
      </c>
      <c r="G11" s="9">
        <f>G22</f>
        <v>1452978</v>
      </c>
    </row>
    <row r="12" spans="1:7" ht="18" customHeight="1">
      <c r="A12" s="135"/>
      <c r="B12" s="135"/>
      <c r="C12" s="135"/>
      <c r="D12" s="136" t="s">
        <v>46</v>
      </c>
      <c r="E12" s="9">
        <f t="shared" si="0"/>
        <v>1077978</v>
      </c>
      <c r="F12" s="9"/>
      <c r="G12" s="9"/>
    </row>
    <row r="13" spans="1:7" ht="18" customHeight="1" thickBot="1">
      <c r="A13" s="19"/>
      <c r="B13" s="19"/>
      <c r="C13" s="19"/>
      <c r="D13" s="95" t="s">
        <v>47</v>
      </c>
      <c r="E13" s="96">
        <f t="shared" si="0"/>
        <v>1077978</v>
      </c>
      <c r="F13" s="95"/>
      <c r="G13" s="95"/>
    </row>
    <row r="14" spans="1:7" ht="18" customHeight="1" thickBot="1">
      <c r="A14" s="63"/>
      <c r="B14" s="63"/>
      <c r="C14" s="63"/>
      <c r="D14" s="103" t="s">
        <v>34</v>
      </c>
      <c r="E14" s="105">
        <f t="shared" si="0"/>
        <v>1077978</v>
      </c>
      <c r="F14" s="103"/>
      <c r="G14" s="103"/>
    </row>
    <row r="15" spans="1:7" ht="18" customHeight="1" thickTop="1">
      <c r="A15" s="108">
        <v>853</v>
      </c>
      <c r="B15" s="109"/>
      <c r="C15" s="109"/>
      <c r="D15" s="110" t="s">
        <v>17</v>
      </c>
      <c r="E15" s="111">
        <f>E16+E19</f>
        <v>1077978</v>
      </c>
      <c r="F15" s="110"/>
      <c r="G15" s="110"/>
    </row>
    <row r="16" spans="1:7" ht="18" customHeight="1">
      <c r="A16" s="113"/>
      <c r="B16" s="114">
        <v>85315</v>
      </c>
      <c r="C16" s="114"/>
      <c r="D16" s="115" t="s">
        <v>63</v>
      </c>
      <c r="E16" s="116">
        <f t="shared" si="0"/>
        <v>854978</v>
      </c>
      <c r="F16" s="115"/>
      <c r="G16" s="115"/>
    </row>
    <row r="17" spans="1:7" ht="18" customHeight="1">
      <c r="A17" s="19"/>
      <c r="B17" s="19"/>
      <c r="C17" s="19"/>
      <c r="D17" s="180" t="s">
        <v>61</v>
      </c>
      <c r="E17" s="85">
        <f t="shared" si="0"/>
        <v>854978</v>
      </c>
      <c r="F17" s="84"/>
      <c r="G17" s="84"/>
    </row>
    <row r="18" spans="1:7" ht="18" customHeight="1">
      <c r="A18" s="23"/>
      <c r="B18" s="23"/>
      <c r="C18" s="36">
        <v>203</v>
      </c>
      <c r="D18" s="18" t="s">
        <v>60</v>
      </c>
      <c r="E18" s="30">
        <v>854978</v>
      </c>
      <c r="F18" s="18"/>
      <c r="G18" s="18"/>
    </row>
    <row r="19" spans="1:7" ht="18" customHeight="1">
      <c r="A19" s="183"/>
      <c r="B19" s="184">
        <v>85395</v>
      </c>
      <c r="C19" s="114"/>
      <c r="D19" s="115" t="s">
        <v>40</v>
      </c>
      <c r="E19" s="116">
        <f t="shared" si="0"/>
        <v>223000</v>
      </c>
      <c r="F19" s="115"/>
      <c r="G19" s="115"/>
    </row>
    <row r="20" spans="1:7" ht="18" customHeight="1">
      <c r="A20" s="19"/>
      <c r="B20" s="19"/>
      <c r="C20" s="19"/>
      <c r="D20" s="84" t="s">
        <v>57</v>
      </c>
      <c r="E20" s="85">
        <f t="shared" si="0"/>
        <v>223000</v>
      </c>
      <c r="F20" s="84"/>
      <c r="G20" s="84"/>
    </row>
    <row r="21" spans="1:7" ht="18" customHeight="1">
      <c r="A21" s="23"/>
      <c r="B21" s="23"/>
      <c r="C21" s="36">
        <v>203</v>
      </c>
      <c r="D21" s="18" t="s">
        <v>60</v>
      </c>
      <c r="E21" s="30">
        <v>223000</v>
      </c>
      <c r="F21" s="18"/>
      <c r="G21" s="18"/>
    </row>
    <row r="22" spans="1:7" ht="20.25" customHeight="1">
      <c r="A22" s="7"/>
      <c r="B22" s="7"/>
      <c r="C22" s="7"/>
      <c r="D22" s="8" t="s">
        <v>48</v>
      </c>
      <c r="E22" s="8"/>
      <c r="F22" s="9">
        <f>F23</f>
        <v>598000</v>
      </c>
      <c r="G22" s="9">
        <f>G23</f>
        <v>1452978</v>
      </c>
    </row>
    <row r="23" spans="1:7" ht="21" customHeight="1" thickBot="1">
      <c r="A23" s="10"/>
      <c r="B23" s="10"/>
      <c r="C23" s="10"/>
      <c r="D23" s="11" t="s">
        <v>11</v>
      </c>
      <c r="E23" s="11"/>
      <c r="F23" s="12">
        <f>F24+F39</f>
        <v>598000</v>
      </c>
      <c r="G23" s="12">
        <f>G24+G35+G39</f>
        <v>1452978</v>
      </c>
    </row>
    <row r="24" spans="1:8" s="57" customFormat="1" ht="18.75" customHeight="1" thickTop="1">
      <c r="A24" s="13">
        <v>851</v>
      </c>
      <c r="B24" s="13"/>
      <c r="C24" s="109"/>
      <c r="D24" s="110" t="s">
        <v>142</v>
      </c>
      <c r="E24" s="111"/>
      <c r="F24" s="111">
        <f>F25</f>
        <v>8000</v>
      </c>
      <c r="G24" s="111">
        <f>G25</f>
        <v>8000</v>
      </c>
      <c r="H24" s="251"/>
    </row>
    <row r="25" spans="1:8" s="128" customFormat="1" ht="20.25" customHeight="1">
      <c r="A25" s="19"/>
      <c r="B25" s="16">
        <v>85153</v>
      </c>
      <c r="C25" s="35"/>
      <c r="D25" s="17" t="s">
        <v>143</v>
      </c>
      <c r="E25" s="28"/>
      <c r="F25" s="28">
        <f>F26</f>
        <v>8000</v>
      </c>
      <c r="G25" s="28">
        <f>G26</f>
        <v>8000</v>
      </c>
      <c r="H25" s="248"/>
    </row>
    <row r="26" spans="1:8" s="128" customFormat="1" ht="20.25" customHeight="1">
      <c r="A26" s="19"/>
      <c r="B26" s="74"/>
      <c r="C26" s="129"/>
      <c r="D26" s="240" t="s">
        <v>144</v>
      </c>
      <c r="E26" s="241"/>
      <c r="F26" s="241">
        <f>F27+F29+F31+F33</f>
        <v>8000</v>
      </c>
      <c r="G26" s="241">
        <f>G27+G29+G31</f>
        <v>8000</v>
      </c>
      <c r="H26" s="249"/>
    </row>
    <row r="27" spans="1:8" s="128" customFormat="1" ht="17.25" customHeight="1">
      <c r="A27" s="19"/>
      <c r="B27" s="74"/>
      <c r="C27" s="129"/>
      <c r="D27" s="269" t="s">
        <v>145</v>
      </c>
      <c r="E27" s="31"/>
      <c r="F27" s="31"/>
      <c r="G27" s="31">
        <f>G28</f>
        <v>3000</v>
      </c>
      <c r="H27" s="249"/>
    </row>
    <row r="28" spans="1:8" s="82" customFormat="1" ht="20.25" customHeight="1">
      <c r="A28" s="23"/>
      <c r="B28" s="133"/>
      <c r="C28" s="34">
        <v>4300</v>
      </c>
      <c r="D28" s="245" t="s">
        <v>146</v>
      </c>
      <c r="E28" s="242"/>
      <c r="F28" s="242"/>
      <c r="G28" s="242">
        <v>3000</v>
      </c>
      <c r="H28" s="250"/>
    </row>
    <row r="29" spans="1:8" s="128" customFormat="1" ht="19.5" customHeight="1">
      <c r="A29" s="19"/>
      <c r="B29" s="74"/>
      <c r="C29" s="270"/>
      <c r="D29" s="271" t="s">
        <v>147</v>
      </c>
      <c r="E29" s="85"/>
      <c r="F29" s="85"/>
      <c r="G29" s="85">
        <f>G30</f>
        <v>2000</v>
      </c>
      <c r="H29" s="249"/>
    </row>
    <row r="30" spans="1:8" s="82" customFormat="1" ht="18.75" customHeight="1">
      <c r="A30" s="23"/>
      <c r="B30" s="133"/>
      <c r="C30" s="34">
        <v>4300</v>
      </c>
      <c r="D30" s="245" t="s">
        <v>146</v>
      </c>
      <c r="E30" s="30"/>
      <c r="F30" s="30"/>
      <c r="G30" s="30">
        <v>2000</v>
      </c>
      <c r="H30" s="250"/>
    </row>
    <row r="31" spans="1:8" s="128" customFormat="1" ht="18" customHeight="1">
      <c r="A31" s="19"/>
      <c r="B31" s="74"/>
      <c r="C31" s="129"/>
      <c r="D31" s="271" t="s">
        <v>148</v>
      </c>
      <c r="E31" s="32"/>
      <c r="F31" s="32"/>
      <c r="G31" s="32">
        <f>G32</f>
        <v>3000</v>
      </c>
      <c r="H31" s="249"/>
    </row>
    <row r="32" spans="1:8" s="82" customFormat="1" ht="18.75" customHeight="1">
      <c r="A32" s="23"/>
      <c r="B32" s="133"/>
      <c r="C32" s="34">
        <v>4300</v>
      </c>
      <c r="D32" s="245" t="s">
        <v>146</v>
      </c>
      <c r="E32" s="30"/>
      <c r="F32" s="30"/>
      <c r="G32" s="30">
        <v>3000</v>
      </c>
      <c r="H32" s="250"/>
    </row>
    <row r="33" spans="1:8" s="128" customFormat="1" ht="18" customHeight="1">
      <c r="A33" s="19"/>
      <c r="B33" s="74"/>
      <c r="C33" s="270"/>
      <c r="D33" s="271" t="s">
        <v>167</v>
      </c>
      <c r="E33" s="85"/>
      <c r="F33" s="85">
        <f>F34</f>
        <v>8000</v>
      </c>
      <c r="G33" s="85"/>
      <c r="H33" s="249"/>
    </row>
    <row r="34" spans="1:8" s="82" customFormat="1" ht="19.5" customHeight="1">
      <c r="A34" s="36"/>
      <c r="B34" s="137"/>
      <c r="C34" s="34">
        <v>4300</v>
      </c>
      <c r="D34" s="245" t="s">
        <v>146</v>
      </c>
      <c r="E34" s="30"/>
      <c r="F34" s="30">
        <v>8000</v>
      </c>
      <c r="G34" s="30"/>
      <c r="H34" s="250"/>
    </row>
    <row r="35" spans="1:7" ht="18" customHeight="1">
      <c r="A35" s="192">
        <v>853</v>
      </c>
      <c r="B35" s="192"/>
      <c r="C35" s="192"/>
      <c r="D35" s="192" t="s">
        <v>17</v>
      </c>
      <c r="E35" s="192"/>
      <c r="F35" s="291"/>
      <c r="G35" s="291">
        <f>G36</f>
        <v>854978</v>
      </c>
    </row>
    <row r="36" spans="1:7" ht="18" customHeight="1">
      <c r="A36" s="15"/>
      <c r="B36" s="35">
        <v>85315</v>
      </c>
      <c r="C36" s="16"/>
      <c r="D36" s="17" t="s">
        <v>63</v>
      </c>
      <c r="E36" s="17"/>
      <c r="F36" s="28"/>
      <c r="G36" s="28">
        <f>G37</f>
        <v>854978</v>
      </c>
    </row>
    <row r="37" spans="1:7" s="57" customFormat="1" ht="18" customHeight="1">
      <c r="A37" s="19"/>
      <c r="B37" s="19"/>
      <c r="C37" s="175"/>
      <c r="D37" s="252" t="s">
        <v>68</v>
      </c>
      <c r="E37" s="252"/>
      <c r="F37" s="253"/>
      <c r="G37" s="253">
        <f>G38</f>
        <v>854978</v>
      </c>
    </row>
    <row r="38" spans="1:7" ht="18" customHeight="1">
      <c r="A38" s="7"/>
      <c r="B38" s="7"/>
      <c r="C38" s="34">
        <v>3110</v>
      </c>
      <c r="D38" s="18" t="s">
        <v>44</v>
      </c>
      <c r="E38" s="18"/>
      <c r="F38" s="30"/>
      <c r="G38" s="30">
        <v>854978</v>
      </c>
    </row>
    <row r="39" spans="1:7" ht="18" customHeight="1">
      <c r="A39" s="192">
        <v>921</v>
      </c>
      <c r="B39" s="192"/>
      <c r="C39" s="13"/>
      <c r="D39" s="13" t="s">
        <v>76</v>
      </c>
      <c r="E39" s="13"/>
      <c r="F39" s="72">
        <f>F40</f>
        <v>590000</v>
      </c>
      <c r="G39" s="72">
        <f>G40</f>
        <v>590000</v>
      </c>
    </row>
    <row r="40" spans="1:7" s="79" customFormat="1" ht="18" customHeight="1">
      <c r="A40" s="75"/>
      <c r="B40" s="76">
        <v>92105</v>
      </c>
      <c r="C40" s="76"/>
      <c r="D40" s="76" t="s">
        <v>77</v>
      </c>
      <c r="E40" s="76"/>
      <c r="F40" s="77">
        <f>F41</f>
        <v>590000</v>
      </c>
      <c r="G40" s="78">
        <f>G41</f>
        <v>590000</v>
      </c>
    </row>
    <row r="41" spans="1:7" s="128" customFormat="1" ht="18" customHeight="1">
      <c r="A41" s="177"/>
      <c r="B41" s="178"/>
      <c r="C41" s="178"/>
      <c r="D41" s="196" t="s">
        <v>78</v>
      </c>
      <c r="E41" s="196"/>
      <c r="F41" s="197">
        <f>F42+F108+F120</f>
        <v>590000</v>
      </c>
      <c r="G41" s="197">
        <f>G42+G108+G120</f>
        <v>590000</v>
      </c>
    </row>
    <row r="42" spans="1:7" s="128" customFormat="1" ht="17.25" customHeight="1">
      <c r="A42" s="177"/>
      <c r="B42" s="177"/>
      <c r="C42" s="177"/>
      <c r="D42" s="198" t="s">
        <v>79</v>
      </c>
      <c r="E42" s="198"/>
      <c r="F42" s="199">
        <f>F43+F52</f>
        <v>400000</v>
      </c>
      <c r="G42" s="199">
        <f>G43+G52</f>
        <v>400000</v>
      </c>
    </row>
    <row r="43" spans="1:7" s="82" customFormat="1" ht="18" customHeight="1">
      <c r="A43" s="83"/>
      <c r="B43" s="83"/>
      <c r="C43" s="34">
        <v>2810</v>
      </c>
      <c r="D43" s="18" t="s">
        <v>80</v>
      </c>
      <c r="E43" s="18"/>
      <c r="F43" s="80">
        <f>SUM(F44:F51)</f>
        <v>80000</v>
      </c>
      <c r="G43" s="81">
        <f>SUM(G45:G51)</f>
        <v>75000</v>
      </c>
    </row>
    <row r="44" spans="1:8" s="195" customFormat="1" ht="18" customHeight="1">
      <c r="A44" s="75"/>
      <c r="B44" s="75"/>
      <c r="C44" s="75"/>
      <c r="D44" s="168" t="s">
        <v>13</v>
      </c>
      <c r="E44" s="168"/>
      <c r="F44" s="169">
        <v>80000</v>
      </c>
      <c r="G44" s="170"/>
      <c r="H44" s="194"/>
    </row>
    <row r="45" spans="1:7" s="201" customFormat="1" ht="18" customHeight="1">
      <c r="A45" s="200"/>
      <c r="B45" s="200"/>
      <c r="C45" s="200"/>
      <c r="D45" s="235" t="s">
        <v>156</v>
      </c>
      <c r="E45" s="236"/>
      <c r="F45" s="254"/>
      <c r="G45" s="255">
        <v>3000</v>
      </c>
    </row>
    <row r="46" spans="1:7" s="201" customFormat="1" ht="18" customHeight="1">
      <c r="A46" s="200"/>
      <c r="B46" s="200"/>
      <c r="C46" s="200"/>
      <c r="D46" s="222" t="s">
        <v>81</v>
      </c>
      <c r="E46" s="237"/>
      <c r="F46" s="238"/>
      <c r="G46" s="239">
        <v>3000</v>
      </c>
    </row>
    <row r="47" spans="1:7" s="201" customFormat="1" ht="27.75" customHeight="1">
      <c r="A47" s="200"/>
      <c r="B47" s="200"/>
      <c r="C47" s="200"/>
      <c r="D47" s="205" t="s">
        <v>157</v>
      </c>
      <c r="E47" s="205"/>
      <c r="F47" s="207"/>
      <c r="G47" s="208">
        <v>4000</v>
      </c>
    </row>
    <row r="48" spans="1:7" s="201" customFormat="1" ht="17.25" customHeight="1">
      <c r="A48" s="200"/>
      <c r="B48" s="200"/>
      <c r="C48" s="200"/>
      <c r="D48" s="205" t="s">
        <v>158</v>
      </c>
      <c r="E48" s="203"/>
      <c r="F48" s="207"/>
      <c r="G48" s="208">
        <v>13000</v>
      </c>
    </row>
    <row r="49" spans="1:7" s="201" customFormat="1" ht="18" customHeight="1">
      <c r="A49" s="200"/>
      <c r="B49" s="200"/>
      <c r="C49" s="200"/>
      <c r="D49" s="205" t="s">
        <v>82</v>
      </c>
      <c r="E49" s="203"/>
      <c r="F49" s="207"/>
      <c r="G49" s="208">
        <v>17000</v>
      </c>
    </row>
    <row r="50" spans="1:7" s="201" customFormat="1" ht="18" customHeight="1">
      <c r="A50" s="200"/>
      <c r="B50" s="200"/>
      <c r="C50" s="200"/>
      <c r="D50" s="205" t="s">
        <v>83</v>
      </c>
      <c r="E50" s="205"/>
      <c r="F50" s="207"/>
      <c r="G50" s="208">
        <v>20000</v>
      </c>
    </row>
    <row r="51" spans="1:7" s="202" customFormat="1" ht="18" customHeight="1">
      <c r="A51" s="200"/>
      <c r="B51" s="200"/>
      <c r="C51" s="200"/>
      <c r="D51" s="205" t="s">
        <v>84</v>
      </c>
      <c r="E51" s="206"/>
      <c r="F51" s="207"/>
      <c r="G51" s="208">
        <v>15000</v>
      </c>
    </row>
    <row r="52" spans="1:7" s="82" customFormat="1" ht="25.5" customHeight="1">
      <c r="A52" s="83"/>
      <c r="B52" s="83"/>
      <c r="C52" s="34">
        <v>2820</v>
      </c>
      <c r="D52" s="18" t="s">
        <v>12</v>
      </c>
      <c r="E52" s="18"/>
      <c r="F52" s="80">
        <f>F53</f>
        <v>320000</v>
      </c>
      <c r="G52" s="81">
        <f>SUM(G54:G107)</f>
        <v>325000</v>
      </c>
    </row>
    <row r="53" spans="1:8" s="195" customFormat="1" ht="15" customHeight="1">
      <c r="A53" s="75"/>
      <c r="B53" s="75"/>
      <c r="C53" s="75"/>
      <c r="D53" s="256" t="s">
        <v>13</v>
      </c>
      <c r="E53" s="256"/>
      <c r="F53" s="257">
        <v>320000</v>
      </c>
      <c r="G53" s="258"/>
      <c r="H53" s="194"/>
    </row>
    <row r="54" spans="1:7" s="195" customFormat="1" ht="17.25" customHeight="1">
      <c r="A54" s="75"/>
      <c r="B54" s="75"/>
      <c r="C54" s="75"/>
      <c r="D54" s="222" t="s">
        <v>85</v>
      </c>
      <c r="E54" s="223"/>
      <c r="F54" s="224"/>
      <c r="G54" s="225">
        <v>30000</v>
      </c>
    </row>
    <row r="55" spans="1:7" s="195" customFormat="1" ht="17.25" customHeight="1">
      <c r="A55" s="75"/>
      <c r="B55" s="75"/>
      <c r="C55" s="75"/>
      <c r="D55" s="222" t="s">
        <v>86</v>
      </c>
      <c r="E55" s="223"/>
      <c r="F55" s="224"/>
      <c r="G55" s="225">
        <v>23500</v>
      </c>
    </row>
    <row r="56" spans="1:7" s="195" customFormat="1" ht="17.25" customHeight="1">
      <c r="A56" s="75"/>
      <c r="B56" s="75"/>
      <c r="C56" s="75"/>
      <c r="D56" s="205" t="s">
        <v>87</v>
      </c>
      <c r="E56" s="203"/>
      <c r="F56" s="209"/>
      <c r="G56" s="210">
        <v>49500</v>
      </c>
    </row>
    <row r="57" spans="1:7" s="195" customFormat="1" ht="17.25" customHeight="1">
      <c r="A57" s="75"/>
      <c r="B57" s="75"/>
      <c r="C57" s="75"/>
      <c r="D57" s="205" t="s">
        <v>88</v>
      </c>
      <c r="E57" s="203"/>
      <c r="F57" s="209"/>
      <c r="G57" s="210">
        <v>8000</v>
      </c>
    </row>
    <row r="58" spans="1:7" s="195" customFormat="1" ht="17.25" customHeight="1">
      <c r="A58" s="75"/>
      <c r="B58" s="75"/>
      <c r="C58" s="75"/>
      <c r="D58" s="205" t="s">
        <v>89</v>
      </c>
      <c r="E58" s="203"/>
      <c r="F58" s="209"/>
      <c r="G58" s="210">
        <v>5000</v>
      </c>
    </row>
    <row r="59" spans="1:7" s="195" customFormat="1" ht="17.25" customHeight="1">
      <c r="A59" s="75"/>
      <c r="B59" s="75"/>
      <c r="C59" s="75"/>
      <c r="D59" s="205" t="s">
        <v>90</v>
      </c>
      <c r="E59" s="203"/>
      <c r="F59" s="209"/>
      <c r="G59" s="210">
        <v>2000</v>
      </c>
    </row>
    <row r="60" spans="1:7" s="195" customFormat="1" ht="17.25" customHeight="1">
      <c r="A60" s="75"/>
      <c r="B60" s="75"/>
      <c r="C60" s="75"/>
      <c r="D60" s="205" t="s">
        <v>91</v>
      </c>
      <c r="E60" s="203"/>
      <c r="F60" s="209"/>
      <c r="G60" s="210">
        <v>2000</v>
      </c>
    </row>
    <row r="61" spans="1:7" s="195" customFormat="1" ht="17.25" customHeight="1">
      <c r="A61" s="75"/>
      <c r="B61" s="75"/>
      <c r="C61" s="75"/>
      <c r="D61" s="205" t="s">
        <v>92</v>
      </c>
      <c r="E61" s="205"/>
      <c r="F61" s="209"/>
      <c r="G61" s="210">
        <v>3500</v>
      </c>
    </row>
    <row r="62" spans="1:7" s="195" customFormat="1" ht="17.25" customHeight="1">
      <c r="A62" s="75"/>
      <c r="B62" s="75"/>
      <c r="C62" s="75"/>
      <c r="D62" s="205" t="s">
        <v>93</v>
      </c>
      <c r="E62" s="206"/>
      <c r="F62" s="209"/>
      <c r="G62" s="210">
        <v>1000</v>
      </c>
    </row>
    <row r="63" spans="1:7" s="195" customFormat="1" ht="17.25" customHeight="1">
      <c r="A63" s="75"/>
      <c r="B63" s="75"/>
      <c r="C63" s="75"/>
      <c r="D63" s="222" t="s">
        <v>94</v>
      </c>
      <c r="E63" s="223"/>
      <c r="F63" s="224"/>
      <c r="G63" s="225">
        <v>500</v>
      </c>
    </row>
    <row r="64" spans="1:7" s="195" customFormat="1" ht="17.25" customHeight="1">
      <c r="A64" s="75"/>
      <c r="B64" s="75"/>
      <c r="C64" s="75"/>
      <c r="D64" s="205" t="s">
        <v>95</v>
      </c>
      <c r="E64" s="206"/>
      <c r="F64" s="209"/>
      <c r="G64" s="210">
        <v>1000</v>
      </c>
    </row>
    <row r="65" spans="1:7" s="195" customFormat="1" ht="25.5" customHeight="1">
      <c r="A65" s="76"/>
      <c r="B65" s="76"/>
      <c r="C65" s="76"/>
      <c r="D65" s="226" t="s">
        <v>96</v>
      </c>
      <c r="E65" s="259"/>
      <c r="F65" s="227"/>
      <c r="G65" s="228">
        <v>4000</v>
      </c>
    </row>
    <row r="66" spans="1:7" s="195" customFormat="1" ht="17.25" customHeight="1">
      <c r="A66" s="75"/>
      <c r="B66" s="75"/>
      <c r="C66" s="75"/>
      <c r="D66" s="222" t="s">
        <v>97</v>
      </c>
      <c r="E66" s="222"/>
      <c r="F66" s="224"/>
      <c r="G66" s="225">
        <v>2000</v>
      </c>
    </row>
    <row r="67" spans="1:7" s="195" customFormat="1" ht="17.25" customHeight="1">
      <c r="A67" s="75"/>
      <c r="B67" s="75"/>
      <c r="C67" s="75"/>
      <c r="D67" s="205" t="s">
        <v>98</v>
      </c>
      <c r="E67" s="203"/>
      <c r="F67" s="209"/>
      <c r="G67" s="210">
        <v>3000</v>
      </c>
    </row>
    <row r="68" spans="1:7" s="195" customFormat="1" ht="17.25" customHeight="1">
      <c r="A68" s="75"/>
      <c r="B68" s="75"/>
      <c r="C68" s="75"/>
      <c r="D68" s="205" t="s">
        <v>99</v>
      </c>
      <c r="E68" s="204"/>
      <c r="F68" s="209"/>
      <c r="G68" s="210">
        <v>1000</v>
      </c>
    </row>
    <row r="69" spans="1:7" s="195" customFormat="1" ht="17.25" customHeight="1">
      <c r="A69" s="75"/>
      <c r="B69" s="75"/>
      <c r="C69" s="75"/>
      <c r="D69" s="205" t="s">
        <v>100</v>
      </c>
      <c r="E69" s="205"/>
      <c r="F69" s="209"/>
      <c r="G69" s="210">
        <v>1000</v>
      </c>
    </row>
    <row r="70" spans="1:7" s="195" customFormat="1" ht="17.25" customHeight="1">
      <c r="A70" s="75"/>
      <c r="B70" s="75"/>
      <c r="C70" s="75"/>
      <c r="D70" s="205" t="s">
        <v>101</v>
      </c>
      <c r="E70" s="203"/>
      <c r="F70" s="209"/>
      <c r="G70" s="210">
        <v>500</v>
      </c>
    </row>
    <row r="71" spans="1:7" s="195" customFormat="1" ht="17.25" customHeight="1">
      <c r="A71" s="75"/>
      <c r="B71" s="75"/>
      <c r="C71" s="75"/>
      <c r="D71" s="205" t="s">
        <v>0</v>
      </c>
      <c r="E71" s="203"/>
      <c r="F71" s="209"/>
      <c r="G71" s="210">
        <v>6000</v>
      </c>
    </row>
    <row r="72" spans="1:7" s="195" customFormat="1" ht="17.25" customHeight="1">
      <c r="A72" s="75"/>
      <c r="B72" s="75"/>
      <c r="C72" s="75"/>
      <c r="D72" s="205" t="s">
        <v>159</v>
      </c>
      <c r="E72" s="204"/>
      <c r="F72" s="209"/>
      <c r="G72" s="210">
        <v>3000</v>
      </c>
    </row>
    <row r="73" spans="1:7" s="195" customFormat="1" ht="17.25" customHeight="1">
      <c r="A73" s="75"/>
      <c r="B73" s="75"/>
      <c r="C73" s="75"/>
      <c r="D73" s="205" t="s">
        <v>102</v>
      </c>
      <c r="E73" s="203"/>
      <c r="F73" s="209"/>
      <c r="G73" s="210">
        <v>1000</v>
      </c>
    </row>
    <row r="74" spans="1:7" s="195" customFormat="1" ht="17.25" customHeight="1">
      <c r="A74" s="75"/>
      <c r="B74" s="75"/>
      <c r="C74" s="75"/>
      <c r="D74" s="205" t="s">
        <v>103</v>
      </c>
      <c r="E74" s="206"/>
      <c r="F74" s="209"/>
      <c r="G74" s="210">
        <v>5000</v>
      </c>
    </row>
    <row r="75" spans="1:7" s="195" customFormat="1" ht="17.25" customHeight="1">
      <c r="A75" s="75"/>
      <c r="B75" s="75"/>
      <c r="C75" s="75"/>
      <c r="D75" s="205" t="s">
        <v>104</v>
      </c>
      <c r="E75" s="206"/>
      <c r="F75" s="209"/>
      <c r="G75" s="210">
        <v>2000</v>
      </c>
    </row>
    <row r="76" spans="1:7" s="195" customFormat="1" ht="17.25" customHeight="1">
      <c r="A76" s="75"/>
      <c r="B76" s="75"/>
      <c r="C76" s="75"/>
      <c r="D76" s="205" t="s">
        <v>105</v>
      </c>
      <c r="E76" s="206"/>
      <c r="F76" s="209"/>
      <c r="G76" s="210">
        <v>4000</v>
      </c>
    </row>
    <row r="77" spans="1:7" s="195" customFormat="1" ht="17.25" customHeight="1">
      <c r="A77" s="75"/>
      <c r="B77" s="75"/>
      <c r="C77" s="75"/>
      <c r="D77" s="205" t="s">
        <v>106</v>
      </c>
      <c r="E77" s="203"/>
      <c r="F77" s="209"/>
      <c r="G77" s="210">
        <v>1500</v>
      </c>
    </row>
    <row r="78" spans="1:7" s="195" customFormat="1" ht="17.25" customHeight="1">
      <c r="A78" s="75"/>
      <c r="B78" s="75"/>
      <c r="C78" s="75"/>
      <c r="D78" s="222" t="s">
        <v>107</v>
      </c>
      <c r="E78" s="229"/>
      <c r="F78" s="224"/>
      <c r="G78" s="225">
        <v>2500</v>
      </c>
    </row>
    <row r="79" spans="1:7" s="195" customFormat="1" ht="25.5" customHeight="1">
      <c r="A79" s="75"/>
      <c r="B79" s="75"/>
      <c r="C79" s="75"/>
      <c r="D79" s="205" t="s">
        <v>160</v>
      </c>
      <c r="E79" s="203"/>
      <c r="F79" s="209"/>
      <c r="G79" s="210">
        <v>1000</v>
      </c>
    </row>
    <row r="80" spans="1:7" s="195" customFormat="1" ht="16.5" customHeight="1">
      <c r="A80" s="75"/>
      <c r="B80" s="75"/>
      <c r="C80" s="75"/>
      <c r="D80" s="205" t="s">
        <v>108</v>
      </c>
      <c r="E80" s="205"/>
      <c r="F80" s="209"/>
      <c r="G80" s="210">
        <v>11500</v>
      </c>
    </row>
    <row r="81" spans="1:7" s="195" customFormat="1" ht="16.5" customHeight="1">
      <c r="A81" s="75"/>
      <c r="B81" s="75"/>
      <c r="C81" s="75"/>
      <c r="D81" s="205" t="s">
        <v>109</v>
      </c>
      <c r="E81" s="205"/>
      <c r="F81" s="209"/>
      <c r="G81" s="210">
        <v>7000</v>
      </c>
    </row>
    <row r="82" spans="1:7" s="195" customFormat="1" ht="16.5" customHeight="1">
      <c r="A82" s="75"/>
      <c r="B82" s="75"/>
      <c r="C82" s="75"/>
      <c r="D82" s="205" t="s">
        <v>110</v>
      </c>
      <c r="E82" s="205"/>
      <c r="F82" s="209"/>
      <c r="G82" s="210">
        <v>6000</v>
      </c>
    </row>
    <row r="83" spans="1:7" s="195" customFormat="1" ht="16.5" customHeight="1">
      <c r="A83" s="75"/>
      <c r="B83" s="75"/>
      <c r="C83" s="75"/>
      <c r="D83" s="205" t="s">
        <v>111</v>
      </c>
      <c r="E83" s="203"/>
      <c r="F83" s="209"/>
      <c r="G83" s="210">
        <v>7000</v>
      </c>
    </row>
    <row r="84" spans="1:7" s="195" customFormat="1" ht="16.5" customHeight="1">
      <c r="A84" s="75"/>
      <c r="B84" s="75"/>
      <c r="C84" s="75"/>
      <c r="D84" s="205" t="s">
        <v>161</v>
      </c>
      <c r="E84" s="204"/>
      <c r="F84" s="209"/>
      <c r="G84" s="210">
        <v>3000</v>
      </c>
    </row>
    <row r="85" spans="1:7" s="195" customFormat="1" ht="16.5" customHeight="1">
      <c r="A85" s="75"/>
      <c r="B85" s="75"/>
      <c r="C85" s="75"/>
      <c r="D85" s="205" t="s">
        <v>112</v>
      </c>
      <c r="E85" s="203"/>
      <c r="F85" s="209"/>
      <c r="G85" s="210">
        <v>10000</v>
      </c>
    </row>
    <row r="86" spans="1:7" s="195" customFormat="1" ht="16.5" customHeight="1">
      <c r="A86" s="75"/>
      <c r="B86" s="75"/>
      <c r="C86" s="75"/>
      <c r="D86" s="205" t="s">
        <v>113</v>
      </c>
      <c r="E86" s="203"/>
      <c r="F86" s="209"/>
      <c r="G86" s="210">
        <v>2000</v>
      </c>
    </row>
    <row r="87" spans="1:7" s="195" customFormat="1" ht="16.5" customHeight="1">
      <c r="A87" s="75"/>
      <c r="B87" s="75"/>
      <c r="C87" s="75"/>
      <c r="D87" s="205" t="s">
        <v>114</v>
      </c>
      <c r="E87" s="203"/>
      <c r="F87" s="209"/>
      <c r="G87" s="210">
        <v>1000</v>
      </c>
    </row>
    <row r="88" spans="1:7" s="195" customFormat="1" ht="16.5" customHeight="1">
      <c r="A88" s="75"/>
      <c r="B88" s="75"/>
      <c r="C88" s="75"/>
      <c r="D88" s="222" t="s">
        <v>162</v>
      </c>
      <c r="E88" s="229"/>
      <c r="F88" s="224"/>
      <c r="G88" s="225">
        <v>8000</v>
      </c>
    </row>
    <row r="89" spans="1:7" s="195" customFormat="1" ht="25.5" customHeight="1">
      <c r="A89" s="75"/>
      <c r="B89" s="75"/>
      <c r="C89" s="75"/>
      <c r="D89" s="222" t="s">
        <v>116</v>
      </c>
      <c r="E89" s="223"/>
      <c r="F89" s="224"/>
      <c r="G89" s="225">
        <v>1000</v>
      </c>
    </row>
    <row r="90" spans="1:7" s="195" customFormat="1" ht="17.25" customHeight="1">
      <c r="A90" s="75"/>
      <c r="B90" s="75"/>
      <c r="C90" s="75"/>
      <c r="D90" s="205" t="s">
        <v>115</v>
      </c>
      <c r="E90" s="206"/>
      <c r="F90" s="209"/>
      <c r="G90" s="210">
        <v>4000</v>
      </c>
    </row>
    <row r="91" spans="1:7" s="195" customFormat="1" ht="27" customHeight="1">
      <c r="A91" s="75"/>
      <c r="B91" s="75"/>
      <c r="C91" s="75"/>
      <c r="D91" s="205" t="s">
        <v>117</v>
      </c>
      <c r="E91" s="203"/>
      <c r="F91" s="209"/>
      <c r="G91" s="210">
        <v>14000</v>
      </c>
    </row>
    <row r="92" spans="1:7" s="195" customFormat="1" ht="16.5" customHeight="1">
      <c r="A92" s="75"/>
      <c r="B92" s="75"/>
      <c r="C92" s="75"/>
      <c r="D92" s="205" t="s">
        <v>163</v>
      </c>
      <c r="E92" s="205"/>
      <c r="F92" s="209"/>
      <c r="G92" s="210">
        <v>1000</v>
      </c>
    </row>
    <row r="93" spans="1:7" s="195" customFormat="1" ht="16.5" customHeight="1">
      <c r="A93" s="75"/>
      <c r="B93" s="75"/>
      <c r="C93" s="75"/>
      <c r="D93" s="205" t="s">
        <v>118</v>
      </c>
      <c r="E93" s="203"/>
      <c r="F93" s="209"/>
      <c r="G93" s="210">
        <v>1000</v>
      </c>
    </row>
    <row r="94" spans="1:7" s="195" customFormat="1" ht="16.5" customHeight="1">
      <c r="A94" s="75"/>
      <c r="B94" s="75"/>
      <c r="C94" s="75"/>
      <c r="D94" s="222" t="s">
        <v>119</v>
      </c>
      <c r="E94" s="223"/>
      <c r="F94" s="224"/>
      <c r="G94" s="225">
        <v>4000</v>
      </c>
    </row>
    <row r="95" spans="1:7" s="195" customFormat="1" ht="26.25" customHeight="1">
      <c r="A95" s="75"/>
      <c r="B95" s="75"/>
      <c r="C95" s="75"/>
      <c r="D95" s="205" t="s">
        <v>120</v>
      </c>
      <c r="E95" s="203"/>
      <c r="F95" s="209"/>
      <c r="G95" s="210">
        <v>2000</v>
      </c>
    </row>
    <row r="96" spans="1:7" s="195" customFormat="1" ht="16.5" customHeight="1">
      <c r="A96" s="76"/>
      <c r="B96" s="76"/>
      <c r="C96" s="76"/>
      <c r="D96" s="226" t="s">
        <v>121</v>
      </c>
      <c r="E96" s="259"/>
      <c r="F96" s="227"/>
      <c r="G96" s="228">
        <v>20000</v>
      </c>
    </row>
    <row r="97" spans="1:7" s="195" customFormat="1" ht="16.5" customHeight="1">
      <c r="A97" s="75"/>
      <c r="B97" s="75"/>
      <c r="C97" s="75"/>
      <c r="D97" s="222" t="s">
        <v>122</v>
      </c>
      <c r="E97" s="237"/>
      <c r="F97" s="224"/>
      <c r="G97" s="225">
        <v>11500</v>
      </c>
    </row>
    <row r="98" spans="1:7" s="195" customFormat="1" ht="16.5" customHeight="1">
      <c r="A98" s="75"/>
      <c r="B98" s="75"/>
      <c r="C98" s="75"/>
      <c r="D98" s="205" t="s">
        <v>123</v>
      </c>
      <c r="E98" s="203"/>
      <c r="F98" s="209"/>
      <c r="G98" s="210">
        <v>10000</v>
      </c>
    </row>
    <row r="99" spans="1:7" s="195" customFormat="1" ht="16.5" customHeight="1">
      <c r="A99" s="75"/>
      <c r="B99" s="75"/>
      <c r="C99" s="75"/>
      <c r="D99" s="205" t="s">
        <v>164</v>
      </c>
      <c r="E99" s="203"/>
      <c r="F99" s="209"/>
      <c r="G99" s="210">
        <v>4000</v>
      </c>
    </row>
    <row r="100" spans="1:7" s="195" customFormat="1" ht="16.5" customHeight="1">
      <c r="A100" s="75"/>
      <c r="B100" s="75"/>
      <c r="C100" s="75"/>
      <c r="D100" s="205" t="s">
        <v>124</v>
      </c>
      <c r="E100" s="203"/>
      <c r="F100" s="209"/>
      <c r="G100" s="210">
        <v>3000</v>
      </c>
    </row>
    <row r="101" spans="1:7" s="195" customFormat="1" ht="24.75" customHeight="1">
      <c r="A101" s="75"/>
      <c r="B101" s="75"/>
      <c r="C101" s="75"/>
      <c r="D101" s="205" t="s">
        <v>125</v>
      </c>
      <c r="E101" s="205"/>
      <c r="F101" s="209"/>
      <c r="G101" s="210">
        <v>3000</v>
      </c>
    </row>
    <row r="102" spans="1:7" s="195" customFormat="1" ht="25.5" customHeight="1">
      <c r="A102" s="75"/>
      <c r="B102" s="75"/>
      <c r="C102" s="75"/>
      <c r="D102" s="205" t="s">
        <v>130</v>
      </c>
      <c r="E102" s="206"/>
      <c r="F102" s="209"/>
      <c r="G102" s="210">
        <v>4000</v>
      </c>
    </row>
    <row r="103" spans="1:7" s="195" customFormat="1" ht="15" customHeight="1">
      <c r="A103" s="75"/>
      <c r="B103" s="75"/>
      <c r="C103" s="75"/>
      <c r="D103" s="205" t="s">
        <v>165</v>
      </c>
      <c r="E103" s="204"/>
      <c r="F103" s="209"/>
      <c r="G103" s="210">
        <v>2500</v>
      </c>
    </row>
    <row r="104" spans="1:7" s="195" customFormat="1" ht="16.5" customHeight="1">
      <c r="A104" s="75"/>
      <c r="B104" s="75"/>
      <c r="C104" s="75"/>
      <c r="D104" s="205" t="s">
        <v>126</v>
      </c>
      <c r="E104" s="204"/>
      <c r="F104" s="209"/>
      <c r="G104" s="210">
        <v>2500</v>
      </c>
    </row>
    <row r="105" spans="1:7" s="195" customFormat="1" ht="25.5" customHeight="1">
      <c r="A105" s="75"/>
      <c r="B105" s="75"/>
      <c r="C105" s="75"/>
      <c r="D105" s="222" t="s">
        <v>127</v>
      </c>
      <c r="E105" s="229"/>
      <c r="F105" s="224"/>
      <c r="G105" s="225">
        <v>2500</v>
      </c>
    </row>
    <row r="106" spans="1:7" s="195" customFormat="1" ht="18" customHeight="1">
      <c r="A106" s="75"/>
      <c r="B106" s="75"/>
      <c r="C106" s="75"/>
      <c r="D106" s="205" t="s">
        <v>128</v>
      </c>
      <c r="E106" s="203"/>
      <c r="F106" s="209"/>
      <c r="G106" s="210">
        <v>10000</v>
      </c>
    </row>
    <row r="107" spans="1:7" s="195" customFormat="1" ht="18" customHeight="1">
      <c r="A107" s="75"/>
      <c r="B107" s="75"/>
      <c r="C107" s="75"/>
      <c r="D107" s="205" t="s">
        <v>129</v>
      </c>
      <c r="E107" s="204"/>
      <c r="F107" s="209"/>
      <c r="G107" s="210">
        <v>6000</v>
      </c>
    </row>
    <row r="108" spans="1:7" s="128" customFormat="1" ht="16.5" customHeight="1">
      <c r="A108" s="177"/>
      <c r="B108" s="177"/>
      <c r="C108" s="177"/>
      <c r="D108" s="211" t="s">
        <v>1</v>
      </c>
      <c r="E108" s="211"/>
      <c r="F108" s="167">
        <f>F109+F112</f>
        <v>160000</v>
      </c>
      <c r="G108" s="167">
        <f>G109+G112</f>
        <v>160000</v>
      </c>
    </row>
    <row r="109" spans="1:7" s="82" customFormat="1" ht="26.25" customHeight="1">
      <c r="A109" s="83"/>
      <c r="B109" s="83"/>
      <c r="C109" s="34">
        <v>2820</v>
      </c>
      <c r="D109" s="18" t="s">
        <v>12</v>
      </c>
      <c r="E109" s="18"/>
      <c r="F109" s="80">
        <f>SUM(F110:F111)</f>
        <v>16000</v>
      </c>
      <c r="G109" s="81">
        <f>SUM(G111)</f>
        <v>16000</v>
      </c>
    </row>
    <row r="110" spans="1:7" s="82" customFormat="1" ht="15.75" customHeight="1">
      <c r="A110" s="83"/>
      <c r="B110" s="83"/>
      <c r="C110" s="212"/>
      <c r="D110" s="256" t="s">
        <v>13</v>
      </c>
      <c r="E110" s="260"/>
      <c r="F110" s="261">
        <v>16000</v>
      </c>
      <c r="G110" s="262"/>
    </row>
    <row r="111" spans="1:7" s="82" customFormat="1" ht="26.25" customHeight="1">
      <c r="A111" s="83"/>
      <c r="B111" s="83"/>
      <c r="C111" s="212"/>
      <c r="D111" s="263" t="s">
        <v>166</v>
      </c>
      <c r="E111" s="263"/>
      <c r="F111" s="264"/>
      <c r="G111" s="265">
        <v>16000</v>
      </c>
    </row>
    <row r="112" spans="1:7" s="82" customFormat="1" ht="27" customHeight="1">
      <c r="A112" s="83"/>
      <c r="B112" s="83"/>
      <c r="C112" s="34">
        <v>2830</v>
      </c>
      <c r="D112" s="18" t="s">
        <v>2</v>
      </c>
      <c r="E112" s="18"/>
      <c r="F112" s="80">
        <f>SUM(F113:F114)</f>
        <v>144000</v>
      </c>
      <c r="G112" s="81">
        <f>SUM(G114:G119)</f>
        <v>144000</v>
      </c>
    </row>
    <row r="113" spans="1:7" s="82" customFormat="1" ht="15.75" customHeight="1">
      <c r="A113" s="83"/>
      <c r="B113" s="83"/>
      <c r="C113" s="212"/>
      <c r="D113" s="256" t="s">
        <v>13</v>
      </c>
      <c r="E113" s="260"/>
      <c r="F113" s="261">
        <v>144000</v>
      </c>
      <c r="G113" s="262"/>
    </row>
    <row r="114" spans="1:7" s="82" customFormat="1" ht="16.5" customHeight="1">
      <c r="A114" s="83"/>
      <c r="B114" s="83"/>
      <c r="C114" s="212"/>
      <c r="D114" s="215" t="s">
        <v>131</v>
      </c>
      <c r="E114" s="23"/>
      <c r="F114" s="214"/>
      <c r="G114" s="213">
        <v>36000</v>
      </c>
    </row>
    <row r="115" spans="1:7" s="82" customFormat="1" ht="16.5" customHeight="1">
      <c r="A115" s="83"/>
      <c r="B115" s="83"/>
      <c r="C115" s="212"/>
      <c r="D115" s="216" t="s">
        <v>132</v>
      </c>
      <c r="E115" s="217"/>
      <c r="F115" s="218"/>
      <c r="G115" s="219">
        <v>20000</v>
      </c>
    </row>
    <row r="116" spans="1:7" s="82" customFormat="1" ht="16.5" customHeight="1">
      <c r="A116" s="83"/>
      <c r="B116" s="83"/>
      <c r="C116" s="212"/>
      <c r="D116" s="220" t="s">
        <v>133</v>
      </c>
      <c r="E116" s="217"/>
      <c r="F116" s="218"/>
      <c r="G116" s="219">
        <v>32500</v>
      </c>
    </row>
    <row r="117" spans="1:7" s="82" customFormat="1" ht="16.5" customHeight="1">
      <c r="A117" s="83"/>
      <c r="B117" s="83"/>
      <c r="C117" s="212"/>
      <c r="D117" s="216" t="s">
        <v>134</v>
      </c>
      <c r="E117" s="217"/>
      <c r="F117" s="218"/>
      <c r="G117" s="219">
        <v>34000</v>
      </c>
    </row>
    <row r="118" spans="1:7" s="82" customFormat="1" ht="16.5" customHeight="1">
      <c r="A118" s="83"/>
      <c r="B118" s="83"/>
      <c r="C118" s="212"/>
      <c r="D118" s="216" t="s">
        <v>135</v>
      </c>
      <c r="E118" s="217"/>
      <c r="F118" s="218"/>
      <c r="G118" s="219">
        <v>7000</v>
      </c>
    </row>
    <row r="119" spans="1:7" s="82" customFormat="1" ht="16.5" customHeight="1">
      <c r="A119" s="83"/>
      <c r="B119" s="83"/>
      <c r="C119" s="212"/>
      <c r="D119" s="220" t="s">
        <v>136</v>
      </c>
      <c r="E119" s="266"/>
      <c r="F119" s="218"/>
      <c r="G119" s="219">
        <v>14500</v>
      </c>
    </row>
    <row r="120" spans="1:7" s="128" customFormat="1" ht="16.5" customHeight="1">
      <c r="A120" s="177"/>
      <c r="B120" s="177"/>
      <c r="C120" s="177"/>
      <c r="D120" s="211" t="s">
        <v>3</v>
      </c>
      <c r="E120" s="211"/>
      <c r="F120" s="167">
        <f>F121+F124</f>
        <v>30000</v>
      </c>
      <c r="G120" s="167">
        <f>G121+G124</f>
        <v>30000</v>
      </c>
    </row>
    <row r="121" spans="1:7" s="82" customFormat="1" ht="18" customHeight="1">
      <c r="A121" s="83"/>
      <c r="B121" s="83"/>
      <c r="C121" s="34">
        <v>2810</v>
      </c>
      <c r="D121" s="18" t="s">
        <v>80</v>
      </c>
      <c r="E121" s="18"/>
      <c r="F121" s="80">
        <f>SUM(F122:F123)</f>
        <v>9000</v>
      </c>
      <c r="G121" s="81">
        <f>SUM(G123)</f>
        <v>8500</v>
      </c>
    </row>
    <row r="122" spans="1:7" s="82" customFormat="1" ht="18" customHeight="1">
      <c r="A122" s="83"/>
      <c r="B122" s="83"/>
      <c r="C122" s="212"/>
      <c r="D122" s="256" t="s">
        <v>13</v>
      </c>
      <c r="E122" s="260"/>
      <c r="F122" s="261">
        <v>9000</v>
      </c>
      <c r="G122" s="262"/>
    </row>
    <row r="123" spans="1:7" s="82" customFormat="1" ht="18" customHeight="1">
      <c r="A123" s="83"/>
      <c r="B123" s="83"/>
      <c r="C123" s="212"/>
      <c r="D123" s="272" t="s">
        <v>137</v>
      </c>
      <c r="E123" s="273"/>
      <c r="F123" s="274"/>
      <c r="G123" s="275">
        <v>8500</v>
      </c>
    </row>
    <row r="124" spans="1:7" s="82" customFormat="1" ht="27.75" customHeight="1">
      <c r="A124" s="83"/>
      <c r="B124" s="83"/>
      <c r="C124" s="34">
        <v>2820</v>
      </c>
      <c r="D124" s="18" t="s">
        <v>12</v>
      </c>
      <c r="E124" s="18"/>
      <c r="F124" s="80">
        <f>SUM(F125:F126)</f>
        <v>21000</v>
      </c>
      <c r="G124" s="81">
        <f>SUM(G126:G130)</f>
        <v>21500</v>
      </c>
    </row>
    <row r="125" spans="1:7" s="82" customFormat="1" ht="18" customHeight="1">
      <c r="A125" s="83"/>
      <c r="B125" s="83"/>
      <c r="C125" s="212"/>
      <c r="D125" s="256" t="s">
        <v>13</v>
      </c>
      <c r="E125" s="260"/>
      <c r="F125" s="261">
        <v>21000</v>
      </c>
      <c r="G125" s="262"/>
    </row>
    <row r="126" spans="1:7" s="82" customFormat="1" ht="16.5" customHeight="1">
      <c r="A126" s="268"/>
      <c r="B126" s="268"/>
      <c r="C126" s="34"/>
      <c r="D126" s="267" t="s">
        <v>124</v>
      </c>
      <c r="E126" s="280"/>
      <c r="F126" s="281"/>
      <c r="G126" s="81">
        <v>5600</v>
      </c>
    </row>
    <row r="127" spans="1:7" s="82" customFormat="1" ht="16.5" customHeight="1">
      <c r="A127" s="83"/>
      <c r="B127" s="83"/>
      <c r="C127" s="212"/>
      <c r="D127" s="276" t="s">
        <v>138</v>
      </c>
      <c r="E127" s="277"/>
      <c r="F127" s="278"/>
      <c r="G127" s="279">
        <v>5000</v>
      </c>
    </row>
    <row r="128" spans="1:7" s="82" customFormat="1" ht="16.5" customHeight="1">
      <c r="A128" s="83"/>
      <c r="B128" s="83"/>
      <c r="C128" s="212"/>
      <c r="D128" s="216" t="s">
        <v>139</v>
      </c>
      <c r="E128" s="221"/>
      <c r="F128" s="218"/>
      <c r="G128" s="219">
        <v>8500</v>
      </c>
    </row>
    <row r="129" spans="1:7" s="82" customFormat="1" ht="16.5" customHeight="1">
      <c r="A129" s="83"/>
      <c r="B129" s="83"/>
      <c r="C129" s="212"/>
      <c r="D129" s="216" t="s">
        <v>141</v>
      </c>
      <c r="E129" s="216"/>
      <c r="F129" s="218"/>
      <c r="G129" s="219">
        <v>1000</v>
      </c>
    </row>
    <row r="130" spans="1:7" s="82" customFormat="1" ht="16.5" customHeight="1">
      <c r="A130" s="83"/>
      <c r="B130" s="83"/>
      <c r="C130" s="212"/>
      <c r="D130" s="216" t="s">
        <v>140</v>
      </c>
      <c r="E130" s="221"/>
      <c r="F130" s="218"/>
      <c r="G130" s="219">
        <v>1400</v>
      </c>
    </row>
    <row r="131" spans="1:7" ht="17.25" customHeight="1">
      <c r="A131" s="135"/>
      <c r="B131" s="135"/>
      <c r="C131" s="135"/>
      <c r="D131" s="136" t="s">
        <v>16</v>
      </c>
      <c r="E131" s="136"/>
      <c r="F131" s="136"/>
      <c r="G131" s="138">
        <f>G132</f>
        <v>223000</v>
      </c>
    </row>
    <row r="132" spans="1:7" ht="16.5" customHeight="1" thickBot="1">
      <c r="A132" s="126"/>
      <c r="B132" s="126"/>
      <c r="C132" s="126"/>
      <c r="D132" s="11" t="s">
        <v>11</v>
      </c>
      <c r="E132" s="11"/>
      <c r="F132" s="11"/>
      <c r="G132" s="12">
        <f>G133</f>
        <v>223000</v>
      </c>
    </row>
    <row r="133" spans="1:7" ht="18" customHeight="1" thickTop="1">
      <c r="A133" s="13">
        <v>853</v>
      </c>
      <c r="B133" s="13"/>
      <c r="C133" s="109"/>
      <c r="D133" s="110" t="s">
        <v>17</v>
      </c>
      <c r="E133" s="110"/>
      <c r="F133" s="110"/>
      <c r="G133" s="111">
        <f>G134</f>
        <v>223000</v>
      </c>
    </row>
    <row r="134" spans="1:7" ht="16.5" customHeight="1">
      <c r="A134" s="19"/>
      <c r="B134" s="16">
        <v>85395</v>
      </c>
      <c r="C134" s="35"/>
      <c r="D134" s="17" t="s">
        <v>40</v>
      </c>
      <c r="E134" s="17"/>
      <c r="F134" s="17"/>
      <c r="G134" s="28">
        <f>G135</f>
        <v>223000</v>
      </c>
    </row>
    <row r="135" spans="1:7" ht="15.75" customHeight="1">
      <c r="A135" s="19"/>
      <c r="B135" s="74"/>
      <c r="C135" s="129"/>
      <c r="D135" s="84" t="s">
        <v>58</v>
      </c>
      <c r="E135" s="84"/>
      <c r="F135" s="84"/>
      <c r="G135" s="85">
        <f>G136</f>
        <v>223000</v>
      </c>
    </row>
    <row r="136" spans="1:7" ht="15.75" customHeight="1">
      <c r="A136" s="36"/>
      <c r="B136" s="137"/>
      <c r="C136" s="34">
        <v>3110</v>
      </c>
      <c r="D136" s="18" t="s">
        <v>44</v>
      </c>
      <c r="E136" s="18"/>
      <c r="F136" s="18"/>
      <c r="G136" s="30">
        <v>223000</v>
      </c>
    </row>
    <row r="137" spans="1:3" ht="12.75">
      <c r="A137" s="86"/>
      <c r="B137" s="86"/>
      <c r="C137" s="86"/>
    </row>
    <row r="138" spans="1:3" ht="12.75">
      <c r="A138" s="86"/>
      <c r="B138" s="86"/>
      <c r="C138" s="86"/>
    </row>
    <row r="139" spans="1:3" ht="12.75">
      <c r="A139" s="86"/>
      <c r="B139" s="86"/>
      <c r="C139" s="86"/>
    </row>
    <row r="140" spans="1:3" ht="12.75">
      <c r="A140" s="86"/>
      <c r="B140" s="86"/>
      <c r="C140" s="86"/>
    </row>
    <row r="141" spans="1:3" ht="12.75">
      <c r="A141" s="86"/>
      <c r="B141" s="86"/>
      <c r="C141" s="86"/>
    </row>
    <row r="142" spans="1:3" ht="12.75">
      <c r="A142" s="86"/>
      <c r="B142" s="86"/>
      <c r="C142" s="86"/>
    </row>
    <row r="143" spans="1:3" ht="12.75">
      <c r="A143" s="86"/>
      <c r="B143" s="86"/>
      <c r="C143" s="86"/>
    </row>
    <row r="144" spans="1:3" ht="12.75">
      <c r="A144" s="86"/>
      <c r="B144" s="86"/>
      <c r="C144" s="86"/>
    </row>
    <row r="145" spans="1:3" ht="12.75">
      <c r="A145" s="86"/>
      <c r="B145" s="86"/>
      <c r="C145" s="86"/>
    </row>
    <row r="146" spans="1:3" ht="12.75">
      <c r="A146" s="86"/>
      <c r="B146" s="86"/>
      <c r="C146" s="86"/>
    </row>
    <row r="147" spans="1:3" ht="12.75">
      <c r="A147" s="86"/>
      <c r="B147" s="86"/>
      <c r="C147" s="86"/>
    </row>
    <row r="148" spans="1:3" ht="12.75">
      <c r="A148" s="86"/>
      <c r="B148" s="86"/>
      <c r="C148" s="86"/>
    </row>
    <row r="149" spans="1:3" ht="12.75">
      <c r="A149" s="86"/>
      <c r="B149" s="86"/>
      <c r="C149" s="86"/>
    </row>
    <row r="150" spans="1:3" ht="12.75">
      <c r="A150" s="86"/>
      <c r="B150" s="86"/>
      <c r="C150" s="86"/>
    </row>
    <row r="151" spans="1:3" ht="12.75">
      <c r="A151" s="86"/>
      <c r="B151" s="86"/>
      <c r="C151" s="86"/>
    </row>
  </sheetData>
  <mergeCells count="1">
    <mergeCell ref="F7:G7"/>
  </mergeCells>
  <printOptions horizontalCentered="1"/>
  <pageMargins left="0.1968503937007874" right="0.1968503937007874" top="0.6692913385826772" bottom="0.4330708661417323" header="0.5118110236220472" footer="0.2362204724409449"/>
  <pageSetup firstPageNumber="9" useFirstPageNumber="1" horizontalDpi="300" verticalDpi="300" orientation="landscape" paperSize="9" scale="8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75" zoomScaleNormal="75" workbookViewId="0" topLeftCell="B1">
      <selection activeCell="G2" sqref="G2"/>
    </sheetView>
  </sheetViews>
  <sheetFormatPr defaultColWidth="9.00390625" defaultRowHeight="12.75"/>
  <cols>
    <col min="1" max="1" width="6.375" style="57" customWidth="1"/>
    <col min="2" max="2" width="7.875" style="57" customWidth="1"/>
    <col min="3" max="3" width="51.00390625" style="57" customWidth="1"/>
    <col min="4" max="4" width="14.75390625" style="57" customWidth="1"/>
    <col min="5" max="5" width="14.75390625" style="67" customWidth="1"/>
    <col min="6" max="6" width="15.125" style="67" customWidth="1"/>
    <col min="7" max="8" width="14.75390625" style="67" customWidth="1"/>
    <col min="9" max="9" width="13.875" style="57" customWidth="1"/>
    <col min="10" max="16384" width="9.125" style="57" customWidth="1"/>
  </cols>
  <sheetData>
    <row r="1" spans="3:7" ht="12.75">
      <c r="C1" s="139"/>
      <c r="G1" s="140" t="s">
        <v>55</v>
      </c>
    </row>
    <row r="2" spans="2:8" ht="14.25">
      <c r="B2" s="4"/>
      <c r="C2" s="139"/>
      <c r="G2" s="57" t="s">
        <v>179</v>
      </c>
      <c r="H2" s="141"/>
    </row>
    <row r="3" spans="3:7" ht="18">
      <c r="C3" s="142" t="s">
        <v>70</v>
      </c>
      <c r="D3" s="64"/>
      <c r="E3" s="141"/>
      <c r="F3" s="57"/>
      <c r="G3" s="57" t="s">
        <v>64</v>
      </c>
    </row>
    <row r="4" spans="6:7" ht="12.75">
      <c r="F4" s="57"/>
      <c r="G4" s="57" t="s">
        <v>149</v>
      </c>
    </row>
    <row r="5" spans="3:4" ht="6" customHeight="1">
      <c r="C5" s="143"/>
      <c r="D5" s="67"/>
    </row>
    <row r="6" spans="3:8" ht="13.5" thickBot="1">
      <c r="C6" s="143"/>
      <c r="D6" s="67"/>
      <c r="E6" s="40"/>
      <c r="F6" s="40"/>
      <c r="G6" s="40"/>
      <c r="H6" s="186" t="s">
        <v>9</v>
      </c>
    </row>
    <row r="7" spans="1:8" ht="6" customHeight="1" thickTop="1">
      <c r="A7" s="144"/>
      <c r="B7" s="144"/>
      <c r="C7" s="145"/>
      <c r="D7" s="146"/>
      <c r="E7" s="147"/>
      <c r="F7" s="147"/>
      <c r="G7" s="147"/>
      <c r="H7" s="147"/>
    </row>
    <row r="8" spans="1:8" ht="42" customHeight="1" thickBot="1">
      <c r="A8" s="148" t="s">
        <v>19</v>
      </c>
      <c r="B8" s="25" t="s">
        <v>51</v>
      </c>
      <c r="C8" s="25" t="s">
        <v>52</v>
      </c>
      <c r="D8" s="25" t="s">
        <v>178</v>
      </c>
      <c r="E8" s="149" t="s">
        <v>21</v>
      </c>
      <c r="F8" s="149" t="s">
        <v>22</v>
      </c>
      <c r="G8" s="149" t="s">
        <v>23</v>
      </c>
      <c r="H8" s="149" t="s">
        <v>24</v>
      </c>
    </row>
    <row r="9" spans="1:8" ht="14.25" thickBot="1" thickTop="1">
      <c r="A9" s="90">
        <v>1</v>
      </c>
      <c r="B9" s="90">
        <v>2</v>
      </c>
      <c r="C9" s="90">
        <v>3</v>
      </c>
      <c r="D9" s="150">
        <v>4</v>
      </c>
      <c r="E9" s="150">
        <v>5</v>
      </c>
      <c r="F9" s="150">
        <v>6</v>
      </c>
      <c r="G9" s="150">
        <v>7</v>
      </c>
      <c r="H9" s="150">
        <v>8</v>
      </c>
    </row>
    <row r="10" spans="1:9" s="155" customFormat="1" ht="22.5" customHeight="1" thickBot="1" thickTop="1">
      <c r="A10" s="151"/>
      <c r="B10" s="151"/>
      <c r="C10" s="152" t="s">
        <v>53</v>
      </c>
      <c r="D10" s="153">
        <f>SUM(E10:H10)</f>
        <v>630228203</v>
      </c>
      <c r="E10" s="153">
        <f>166207730+E16+E17</f>
        <v>167285708</v>
      </c>
      <c r="F10" s="153">
        <v>152079561</v>
      </c>
      <c r="G10" s="153">
        <v>155092528</v>
      </c>
      <c r="H10" s="153">
        <v>155770406</v>
      </c>
      <c r="I10" s="154"/>
    </row>
    <row r="11" spans="1:9" s="160" customFormat="1" ht="21.75" customHeight="1" thickBot="1" thickTop="1">
      <c r="A11" s="156"/>
      <c r="B11" s="156"/>
      <c r="C11" s="157" t="s">
        <v>73</v>
      </c>
      <c r="D11" s="158">
        <f aca="true" t="shared" si="0" ref="D11:D17">SUM(E11:H11)</f>
        <v>615961893</v>
      </c>
      <c r="E11" s="158">
        <f>162573655+E16+E17</f>
        <v>163651633</v>
      </c>
      <c r="F11" s="158">
        <v>148427760</v>
      </c>
      <c r="G11" s="158">
        <v>151758290</v>
      </c>
      <c r="H11" s="158">
        <v>152124210</v>
      </c>
      <c r="I11" s="159"/>
    </row>
    <row r="12" spans="1:9" ht="19.5" customHeight="1" thickTop="1">
      <c r="A12" s="19"/>
      <c r="B12" s="19"/>
      <c r="C12" s="161" t="s">
        <v>46</v>
      </c>
      <c r="D12" s="162">
        <f t="shared" si="0"/>
        <v>553086243</v>
      </c>
      <c r="E12" s="162">
        <f>149697855+E16+E17</f>
        <v>150775833</v>
      </c>
      <c r="F12" s="162">
        <v>130792330</v>
      </c>
      <c r="G12" s="162">
        <v>135150990</v>
      </c>
      <c r="H12" s="162">
        <v>136367090</v>
      </c>
      <c r="I12" s="67"/>
    </row>
    <row r="13" spans="1:9" ht="19.5" customHeight="1" thickBot="1">
      <c r="A13" s="19"/>
      <c r="B13" s="19"/>
      <c r="C13" s="163" t="s">
        <v>54</v>
      </c>
      <c r="D13" s="164">
        <f t="shared" si="0"/>
        <v>371214851</v>
      </c>
      <c r="E13" s="164">
        <f>97806600+E16+E17</f>
        <v>98884578</v>
      </c>
      <c r="F13" s="164">
        <v>86847941</v>
      </c>
      <c r="G13" s="164">
        <v>92085041</v>
      </c>
      <c r="H13" s="164">
        <v>93397291</v>
      </c>
      <c r="I13" s="67"/>
    </row>
    <row r="14" spans="1:9" ht="23.25" customHeight="1" thickBot="1">
      <c r="A14" s="63"/>
      <c r="B14" s="63"/>
      <c r="C14" s="103" t="s">
        <v>34</v>
      </c>
      <c r="D14" s="165">
        <f t="shared" si="0"/>
        <v>1947978</v>
      </c>
      <c r="E14" s="165">
        <f>182000+E16+E17</f>
        <v>1259978</v>
      </c>
      <c r="F14" s="165">
        <v>441000</v>
      </c>
      <c r="G14" s="165">
        <v>147000</v>
      </c>
      <c r="H14" s="165">
        <v>100000</v>
      </c>
      <c r="I14" s="67"/>
    </row>
    <row r="15" spans="1:9" ht="19.5" customHeight="1" thickTop="1">
      <c r="A15" s="108">
        <v>853</v>
      </c>
      <c r="B15" s="109"/>
      <c r="C15" s="110" t="s">
        <v>17</v>
      </c>
      <c r="D15" s="111">
        <f t="shared" si="0"/>
        <v>1077978</v>
      </c>
      <c r="E15" s="111">
        <f>E16+E17</f>
        <v>1077978</v>
      </c>
      <c r="F15" s="111"/>
      <c r="G15" s="111"/>
      <c r="H15" s="111"/>
      <c r="I15" s="67"/>
    </row>
    <row r="16" spans="1:9" ht="25.5" customHeight="1">
      <c r="A16" s="191"/>
      <c r="B16" s="173">
        <v>85315</v>
      </c>
      <c r="C16" s="174" t="s">
        <v>63</v>
      </c>
      <c r="D16" s="132">
        <f>SUM(E16:H16)</f>
        <v>854978</v>
      </c>
      <c r="E16" s="132">
        <v>854978</v>
      </c>
      <c r="F16" s="166"/>
      <c r="G16" s="166"/>
      <c r="H16" s="166"/>
      <c r="I16" s="67"/>
    </row>
    <row r="17" spans="1:9" ht="25.5" customHeight="1">
      <c r="A17" s="190"/>
      <c r="B17" s="173">
        <v>85395</v>
      </c>
      <c r="C17" s="174" t="s">
        <v>40</v>
      </c>
      <c r="D17" s="132">
        <f t="shared" si="0"/>
        <v>223000</v>
      </c>
      <c r="E17" s="132">
        <v>223000</v>
      </c>
      <c r="F17" s="166"/>
      <c r="G17" s="166"/>
      <c r="H17" s="166"/>
      <c r="I17" s="67"/>
    </row>
  </sheetData>
  <printOptions horizontalCentered="1"/>
  <pageMargins left="0.1968503937007874" right="0.1968503937007874" top="0.6692913385826772" bottom="0.5905511811023623" header="0.5118110236220472" footer="0.5118110236220472"/>
  <pageSetup firstPageNumber="14" useFirstPageNumber="1" horizontalDpi="300" verticalDpi="3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112"/>
  <sheetViews>
    <sheetView zoomScale="70" zoomScaleNormal="70" workbookViewId="0" topLeftCell="B1">
      <selection activeCell="G2" sqref="G2"/>
    </sheetView>
  </sheetViews>
  <sheetFormatPr defaultColWidth="9.00390625" defaultRowHeight="12.75"/>
  <cols>
    <col min="1" max="1" width="6.25390625" style="37" customWidth="1"/>
    <col min="2" max="2" width="8.125" style="37" customWidth="1"/>
    <col min="3" max="3" width="59.125" style="37" customWidth="1"/>
    <col min="4" max="4" width="18.75390625" style="38" customWidth="1"/>
    <col min="5" max="8" width="17.75390625" style="38" customWidth="1"/>
    <col min="9" max="9" width="14.25390625" style="0" customWidth="1"/>
    <col min="10" max="10" width="9.375" style="0" customWidth="1"/>
    <col min="21" max="16384" width="9.125" style="37" customWidth="1"/>
  </cols>
  <sheetData>
    <row r="1" spans="7:8" ht="19.5" customHeight="1">
      <c r="G1" s="67" t="s">
        <v>56</v>
      </c>
      <c r="H1" s="67"/>
    </row>
    <row r="2" spans="7:8" ht="19.5" customHeight="1">
      <c r="G2" s="57" t="s">
        <v>179</v>
      </c>
      <c r="H2" s="67"/>
    </row>
    <row r="3" spans="3:8" ht="19.5" customHeight="1">
      <c r="C3" s="87" t="s">
        <v>71</v>
      </c>
      <c r="G3" s="57" t="s">
        <v>64</v>
      </c>
      <c r="H3" s="67"/>
    </row>
    <row r="4" spans="3:8" ht="19.5" customHeight="1">
      <c r="C4" s="39"/>
      <c r="G4" s="57" t="s">
        <v>149</v>
      </c>
      <c r="H4" s="67"/>
    </row>
    <row r="5" ht="15.75">
      <c r="C5" s="39"/>
    </row>
    <row r="6" ht="15.75" thickBot="1">
      <c r="H6" s="247" t="s">
        <v>9</v>
      </c>
    </row>
    <row r="7" spans="1:8" ht="19.5" customHeight="1" thickTop="1">
      <c r="A7" s="41"/>
      <c r="B7" s="41"/>
      <c r="C7" s="42" t="s">
        <v>8</v>
      </c>
      <c r="D7" s="43" t="s">
        <v>18</v>
      </c>
      <c r="E7" s="44"/>
      <c r="F7" s="45"/>
      <c r="G7" s="45"/>
      <c r="H7" s="46"/>
    </row>
    <row r="8" spans="1:8" ht="32.25" customHeight="1" thickBot="1">
      <c r="A8" s="47" t="s">
        <v>19</v>
      </c>
      <c r="B8" s="47" t="s">
        <v>6</v>
      </c>
      <c r="C8" s="48" t="s">
        <v>20</v>
      </c>
      <c r="D8" s="49" t="s">
        <v>170</v>
      </c>
      <c r="E8" s="50" t="s">
        <v>21</v>
      </c>
      <c r="F8" s="50" t="s">
        <v>22</v>
      </c>
      <c r="G8" s="50" t="s">
        <v>23</v>
      </c>
      <c r="H8" s="50" t="s">
        <v>24</v>
      </c>
    </row>
    <row r="9" spans="1:20" s="53" customFormat="1" ht="14.25" customHeight="1" thickBot="1" thickTop="1">
      <c r="A9" s="51">
        <v>1</v>
      </c>
      <c r="B9" s="51">
        <v>2</v>
      </c>
      <c r="C9" s="51">
        <v>3</v>
      </c>
      <c r="D9" s="52">
        <v>4</v>
      </c>
      <c r="E9" s="52">
        <v>5</v>
      </c>
      <c r="F9" s="52">
        <v>6</v>
      </c>
      <c r="G9" s="52">
        <v>7</v>
      </c>
      <c r="H9" s="52">
        <v>8</v>
      </c>
      <c r="I9"/>
      <c r="J9"/>
      <c r="K9"/>
      <c r="L9"/>
      <c r="M9"/>
      <c r="N9"/>
      <c r="O9"/>
      <c r="P9"/>
      <c r="Q9"/>
      <c r="R9"/>
      <c r="S9"/>
      <c r="T9"/>
    </row>
    <row r="10" spans="1:20" s="57" customFormat="1" ht="24.75" customHeight="1" thickBot="1" thickTop="1">
      <c r="A10" s="54"/>
      <c r="B10" s="54"/>
      <c r="C10" s="55" t="s">
        <v>25</v>
      </c>
      <c r="D10" s="56">
        <f>SUM(E10:H10)</f>
        <v>651113203</v>
      </c>
      <c r="E10" s="56">
        <f>166475730+E17+E22+E27</f>
        <v>167696708</v>
      </c>
      <c r="F10" s="56">
        <v>158696561</v>
      </c>
      <c r="G10" s="56">
        <f>166092528+G22</f>
        <v>165949528</v>
      </c>
      <c r="H10" s="56">
        <v>158770406</v>
      </c>
      <c r="I10"/>
      <c r="J10"/>
      <c r="K10"/>
      <c r="L10"/>
      <c r="M10"/>
      <c r="N10"/>
      <c r="O10"/>
      <c r="P10"/>
      <c r="Q10"/>
      <c r="R10"/>
      <c r="S10"/>
      <c r="T10"/>
    </row>
    <row r="11" spans="1:20" s="57" customFormat="1" ht="17.25" customHeight="1">
      <c r="A11" s="58"/>
      <c r="B11" s="58"/>
      <c r="C11" s="59" t="s">
        <v>26</v>
      </c>
      <c r="D11" s="60"/>
      <c r="E11" s="61"/>
      <c r="F11" s="61"/>
      <c r="G11" s="61"/>
      <c r="H11" s="61"/>
      <c r="I11"/>
      <c r="J11"/>
      <c r="K11"/>
      <c r="L11"/>
      <c r="M11"/>
      <c r="N11"/>
      <c r="O11"/>
      <c r="P11"/>
      <c r="Q11"/>
      <c r="R11"/>
      <c r="S11"/>
      <c r="T11"/>
    </row>
    <row r="12" spans="1:20" s="57" customFormat="1" ht="18.75" customHeight="1">
      <c r="A12" s="58"/>
      <c r="B12" s="58"/>
      <c r="C12" s="293" t="s">
        <v>73</v>
      </c>
      <c r="D12" s="73">
        <f aca="true" t="shared" si="0" ref="D12:D27">SUM(E12:H12)</f>
        <v>248738275</v>
      </c>
      <c r="E12" s="294">
        <f>53340249+E17+E22</f>
        <v>54338227</v>
      </c>
      <c r="F12" s="294">
        <v>64941811</v>
      </c>
      <c r="G12" s="294">
        <f>69349156+G22</f>
        <v>69206156</v>
      </c>
      <c r="H12" s="294">
        <v>60252081</v>
      </c>
      <c r="I12"/>
      <c r="J12"/>
      <c r="K12"/>
      <c r="L12"/>
      <c r="M12"/>
      <c r="N12"/>
      <c r="O12"/>
      <c r="P12"/>
      <c r="Q12"/>
      <c r="R12"/>
      <c r="S12"/>
      <c r="T12"/>
    </row>
    <row r="13" spans="1:20" s="62" customFormat="1" ht="22.5" customHeight="1">
      <c r="A13" s="19"/>
      <c r="B13" s="19"/>
      <c r="C13" s="136" t="s">
        <v>72</v>
      </c>
      <c r="D13" s="73">
        <f t="shared" si="0"/>
        <v>40329410</v>
      </c>
      <c r="E13" s="73">
        <f>11230335+E17</f>
        <v>12085313</v>
      </c>
      <c r="F13" s="73">
        <v>10423716</v>
      </c>
      <c r="G13" s="73">
        <v>9684486</v>
      </c>
      <c r="H13" s="73">
        <v>8135895</v>
      </c>
      <c r="I13"/>
      <c r="J13"/>
      <c r="K13"/>
      <c r="L13"/>
      <c r="M13"/>
      <c r="N13"/>
      <c r="O13"/>
      <c r="P13"/>
      <c r="Q13"/>
      <c r="R13"/>
      <c r="S13"/>
      <c r="T13"/>
    </row>
    <row r="14" spans="1:20" s="62" customFormat="1" ht="19.5" customHeight="1" thickBot="1">
      <c r="A14" s="126"/>
      <c r="B14" s="126"/>
      <c r="C14" s="11" t="s">
        <v>11</v>
      </c>
      <c r="D14" s="12">
        <f t="shared" si="0"/>
        <v>39953410</v>
      </c>
      <c r="E14" s="12">
        <f>11109920+E17</f>
        <v>11964898</v>
      </c>
      <c r="F14" s="12">
        <v>10331855</v>
      </c>
      <c r="G14" s="12">
        <v>9602625</v>
      </c>
      <c r="H14" s="12">
        <v>8054032</v>
      </c>
      <c r="I14"/>
      <c r="J14"/>
      <c r="K14"/>
      <c r="L14"/>
      <c r="M14"/>
      <c r="N14"/>
      <c r="O14"/>
      <c r="P14"/>
      <c r="Q14"/>
      <c r="R14"/>
      <c r="S14"/>
      <c r="T14"/>
    </row>
    <row r="15" spans="1:20" s="62" customFormat="1" ht="19.5" customHeight="1" thickTop="1">
      <c r="A15" s="13">
        <v>853</v>
      </c>
      <c r="B15" s="13"/>
      <c r="C15" s="110" t="s">
        <v>17</v>
      </c>
      <c r="D15" s="14">
        <f t="shared" si="0"/>
        <v>15154978</v>
      </c>
      <c r="E15" s="14">
        <f>3425000+E17</f>
        <v>4279978</v>
      </c>
      <c r="F15" s="14">
        <v>3625000</v>
      </c>
      <c r="G15" s="14">
        <v>3654000</v>
      </c>
      <c r="H15" s="14">
        <v>3596000</v>
      </c>
      <c r="I15"/>
      <c r="J15"/>
      <c r="K15"/>
      <c r="L15"/>
      <c r="M15"/>
      <c r="N15"/>
      <c r="O15"/>
      <c r="P15"/>
      <c r="Q15"/>
      <c r="R15"/>
      <c r="S15"/>
      <c r="T15"/>
    </row>
    <row r="16" spans="1:20" s="62" customFormat="1" ht="19.5" customHeight="1">
      <c r="A16" s="19"/>
      <c r="B16" s="175">
        <v>85315</v>
      </c>
      <c r="C16" s="176" t="s">
        <v>63</v>
      </c>
      <c r="D16" s="20">
        <f t="shared" si="0"/>
        <v>13700000</v>
      </c>
      <c r="E16" s="70">
        <v>3425000</v>
      </c>
      <c r="F16" s="70">
        <v>3425000</v>
      </c>
      <c r="G16" s="70">
        <v>3425000</v>
      </c>
      <c r="H16" s="70">
        <v>3425000</v>
      </c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1:20" s="71" customFormat="1" ht="19.5" customHeight="1">
      <c r="A17" s="23"/>
      <c r="B17" s="36"/>
      <c r="C17" s="36"/>
      <c r="D17" s="22">
        <f t="shared" si="0"/>
        <v>854978</v>
      </c>
      <c r="E17" s="22">
        <v>854978</v>
      </c>
      <c r="F17" s="22"/>
      <c r="G17" s="22"/>
      <c r="H17" s="22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</row>
    <row r="18" spans="1:20" s="62" customFormat="1" ht="19.5" customHeight="1">
      <c r="A18" s="19"/>
      <c r="B18" s="19"/>
      <c r="C18" s="136" t="s">
        <v>153</v>
      </c>
      <c r="D18" s="73">
        <f>SUM(E18:H18)</f>
        <v>44182000</v>
      </c>
      <c r="E18" s="73">
        <f>7800400+E22</f>
        <v>7943400</v>
      </c>
      <c r="F18" s="73">
        <v>13703800</v>
      </c>
      <c r="G18" s="73">
        <f>14285000+G22</f>
        <v>14142000</v>
      </c>
      <c r="H18" s="73">
        <v>8392800</v>
      </c>
      <c r="I18"/>
      <c r="J18"/>
      <c r="K18"/>
      <c r="L18"/>
      <c r="M18"/>
      <c r="N18"/>
      <c r="O18"/>
      <c r="P18"/>
      <c r="Q18"/>
      <c r="R18"/>
      <c r="S18"/>
      <c r="T18"/>
    </row>
    <row r="19" spans="1:20" s="62" customFormat="1" ht="19.5" customHeight="1" thickBot="1">
      <c r="A19" s="126"/>
      <c r="B19" s="126"/>
      <c r="C19" s="11" t="s">
        <v>11</v>
      </c>
      <c r="D19" s="12">
        <f>SUM(E19:H19)</f>
        <v>44047000</v>
      </c>
      <c r="E19" s="12">
        <f>7800400+E22</f>
        <v>7943400</v>
      </c>
      <c r="F19" s="12">
        <v>13703800</v>
      </c>
      <c r="G19" s="12">
        <f>14150000+G22</f>
        <v>14007000</v>
      </c>
      <c r="H19" s="12">
        <v>8392800</v>
      </c>
      <c r="I19"/>
      <c r="J19"/>
      <c r="K19"/>
      <c r="L19"/>
      <c r="M19"/>
      <c r="N19"/>
      <c r="O19"/>
      <c r="P19"/>
      <c r="Q19"/>
      <c r="R19"/>
      <c r="S19"/>
      <c r="T19"/>
    </row>
    <row r="20" spans="1:20" s="62" customFormat="1" ht="19.5" customHeight="1" thickTop="1">
      <c r="A20" s="13">
        <v>801</v>
      </c>
      <c r="B20" s="13"/>
      <c r="C20" s="110" t="s">
        <v>154</v>
      </c>
      <c r="D20" s="14">
        <f>SUM(E20:H20)</f>
        <v>6662000</v>
      </c>
      <c r="E20" s="14">
        <f>1000000+E22</f>
        <v>1143000</v>
      </c>
      <c r="F20" s="14">
        <v>1900000</v>
      </c>
      <c r="G20" s="14">
        <f>2412000+G22</f>
        <v>2269000</v>
      </c>
      <c r="H20" s="14">
        <v>1350000</v>
      </c>
      <c r="I20"/>
      <c r="J20"/>
      <c r="K20"/>
      <c r="L20"/>
      <c r="M20"/>
      <c r="N20"/>
      <c r="O20"/>
      <c r="P20"/>
      <c r="Q20"/>
      <c r="R20"/>
      <c r="S20"/>
      <c r="T20"/>
    </row>
    <row r="21" spans="1:20" s="62" customFormat="1" ht="19.5" customHeight="1">
      <c r="A21" s="19"/>
      <c r="B21" s="175">
        <v>80130</v>
      </c>
      <c r="C21" s="176" t="s">
        <v>155</v>
      </c>
      <c r="D21" s="20">
        <f>SUM(E21:H21)</f>
        <v>1200000</v>
      </c>
      <c r="E21" s="70"/>
      <c r="F21" s="70">
        <v>200000</v>
      </c>
      <c r="G21" s="70">
        <v>500000</v>
      </c>
      <c r="H21" s="70">
        <v>500000</v>
      </c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</row>
    <row r="22" spans="1:20" s="71" customFormat="1" ht="19.5" customHeight="1">
      <c r="A22" s="23"/>
      <c r="B22" s="36"/>
      <c r="C22" s="36"/>
      <c r="D22" s="22">
        <f>SUM(E22:H22)</f>
        <v>0</v>
      </c>
      <c r="E22" s="22">
        <v>143000</v>
      </c>
      <c r="F22" s="22"/>
      <c r="G22" s="22">
        <v>-143000</v>
      </c>
      <c r="H22" s="22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</row>
    <row r="23" spans="1:20" s="62" customFormat="1" ht="19.5" customHeight="1">
      <c r="A23" s="19"/>
      <c r="B23" s="19"/>
      <c r="C23" s="136" t="s">
        <v>16</v>
      </c>
      <c r="D23" s="73">
        <f t="shared" si="0"/>
        <v>58951700</v>
      </c>
      <c r="E23" s="73">
        <f>15095534+E27</f>
        <v>15318534</v>
      </c>
      <c r="F23" s="73">
        <v>14669869</v>
      </c>
      <c r="G23" s="73">
        <v>14481212</v>
      </c>
      <c r="H23" s="73">
        <v>14482085</v>
      </c>
      <c r="I23"/>
      <c r="J23"/>
      <c r="K23"/>
      <c r="L23"/>
      <c r="M23"/>
      <c r="N23"/>
      <c r="O23"/>
      <c r="P23"/>
      <c r="Q23"/>
      <c r="R23"/>
      <c r="S23"/>
      <c r="T23"/>
    </row>
    <row r="24" spans="1:20" s="62" customFormat="1" ht="19.5" customHeight="1" thickBot="1">
      <c r="A24" s="126"/>
      <c r="B24" s="126"/>
      <c r="C24" s="11" t="s">
        <v>11</v>
      </c>
      <c r="D24" s="12">
        <f t="shared" si="0"/>
        <v>28780700</v>
      </c>
      <c r="E24" s="12">
        <f>7431534+E27</f>
        <v>7654534</v>
      </c>
      <c r="F24" s="12">
        <v>7163569</v>
      </c>
      <c r="G24" s="12">
        <v>6980912</v>
      </c>
      <c r="H24" s="12">
        <v>6981685</v>
      </c>
      <c r="I24"/>
      <c r="J24"/>
      <c r="K24"/>
      <c r="L24"/>
      <c r="M24"/>
      <c r="N24"/>
      <c r="O24"/>
      <c r="P24"/>
      <c r="Q24"/>
      <c r="R24"/>
      <c r="S24"/>
      <c r="T24"/>
    </row>
    <row r="25" spans="1:20" s="62" customFormat="1" ht="19.5" customHeight="1" thickTop="1">
      <c r="A25" s="13">
        <v>853</v>
      </c>
      <c r="B25" s="13"/>
      <c r="C25" s="110" t="s">
        <v>17</v>
      </c>
      <c r="D25" s="14">
        <f t="shared" si="0"/>
        <v>27961700</v>
      </c>
      <c r="E25" s="14">
        <f>7132334+E27</f>
        <v>7355334</v>
      </c>
      <c r="F25" s="14">
        <v>6985569</v>
      </c>
      <c r="G25" s="14">
        <v>6828912</v>
      </c>
      <c r="H25" s="14">
        <v>6791885</v>
      </c>
      <c r="I25"/>
      <c r="J25"/>
      <c r="K25"/>
      <c r="L25"/>
      <c r="M25"/>
      <c r="N25"/>
      <c r="O25"/>
      <c r="P25"/>
      <c r="Q25"/>
      <c r="R25"/>
      <c r="S25"/>
      <c r="T25"/>
    </row>
    <row r="26" spans="1:20" s="62" customFormat="1" ht="19.5" customHeight="1">
      <c r="A26" s="19"/>
      <c r="B26" s="175">
        <v>85395</v>
      </c>
      <c r="C26" s="176" t="s">
        <v>40</v>
      </c>
      <c r="D26" s="20">
        <f t="shared" si="0"/>
        <v>265000</v>
      </c>
      <c r="E26" s="70">
        <v>55000</v>
      </c>
      <c r="F26" s="70">
        <v>70000</v>
      </c>
      <c r="G26" s="70">
        <v>75000</v>
      </c>
      <c r="H26" s="70">
        <v>65000</v>
      </c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</row>
    <row r="27" spans="1:20" s="71" customFormat="1" ht="19.5" customHeight="1">
      <c r="A27" s="36"/>
      <c r="B27" s="36"/>
      <c r="C27" s="36"/>
      <c r="D27" s="22">
        <f t="shared" si="0"/>
        <v>223000</v>
      </c>
      <c r="E27" s="22">
        <v>223000</v>
      </c>
      <c r="F27" s="22"/>
      <c r="G27" s="22"/>
      <c r="H27" s="22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</row>
    <row r="28" spans="1:8" ht="30" customHeight="1">
      <c r="A28" s="57"/>
      <c r="B28" s="57"/>
      <c r="C28" s="57"/>
      <c r="D28" s="57"/>
      <c r="E28" s="57"/>
      <c r="F28" s="57"/>
      <c r="G28" s="57"/>
      <c r="H28" s="57"/>
    </row>
    <row r="29" spans="1:8" ht="30" customHeight="1">
      <c r="A29" s="57"/>
      <c r="B29" s="57"/>
      <c r="C29" s="66"/>
      <c r="D29" s="67"/>
      <c r="E29" s="67"/>
      <c r="F29" s="67"/>
      <c r="G29" s="67"/>
      <c r="H29" s="67"/>
    </row>
    <row r="30" spans="1:8" ht="30" customHeight="1">
      <c r="A30" s="57"/>
      <c r="B30" s="57"/>
      <c r="D30" s="68"/>
      <c r="E30" s="68"/>
      <c r="F30" s="68"/>
      <c r="G30" s="68"/>
      <c r="H30" s="68"/>
    </row>
    <row r="31" spans="1:8" ht="30" customHeight="1">
      <c r="A31" s="57"/>
      <c r="B31" s="57"/>
      <c r="C31" s="57"/>
      <c r="D31" s="57"/>
      <c r="E31" s="57"/>
      <c r="F31" s="57"/>
      <c r="G31" s="57"/>
      <c r="H31" s="57"/>
    </row>
    <row r="32" spans="1:8" ht="30" customHeight="1">
      <c r="A32" s="57"/>
      <c r="B32" s="57"/>
      <c r="C32" s="57"/>
      <c r="D32" s="57"/>
      <c r="E32" s="57"/>
      <c r="F32" s="57"/>
      <c r="G32" s="57"/>
      <c r="H32" s="57"/>
    </row>
    <row r="33" spans="1:8" ht="30" customHeight="1">
      <c r="A33" s="57"/>
      <c r="B33" s="57"/>
      <c r="C33" s="57"/>
      <c r="D33" s="57"/>
      <c r="E33" s="57"/>
      <c r="F33" s="57"/>
      <c r="G33" s="57"/>
      <c r="H33" s="57"/>
    </row>
    <row r="34" spans="1:8" ht="30" customHeight="1">
      <c r="A34" s="57"/>
      <c r="B34" s="57"/>
      <c r="C34" s="57"/>
      <c r="D34" s="57"/>
      <c r="E34" s="57"/>
      <c r="F34" s="57"/>
      <c r="G34" s="57"/>
      <c r="H34" s="57"/>
    </row>
    <row r="35" spans="1:8" ht="30" customHeight="1">
      <c r="A35" s="57"/>
      <c r="B35" s="57"/>
      <c r="C35" s="57"/>
      <c r="D35" s="57"/>
      <c r="E35" s="57"/>
      <c r="F35" s="57"/>
      <c r="G35" s="57"/>
      <c r="H35" s="57"/>
    </row>
    <row r="36" spans="1:8" ht="30" customHeight="1">
      <c r="A36" s="57"/>
      <c r="B36" s="57"/>
      <c r="C36" s="57"/>
      <c r="D36" s="57"/>
      <c r="E36" s="57"/>
      <c r="F36" s="57"/>
      <c r="G36" s="57"/>
      <c r="H36" s="57"/>
    </row>
    <row r="37" spans="1:8" ht="33" customHeight="1">
      <c r="A37" s="57"/>
      <c r="B37" s="57"/>
      <c r="C37" s="57"/>
      <c r="D37" s="57"/>
      <c r="E37" s="57"/>
      <c r="F37" s="57"/>
      <c r="G37" s="57"/>
      <c r="H37" s="57"/>
    </row>
    <row r="38" spans="1:8" ht="29.25" customHeight="1">
      <c r="A38" s="57"/>
      <c r="B38" s="57"/>
      <c r="C38" s="57"/>
      <c r="D38" s="57"/>
      <c r="E38" s="57"/>
      <c r="F38" s="57"/>
      <c r="G38" s="57"/>
      <c r="H38" s="57"/>
    </row>
    <row r="39" spans="1:8" ht="23.25" customHeight="1">
      <c r="A39" s="57"/>
      <c r="B39" s="57"/>
      <c r="C39" s="57"/>
      <c r="D39" s="57"/>
      <c r="E39" s="57"/>
      <c r="F39" s="57"/>
      <c r="G39" s="57"/>
      <c r="H39" s="57"/>
    </row>
    <row r="40" spans="1:8" ht="33.75" customHeight="1">
      <c r="A40" s="57"/>
      <c r="B40" s="57"/>
      <c r="C40" s="57"/>
      <c r="D40" s="57"/>
      <c r="E40" s="57"/>
      <c r="F40" s="57"/>
      <c r="G40" s="57"/>
      <c r="H40" s="57"/>
    </row>
    <row r="41" spans="1:8" ht="33" customHeight="1">
      <c r="A41" s="57"/>
      <c r="B41" s="57"/>
      <c r="C41" s="57"/>
      <c r="D41" s="57"/>
      <c r="E41" s="57"/>
      <c r="F41" s="57"/>
      <c r="G41" s="57"/>
      <c r="H41" s="57"/>
    </row>
    <row r="42" spans="1:8" ht="30" customHeight="1">
      <c r="A42" s="57"/>
      <c r="B42" s="57"/>
      <c r="C42" s="57"/>
      <c r="D42" s="57"/>
      <c r="E42" s="57"/>
      <c r="F42" s="57"/>
      <c r="G42" s="57"/>
      <c r="H42" s="57"/>
    </row>
    <row r="43" spans="1:8" ht="30" customHeight="1">
      <c r="A43" s="57"/>
      <c r="B43" s="57"/>
      <c r="C43" s="57"/>
      <c r="D43" s="57"/>
      <c r="E43" s="57"/>
      <c r="F43" s="57"/>
      <c r="G43" s="57"/>
      <c r="H43" s="57"/>
    </row>
    <row r="44" spans="1:8" ht="31.5" customHeight="1">
      <c r="A44" s="57"/>
      <c r="B44" s="57"/>
      <c r="C44" s="57"/>
      <c r="D44" s="57"/>
      <c r="E44" s="57"/>
      <c r="F44" s="57"/>
      <c r="G44" s="57"/>
      <c r="H44" s="57"/>
    </row>
    <row r="45" spans="1:8" ht="33.75" customHeight="1">
      <c r="A45" s="57"/>
      <c r="B45" s="57"/>
      <c r="C45" s="57"/>
      <c r="D45" s="57"/>
      <c r="E45" s="57"/>
      <c r="F45" s="57"/>
      <c r="G45" s="57"/>
      <c r="H45" s="57"/>
    </row>
    <row r="46" spans="1:8" ht="30" customHeight="1">
      <c r="A46" s="57"/>
      <c r="B46" s="57"/>
      <c r="C46" s="57"/>
      <c r="D46" s="57"/>
      <c r="E46" s="57"/>
      <c r="F46" s="57"/>
      <c r="G46" s="57"/>
      <c r="H46" s="57"/>
    </row>
    <row r="47" spans="1:8" ht="30" customHeight="1">
      <c r="A47" s="57"/>
      <c r="B47" s="57"/>
      <c r="C47" s="57"/>
      <c r="D47" s="57"/>
      <c r="E47" s="57"/>
      <c r="F47" s="57"/>
      <c r="G47" s="57"/>
      <c r="H47" s="57"/>
    </row>
    <row r="48" spans="1:8" ht="33.75" customHeight="1">
      <c r="A48" s="57"/>
      <c r="B48" s="57"/>
      <c r="C48" s="57"/>
      <c r="D48" s="67"/>
      <c r="E48" s="67"/>
      <c r="F48" s="67"/>
      <c r="G48" s="67"/>
      <c r="H48" s="67"/>
    </row>
    <row r="49" spans="1:8" ht="30" customHeight="1">
      <c r="A49" s="57"/>
      <c r="B49" s="57"/>
      <c r="C49" s="57"/>
      <c r="D49" s="67"/>
      <c r="E49" s="67"/>
      <c r="F49" s="67"/>
      <c r="G49" s="67"/>
      <c r="H49" s="67"/>
    </row>
    <row r="50" spans="1:8" ht="39.75" customHeight="1">
      <c r="A50" s="57"/>
      <c r="B50" s="57"/>
      <c r="C50" s="57"/>
      <c r="D50" s="67"/>
      <c r="E50" s="67"/>
      <c r="F50" s="67"/>
      <c r="G50" s="67"/>
      <c r="H50" s="67"/>
    </row>
    <row r="51" spans="1:8" ht="47.25" customHeight="1">
      <c r="A51" s="57"/>
      <c r="B51" s="57"/>
      <c r="C51" s="57"/>
      <c r="D51" s="67"/>
      <c r="E51" s="67"/>
      <c r="F51" s="67"/>
      <c r="G51" s="67"/>
      <c r="H51" s="67"/>
    </row>
    <row r="52" spans="1:8" ht="35.25" customHeight="1">
      <c r="A52" s="57"/>
      <c r="B52" s="57"/>
      <c r="C52" s="57"/>
      <c r="D52" s="67"/>
      <c r="E52" s="67"/>
      <c r="F52" s="67"/>
      <c r="G52" s="67"/>
      <c r="H52" s="67"/>
    </row>
    <row r="53" spans="1:8" ht="35.25" customHeight="1">
      <c r="A53" s="57"/>
      <c r="B53" s="57"/>
      <c r="C53" s="57"/>
      <c r="D53" s="67"/>
      <c r="E53" s="67"/>
      <c r="F53" s="67"/>
      <c r="G53" s="67"/>
      <c r="H53" s="67"/>
    </row>
    <row r="54" spans="1:8" ht="30" customHeight="1">
      <c r="A54" s="57"/>
      <c r="B54" s="57"/>
      <c r="C54" s="57"/>
      <c r="D54" s="67"/>
      <c r="E54" s="67"/>
      <c r="F54" s="67"/>
      <c r="G54" s="67"/>
      <c r="H54" s="67"/>
    </row>
    <row r="55" spans="1:8" ht="30" customHeight="1">
      <c r="A55" s="57"/>
      <c r="B55" s="57"/>
      <c r="C55" s="57"/>
      <c r="D55" s="67"/>
      <c r="E55" s="67"/>
      <c r="F55" s="67"/>
      <c r="G55" s="67"/>
      <c r="H55" s="67"/>
    </row>
    <row r="56" spans="1:8" ht="30" customHeight="1">
      <c r="A56" s="57"/>
      <c r="B56" s="57"/>
      <c r="C56" s="57"/>
      <c r="D56" s="67"/>
      <c r="E56" s="67"/>
      <c r="F56" s="67"/>
      <c r="G56" s="67"/>
      <c r="H56" s="67"/>
    </row>
    <row r="57" spans="1:8" ht="30" customHeight="1">
      <c r="A57" s="57"/>
      <c r="B57" s="57"/>
      <c r="C57" s="57"/>
      <c r="D57" s="67"/>
      <c r="E57" s="67"/>
      <c r="F57" s="67"/>
      <c r="G57" s="67"/>
      <c r="H57" s="67"/>
    </row>
    <row r="58" spans="1:8" ht="30" customHeight="1">
      <c r="A58" s="57"/>
      <c r="B58" s="57"/>
      <c r="C58" s="57"/>
      <c r="D58" s="67"/>
      <c r="E58" s="67"/>
      <c r="F58" s="67"/>
      <c r="G58" s="67"/>
      <c r="H58" s="67"/>
    </row>
    <row r="59" spans="1:8" ht="30" customHeight="1">
      <c r="A59" s="57"/>
      <c r="B59" s="57"/>
      <c r="C59" s="57"/>
      <c r="D59" s="67"/>
      <c r="E59" s="67"/>
      <c r="F59" s="67"/>
      <c r="G59" s="67"/>
      <c r="H59" s="67"/>
    </row>
    <row r="60" spans="1:8" ht="30" customHeight="1">
      <c r="A60" s="57"/>
      <c r="B60" s="57"/>
      <c r="C60" s="57"/>
      <c r="D60" s="67"/>
      <c r="E60" s="67"/>
      <c r="F60" s="67"/>
      <c r="G60" s="67"/>
      <c r="H60" s="67"/>
    </row>
    <row r="61" spans="1:8" ht="30" customHeight="1">
      <c r="A61" s="57"/>
      <c r="B61" s="57"/>
      <c r="C61" s="57"/>
      <c r="D61" s="67"/>
      <c r="E61" s="67"/>
      <c r="F61" s="67"/>
      <c r="G61" s="67"/>
      <c r="H61" s="67"/>
    </row>
    <row r="62" spans="1:8" ht="30" customHeight="1">
      <c r="A62" s="57"/>
      <c r="B62" s="57"/>
      <c r="C62" s="57"/>
      <c r="D62" s="67"/>
      <c r="E62" s="67"/>
      <c r="F62" s="67"/>
      <c r="G62" s="67"/>
      <c r="H62" s="67"/>
    </row>
    <row r="63" spans="1:8" ht="30" customHeight="1">
      <c r="A63" s="57"/>
      <c r="B63" s="57"/>
      <c r="C63" s="57"/>
      <c r="D63" s="67"/>
      <c r="E63" s="67"/>
      <c r="F63" s="67"/>
      <c r="G63" s="67"/>
      <c r="H63" s="67"/>
    </row>
    <row r="64" spans="1:8" ht="30" customHeight="1">
      <c r="A64" s="57"/>
      <c r="B64" s="57"/>
      <c r="C64" s="57"/>
      <c r="D64" s="67"/>
      <c r="E64" s="67"/>
      <c r="F64" s="67"/>
      <c r="G64" s="67"/>
      <c r="H64" s="67"/>
    </row>
    <row r="65" spans="1:8" ht="30" customHeight="1">
      <c r="A65" s="57"/>
      <c r="B65" s="57"/>
      <c r="C65" s="57"/>
      <c r="D65" s="67"/>
      <c r="E65" s="67"/>
      <c r="F65" s="67"/>
      <c r="G65" s="67"/>
      <c r="H65" s="67"/>
    </row>
    <row r="66" spans="1:8" ht="30" customHeight="1">
      <c r="A66" s="57"/>
      <c r="B66" s="57"/>
      <c r="C66" s="57"/>
      <c r="D66" s="67"/>
      <c r="E66" s="67"/>
      <c r="F66" s="67"/>
      <c r="G66" s="67"/>
      <c r="H66" s="67"/>
    </row>
    <row r="67" spans="1:8" ht="30" customHeight="1">
      <c r="A67" s="57"/>
      <c r="B67" s="57"/>
      <c r="C67" s="57"/>
      <c r="D67" s="67"/>
      <c r="E67" s="67"/>
      <c r="F67" s="67"/>
      <c r="G67" s="67"/>
      <c r="H67" s="67"/>
    </row>
    <row r="68" spans="1:8" ht="30" customHeight="1">
      <c r="A68" s="57"/>
      <c r="B68" s="57"/>
      <c r="C68" s="57"/>
      <c r="D68" s="67"/>
      <c r="E68" s="67"/>
      <c r="F68" s="67"/>
      <c r="G68" s="67"/>
      <c r="H68" s="67"/>
    </row>
    <row r="69" spans="1:8" ht="30" customHeight="1">
      <c r="A69" s="57"/>
      <c r="B69" s="57"/>
      <c r="C69" s="57"/>
      <c r="D69" s="67"/>
      <c r="E69" s="67"/>
      <c r="F69" s="67"/>
      <c r="G69" s="67"/>
      <c r="H69" s="67"/>
    </row>
    <row r="70" spans="1:8" ht="48.75" customHeight="1">
      <c r="A70" s="57"/>
      <c r="B70" s="57"/>
      <c r="C70" s="57"/>
      <c r="D70" s="67"/>
      <c r="E70" s="67"/>
      <c r="F70" s="67"/>
      <c r="G70" s="67"/>
      <c r="H70" s="67"/>
    </row>
    <row r="71" spans="1:8" ht="48.75" customHeight="1">
      <c r="A71" s="57"/>
      <c r="B71" s="57"/>
      <c r="C71" s="57"/>
      <c r="D71" s="67"/>
      <c r="E71" s="67"/>
      <c r="F71" s="67"/>
      <c r="G71" s="67"/>
      <c r="H71" s="67"/>
    </row>
    <row r="72" spans="1:8" ht="48.75" customHeight="1">
      <c r="A72" s="57"/>
      <c r="B72" s="57"/>
      <c r="C72" s="57"/>
      <c r="D72" s="67"/>
      <c r="E72" s="67"/>
      <c r="F72" s="67"/>
      <c r="G72" s="67"/>
      <c r="H72" s="67"/>
    </row>
    <row r="73" spans="1:8" ht="30" customHeight="1">
      <c r="A73" s="57"/>
      <c r="B73" s="57"/>
      <c r="C73" s="57"/>
      <c r="D73" s="67"/>
      <c r="E73" s="67"/>
      <c r="F73" s="67"/>
      <c r="G73" s="67"/>
      <c r="H73" s="67"/>
    </row>
    <row r="74" spans="1:8" ht="30" customHeight="1">
      <c r="A74" s="57"/>
      <c r="B74" s="57"/>
      <c r="C74" s="57"/>
      <c r="D74" s="67"/>
      <c r="E74" s="67"/>
      <c r="F74" s="67"/>
      <c r="G74" s="67"/>
      <c r="H74" s="67"/>
    </row>
    <row r="75" spans="1:8" ht="30" customHeight="1">
      <c r="A75" s="57"/>
      <c r="B75" s="57"/>
      <c r="C75" s="57"/>
      <c r="D75" s="67"/>
      <c r="E75" s="67"/>
      <c r="F75" s="67"/>
      <c r="G75" s="67"/>
      <c r="H75" s="67"/>
    </row>
    <row r="76" spans="1:8" ht="30" customHeight="1">
      <c r="A76" s="57"/>
      <c r="B76" s="57"/>
      <c r="C76" s="57"/>
      <c r="D76" s="67"/>
      <c r="E76" s="67"/>
      <c r="F76" s="67"/>
      <c r="G76" s="67"/>
      <c r="H76" s="67"/>
    </row>
    <row r="77" spans="1:8" ht="30" customHeight="1">
      <c r="A77" s="57"/>
      <c r="B77" s="57"/>
      <c r="C77" s="57"/>
      <c r="D77" s="67"/>
      <c r="E77" s="67"/>
      <c r="F77" s="67"/>
      <c r="G77" s="67"/>
      <c r="H77" s="67"/>
    </row>
    <row r="78" spans="1:8" ht="30" customHeight="1">
      <c r="A78" s="57"/>
      <c r="B78" s="57"/>
      <c r="C78" s="57"/>
      <c r="D78" s="67"/>
      <c r="E78" s="67"/>
      <c r="F78" s="67"/>
      <c r="G78" s="67"/>
      <c r="H78" s="67"/>
    </row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106.5" customHeight="1"/>
    <row r="90" ht="77.25" customHeight="1"/>
    <row r="91" ht="30" customHeight="1"/>
    <row r="92" ht="28.5" customHeight="1"/>
    <row r="93" ht="30" customHeight="1"/>
    <row r="94" ht="21.75" customHeight="1"/>
    <row r="95" ht="30" customHeight="1"/>
    <row r="96" ht="30" customHeight="1"/>
    <row r="97" ht="27.75" customHeight="1"/>
    <row r="98" ht="33" customHeight="1"/>
    <row r="99" ht="32.25" customHeight="1"/>
    <row r="100" ht="21" customHeight="1"/>
    <row r="101" ht="30" customHeight="1"/>
    <row r="102" ht="24" customHeight="1"/>
    <row r="103" ht="24.75" customHeight="1"/>
    <row r="104" ht="24.75" customHeight="1"/>
    <row r="105" ht="26.25" customHeight="1"/>
    <row r="106" ht="24" customHeight="1"/>
    <row r="107" ht="24" customHeight="1"/>
    <row r="108" ht="24.75" customHeight="1"/>
    <row r="109" ht="33.75" customHeight="1"/>
    <row r="110" ht="33.75" customHeight="1"/>
    <row r="111" ht="39.75" customHeight="1"/>
    <row r="112" spans="1:20" s="69" customFormat="1" ht="21.75" customHeight="1">
      <c r="A112" s="37"/>
      <c r="B112" s="37"/>
      <c r="C112" s="37"/>
      <c r="D112" s="38"/>
      <c r="E112" s="38"/>
      <c r="F112" s="38"/>
      <c r="G112" s="38"/>
      <c r="H112" s="38"/>
      <c r="I112"/>
      <c r="J112"/>
      <c r="K112"/>
      <c r="L112"/>
      <c r="M112"/>
      <c r="N112"/>
      <c r="O112"/>
      <c r="P112"/>
      <c r="Q112"/>
      <c r="R112"/>
      <c r="S112"/>
      <c r="T112"/>
    </row>
    <row r="113" ht="24.75" customHeight="1"/>
    <row r="114" ht="49.5" customHeight="1"/>
    <row r="115" ht="30.75" customHeight="1"/>
    <row r="116" ht="27.75" customHeight="1"/>
  </sheetData>
  <printOptions horizontalCentered="1"/>
  <pageMargins left="0.3937007874015748" right="0.3937007874015748" top="0.5905511811023623" bottom="0.7874015748031497" header="0.5118110236220472" footer="0.5118110236220472"/>
  <pageSetup firstPageNumber="15" useFirstPageNumber="1" horizontalDpi="600" verticalDpi="600" orientation="landscape" paperSize="9" scale="85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="75" zoomScaleNormal="75" workbookViewId="0" topLeftCell="B1">
      <selection activeCell="F20" sqref="F20"/>
    </sheetView>
  </sheetViews>
  <sheetFormatPr defaultColWidth="9.00390625" defaultRowHeight="12.75"/>
  <cols>
    <col min="1" max="1" width="6.625" style="57" customWidth="1"/>
    <col min="2" max="2" width="7.75390625" style="57" customWidth="1"/>
    <col min="3" max="3" width="49.25390625" style="57" customWidth="1"/>
    <col min="4" max="4" width="16.25390625" style="57" customWidth="1"/>
    <col min="5" max="5" width="14.625" style="57" customWidth="1"/>
    <col min="6" max="8" width="14.75390625" style="57" customWidth="1"/>
    <col min="10" max="16384" width="9.125" style="57" customWidth="1"/>
  </cols>
  <sheetData>
    <row r="1" spans="2:8" ht="12.75">
      <c r="B1" s="4"/>
      <c r="C1" s="139"/>
      <c r="E1" s="67"/>
      <c r="F1" s="67"/>
      <c r="G1" s="67" t="s">
        <v>174</v>
      </c>
      <c r="H1" s="67"/>
    </row>
    <row r="2" spans="1:8" ht="15.75">
      <c r="A2" s="307" t="s">
        <v>168</v>
      </c>
      <c r="B2" s="308"/>
      <c r="C2" s="308"/>
      <c r="D2" s="308"/>
      <c r="E2" s="308"/>
      <c r="F2" s="67"/>
      <c r="G2" s="57" t="s">
        <v>179</v>
      </c>
      <c r="H2" s="125"/>
    </row>
    <row r="3" spans="1:8" ht="15.75">
      <c r="A3" s="307" t="s">
        <v>169</v>
      </c>
      <c r="B3" s="308"/>
      <c r="C3" s="308"/>
      <c r="D3" s="308"/>
      <c r="E3" s="308"/>
      <c r="F3" s="125"/>
      <c r="G3" s="57" t="s">
        <v>64</v>
      </c>
      <c r="H3" s="67"/>
    </row>
    <row r="4" spans="1:8" ht="15.75">
      <c r="A4" s="307" t="s">
        <v>170</v>
      </c>
      <c r="B4" s="308"/>
      <c r="C4" s="308"/>
      <c r="D4" s="308"/>
      <c r="E4" s="308"/>
      <c r="F4" s="67"/>
      <c r="G4" s="57" t="s">
        <v>149</v>
      </c>
      <c r="H4" s="67"/>
    </row>
    <row r="5" spans="1:8" ht="9.75" customHeight="1">
      <c r="A5" s="143"/>
      <c r="B5" s="139"/>
      <c r="C5" s="139"/>
      <c r="D5" s="139"/>
      <c r="E5" s="139"/>
      <c r="F5" s="67"/>
      <c r="G5" s="67"/>
      <c r="H5" s="67"/>
    </row>
    <row r="6" spans="3:8" ht="13.5" thickBot="1">
      <c r="C6" s="143"/>
      <c r="D6" s="67"/>
      <c r="E6" s="40"/>
      <c r="F6" s="40"/>
      <c r="G6" s="40"/>
      <c r="H6" s="186" t="s">
        <v>9</v>
      </c>
    </row>
    <row r="7" spans="1:8" ht="13.5" thickTop="1">
      <c r="A7" s="144"/>
      <c r="B7" s="144"/>
      <c r="C7" s="145"/>
      <c r="D7" s="146"/>
      <c r="E7" s="147"/>
      <c r="F7" s="147"/>
      <c r="G7" s="147"/>
      <c r="H7" s="147"/>
    </row>
    <row r="8" spans="1:8" ht="36" customHeight="1" thickBot="1">
      <c r="A8" s="148" t="s">
        <v>19</v>
      </c>
      <c r="B8" s="25" t="s">
        <v>51</v>
      </c>
      <c r="C8" s="25" t="s">
        <v>52</v>
      </c>
      <c r="D8" s="25" t="s">
        <v>171</v>
      </c>
      <c r="E8" s="149" t="s">
        <v>21</v>
      </c>
      <c r="F8" s="149" t="s">
        <v>22</v>
      </c>
      <c r="G8" s="149" t="s">
        <v>23</v>
      </c>
      <c r="H8" s="149" t="s">
        <v>24</v>
      </c>
    </row>
    <row r="9" spans="1:8" s="284" customFormat="1" ht="14.25" customHeight="1" thickBot="1" thickTop="1">
      <c r="A9" s="282">
        <v>1</v>
      </c>
      <c r="B9" s="282">
        <v>2</v>
      </c>
      <c r="C9" s="282">
        <v>3</v>
      </c>
      <c r="D9" s="283">
        <v>4</v>
      </c>
      <c r="E9" s="283">
        <v>5</v>
      </c>
      <c r="F9" s="283">
        <v>6</v>
      </c>
      <c r="G9" s="283">
        <v>7</v>
      </c>
      <c r="H9" s="283">
        <v>8</v>
      </c>
    </row>
    <row r="10" spans="1:8" ht="19.5" customHeight="1" thickBot="1" thickTop="1">
      <c r="A10" s="286"/>
      <c r="B10" s="286"/>
      <c r="C10" s="296" t="s">
        <v>25</v>
      </c>
      <c r="D10" s="297">
        <f aca="true" t="shared" si="0" ref="D10:D15">SUM(E10:H10)</f>
        <v>3800000</v>
      </c>
      <c r="E10" s="298">
        <f>250000+E15</f>
        <v>533000</v>
      </c>
      <c r="F10" s="298">
        <f>826000+F15</f>
        <v>796000</v>
      </c>
      <c r="G10" s="298">
        <f>1714000+G15</f>
        <v>1461000</v>
      </c>
      <c r="H10" s="298">
        <v>1010000</v>
      </c>
    </row>
    <row r="11" spans="1:8" ht="19.5" customHeight="1" thickTop="1">
      <c r="A11" s="286"/>
      <c r="B11" s="286"/>
      <c r="C11" s="302" t="s">
        <v>73</v>
      </c>
      <c r="D11" s="303">
        <f t="shared" si="0"/>
        <v>3780000</v>
      </c>
      <c r="E11" s="304">
        <f>230000+E15</f>
        <v>513000</v>
      </c>
      <c r="F11" s="304">
        <f>826000+F15</f>
        <v>796000</v>
      </c>
      <c r="G11" s="304">
        <f>1714000+G15</f>
        <v>1461000</v>
      </c>
      <c r="H11" s="304">
        <v>1010000</v>
      </c>
    </row>
    <row r="12" spans="1:8" ht="19.5" customHeight="1">
      <c r="A12" s="63"/>
      <c r="B12" s="63"/>
      <c r="C12" s="299" t="s">
        <v>175</v>
      </c>
      <c r="D12" s="300">
        <f t="shared" si="0"/>
        <v>1390000</v>
      </c>
      <c r="E12" s="301">
        <f>E13</f>
        <v>333000</v>
      </c>
      <c r="F12" s="301">
        <f>F13</f>
        <v>170000</v>
      </c>
      <c r="G12" s="301">
        <f>G13</f>
        <v>717000</v>
      </c>
      <c r="H12" s="301">
        <f>H13</f>
        <v>170000</v>
      </c>
    </row>
    <row r="13" spans="1:8" ht="19.5" customHeight="1">
      <c r="A13" s="109">
        <v>900</v>
      </c>
      <c r="B13" s="287"/>
      <c r="C13" s="110" t="s">
        <v>172</v>
      </c>
      <c r="D13" s="295">
        <f t="shared" si="0"/>
        <v>1390000</v>
      </c>
      <c r="E13" s="289">
        <f>SUM(E14)+E15</f>
        <v>333000</v>
      </c>
      <c r="F13" s="289">
        <f>SUM(F14)+F15</f>
        <v>170000</v>
      </c>
      <c r="G13" s="289">
        <f>SUM(G14)+G15</f>
        <v>717000</v>
      </c>
      <c r="H13" s="289">
        <f>H14</f>
        <v>170000</v>
      </c>
    </row>
    <row r="14" spans="1:8" ht="18" customHeight="1">
      <c r="A14" s="285"/>
      <c r="B14" s="286">
        <v>90011</v>
      </c>
      <c r="C14" s="271" t="s">
        <v>173</v>
      </c>
      <c r="D14" s="288">
        <f t="shared" si="0"/>
        <v>1390000</v>
      </c>
      <c r="E14" s="288">
        <v>50000</v>
      </c>
      <c r="F14" s="288">
        <v>200000</v>
      </c>
      <c r="G14" s="288">
        <v>970000</v>
      </c>
      <c r="H14" s="288">
        <v>170000</v>
      </c>
    </row>
    <row r="15" spans="1:8" ht="18" customHeight="1">
      <c r="A15" s="63"/>
      <c r="B15" s="63"/>
      <c r="C15" s="63"/>
      <c r="D15" s="292">
        <f t="shared" si="0"/>
        <v>0</v>
      </c>
      <c r="E15" s="22">
        <v>283000</v>
      </c>
      <c r="F15" s="22">
        <v>-30000</v>
      </c>
      <c r="G15" s="22">
        <v>-253000</v>
      </c>
      <c r="H15" s="290"/>
    </row>
  </sheetData>
  <mergeCells count="3">
    <mergeCell ref="A2:E2"/>
    <mergeCell ref="A3:E3"/>
    <mergeCell ref="A4:E4"/>
  </mergeCells>
  <printOptions/>
  <pageMargins left="0.7874015748031497" right="0.7874015748031497" top="0.984251968503937" bottom="0.984251968503937" header="0.5118110236220472" footer="0.5118110236220472"/>
  <pageSetup firstPageNumber="16" useFirstPageNumber="1" horizontalDpi="600" verticalDpi="600" orientation="landscape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Lublinie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Wydział Finansowy</dc:creator>
  <cp:keywords/>
  <dc:description/>
  <cp:lastModifiedBy>WF UM w Lublinie</cp:lastModifiedBy>
  <cp:lastPrinted>2003-03-05T13:48:31Z</cp:lastPrinted>
  <dcterms:created xsi:type="dcterms:W3CDTF">2001-01-24T06:53:28Z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