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doch RM" sheetId="1" r:id="rId1"/>
    <sheet name="wyd RM" sheetId="2" r:id="rId2"/>
    <sheet name="Dzial 00" sheetId="3" r:id="rId3"/>
    <sheet name="inwest" sheetId="4" r:id="rId4"/>
    <sheet name="remonty" sheetId="5" r:id="rId5"/>
    <sheet name="dotacje zysk" sheetId="6" r:id="rId6"/>
    <sheet name="GFOŚiGW" sheetId="7" r:id="rId7"/>
  </sheets>
  <definedNames>
    <definedName name="_xlnm.Print_Titles" localSheetId="0">'doch RM'!$7:$7</definedName>
    <definedName name="_xlnm.Print_Titles" localSheetId="6">'GFOŚiGW'!$8:$8</definedName>
    <definedName name="_xlnm.Print_Titles" localSheetId="3">'inwest'!$6:$8</definedName>
    <definedName name="_xlnm.Print_Titles" localSheetId="4">'remonty'!$9:$9</definedName>
    <definedName name="_xlnm.Print_Titles" localSheetId="1">'wyd RM'!$7:$7</definedName>
  </definedNames>
  <calcPr fullCalcOnLoad="1"/>
</workbook>
</file>

<file path=xl/sharedStrings.xml><?xml version="1.0" encoding="utf-8"?>
<sst xmlns="http://schemas.openxmlformats.org/spreadsheetml/2006/main" count="249" uniqueCount="142">
  <si>
    <t>Wydatki                                                                                                                               (Nazwa działu, rozdziału, zadania)</t>
  </si>
  <si>
    <t>Dz.</t>
  </si>
  <si>
    <t>Rozdz.</t>
  </si>
  <si>
    <t>§</t>
  </si>
  <si>
    <t>Treść</t>
  </si>
  <si>
    <t>w złotych</t>
  </si>
  <si>
    <t>Ogółem</t>
  </si>
  <si>
    <t>Wydatki na zadania własne</t>
  </si>
  <si>
    <t>Zakup usług pozostałych</t>
  </si>
  <si>
    <t>Rady Miasta Lublin</t>
  </si>
  <si>
    <t>Różne rozliczenia</t>
  </si>
  <si>
    <t>Część oświatowa subwencji ogólnej dla jednostek samorządu terytorialnego</t>
  </si>
  <si>
    <t>subwencja oświatowa</t>
  </si>
  <si>
    <t>Gospodarka komunalna i ochrona środowiska</t>
  </si>
  <si>
    <t>Oświetlenie ulic, placów i dróg</t>
  </si>
  <si>
    <t>Oczyszczanie miast i wsi</t>
  </si>
  <si>
    <t>letnie oczyszczanie miasta</t>
  </si>
  <si>
    <t>sprzątanie przystanków i utrzymanie wiat przystankowych</t>
  </si>
  <si>
    <t>Utrzymanie zieleni w miastach i gminach</t>
  </si>
  <si>
    <t>Kultura i ochrona dziedzictwa narodowego</t>
  </si>
  <si>
    <t>Ochrona i konserwacja zabytków</t>
  </si>
  <si>
    <t>Zespół Szkół Nr 5</t>
  </si>
  <si>
    <t>inwestycje realizowane przy udziale mieszkańców</t>
  </si>
  <si>
    <t>Pożyczki i kredyty</t>
  </si>
  <si>
    <t>Plan przychodów i wydatków</t>
  </si>
  <si>
    <t xml:space="preserve">    Gminnego Funduszu Ochrony Środowiska i Gospodarki Wodnej </t>
  </si>
  <si>
    <t>Wyszczególnienie</t>
  </si>
  <si>
    <t xml:space="preserve">Stan środków obrotowych na początek roku </t>
  </si>
  <si>
    <t xml:space="preserve"> I   Przychody</t>
  </si>
  <si>
    <t>Suma bilansowa</t>
  </si>
  <si>
    <t>II    Wydatki ogółem</t>
  </si>
  <si>
    <t>Fundusz Ochrony Środowiska i Gospodarki Wodnej</t>
  </si>
  <si>
    <t xml:space="preserve">Rozdz.
§      </t>
  </si>
  <si>
    <t>monitoring środowiska w mieście</t>
  </si>
  <si>
    <t>remonty szkół</t>
  </si>
  <si>
    <t>Dochody                                                                                                                                            (Nazwa działu, rozdziału, źródła dochodów)</t>
  </si>
  <si>
    <t>Szkoły podstawowe</t>
  </si>
  <si>
    <t>Gimnazja</t>
  </si>
  <si>
    <t>Licea ogólnokształcące</t>
  </si>
  <si>
    <t>Szkoły zawodowe</t>
  </si>
  <si>
    <t>Zmniejszenie</t>
  </si>
  <si>
    <t>Zwiększenie</t>
  </si>
  <si>
    <t>Plan</t>
  </si>
  <si>
    <t>Dział</t>
  </si>
  <si>
    <t>Wydatki ogółem</t>
  </si>
  <si>
    <t>z tego:</t>
  </si>
  <si>
    <t>Dochody</t>
  </si>
  <si>
    <t>Plan po zmianach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</si>
  <si>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</si>
  <si>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</si>
  <si>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</si>
  <si>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</si>
  <si>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</si>
  <si>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>II. Dochody powiatu ogółem, z tego:</t>
  </si>
  <si>
    <t>I Dochody gminy ogółem, z tego:</t>
  </si>
  <si>
    <t>Pozostała działalność</t>
  </si>
  <si>
    <t>Dotacje celowe na zadania realizowane w drodze porozumień i umów</t>
  </si>
  <si>
    <t>Wydatki</t>
  </si>
  <si>
    <t xml:space="preserve">Wydatki na zadania zlecone </t>
  </si>
  <si>
    <t xml:space="preserve">Dotacje celowe z budżetu państwa na zadania z zakresu administracji rządowej </t>
  </si>
  <si>
    <t>Oświata i wychowanie</t>
  </si>
  <si>
    <t>Wydatki na zadania realizowane na podstawie porozumień i umów</t>
  </si>
  <si>
    <t>Wydatki majątkowe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</si>
  <si>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</si>
  <si>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</si>
  <si>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</si>
  <si>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</si>
  <si>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</si>
  <si>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Zmiany</t>
  </si>
  <si>
    <t>inwestycji po zmianach</t>
  </si>
  <si>
    <t>Ogółem wydatki majątkowe</t>
  </si>
  <si>
    <t>inwestycje</t>
  </si>
  <si>
    <t>Wydatki na zadania zlecone</t>
  </si>
  <si>
    <t>Remonty</t>
  </si>
  <si>
    <t xml:space="preserve">Nazwa: działu, rozdziału, zadania </t>
  </si>
  <si>
    <t>Ogółem remonty</t>
  </si>
  <si>
    <t>Zadania własne</t>
  </si>
  <si>
    <t>Zadania z zakresu administracji rządowej wykonywane przez powiat</t>
  </si>
  <si>
    <t xml:space="preserve">Plan według uchwały    
Nr 27/III/2003                              
Rady Miasta Lublin
z 30.01.2003 r. 
z późn. zm.    </t>
  </si>
  <si>
    <t xml:space="preserve">Plan według uchwały    
Nr 27/III/2003                              
Rady Miasta Lublin
z 30.01.2003 r.
z późn. zm.    </t>
  </si>
  <si>
    <t xml:space="preserve">Plan według uchwały    
Nr 27/III/2003                              
Rady Miasta Lublin
z 30.01.2003 r.
z późn. zm.                      </t>
  </si>
  <si>
    <t>wydatki rzeczowe</t>
  </si>
  <si>
    <t>Zwiększenia</t>
  </si>
  <si>
    <t>Zmniejszenia</t>
  </si>
  <si>
    <t>remonty obiektów zabytkowych</t>
  </si>
  <si>
    <t>Kultura i ochrona dzidzictwa narodowego</t>
  </si>
  <si>
    <t>kamienica Grodzka 20</t>
  </si>
  <si>
    <t>Wydatki na zadania realizowane na podstawie 
porozumień i umów</t>
  </si>
  <si>
    <t>Plan przychodów
 po zmianach</t>
  </si>
  <si>
    <t>Przychody z zaciągniętych pożyczek i kredytów na rynku krajowym</t>
  </si>
  <si>
    <t>2) emisja obligacji - 30.000.000 zł</t>
  </si>
  <si>
    <t>Stan środków obrotowych na koniec roku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</si>
  <si>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</si>
  <si>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</si>
  <si>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</si>
  <si>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</si>
  <si>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</si>
  <si>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</si>
  <si>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dotacja z Gminy Świdnik na refundację wydatków poniesionych 
na budowę składowiska w Rokitnie</t>
  </si>
  <si>
    <t>utrzymanie, konserwacja i renowacja zieleni</t>
  </si>
  <si>
    <t xml:space="preserve">Rozchody według
uchwały
Nr 27/III/2003
Rady Miasta 
z 30.01.2003 r.  
z późn. zm.                     </t>
  </si>
  <si>
    <t xml:space="preserve">Przychody według uchwały 
Nr 27/III/2003 
Rady Miasta 
z 30.01.2003 r. 
z późn. zm.                                               </t>
  </si>
  <si>
    <t>Planowane przychody i rozchody</t>
  </si>
  <si>
    <t>rewaloryzacja zabytków, w tym:</t>
  </si>
  <si>
    <t>środki przekazane przez Marszałka Województwa z tytułu opłat za gospodarcze korzystanie ze środowiska</t>
  </si>
  <si>
    <t>aktualizacja projektu stref ochronnych ujęć  m. Lublina</t>
  </si>
  <si>
    <t>Przelewy redystrybucyjne</t>
  </si>
  <si>
    <t>Wydatki inwestycyjne funduszy celowych</t>
  </si>
  <si>
    <t>opracowanie projektów nowych terenów zielonych: Park Zawilcowa, Park Czuby</t>
  </si>
  <si>
    <t>termomodernizacja budynków szkolnych, wymiana stolarki okiennej</t>
  </si>
  <si>
    <t xml:space="preserve">likwidacja zagrożeń powierzchni ziemi substancjami chemicznymi </t>
  </si>
  <si>
    <t>Pokrycie deficytu budżetowego - 41.121.000 zł</t>
  </si>
  <si>
    <t>1) pożyczki i kredyty - 11.121.000 zł</t>
  </si>
  <si>
    <t xml:space="preserve">termomodernizacja obiektów szkolnych </t>
  </si>
  <si>
    <t>termomodernizacja obiektów szkolnych</t>
  </si>
  <si>
    <t>Rezerwy ogólne i celowe</t>
  </si>
  <si>
    <t>rezerwa budżetowa</t>
  </si>
  <si>
    <t>Ochrona zdrowia</t>
  </si>
  <si>
    <t>Lecznictwo ambulatoryjne</t>
  </si>
  <si>
    <t>zakup świadczeń zdrowotnych</t>
  </si>
  <si>
    <t>oświetlenie dróg krajowych, wojewódzkich i powiatowych</t>
  </si>
  <si>
    <t xml:space="preserve">Wykaz zadań własnych miasta realizowanych przez podmioty niezaliczone </t>
  </si>
  <si>
    <t xml:space="preserve">do sektora finansów publicznych i niedziałające w celu osiągnięcia zysku </t>
  </si>
  <si>
    <t>Nazwa działu, rozdziału, zadania</t>
  </si>
  <si>
    <t xml:space="preserve">Dotacja według uchwały                             Nr 27/III/2003                               Rady Miasta                            z 30.01.2003 r.  
z późn. zm.                        </t>
  </si>
  <si>
    <t>Dotacja             po zmianach</t>
  </si>
  <si>
    <t>Przeznaczenie dotacji
(cel publiczny)</t>
  </si>
  <si>
    <t>Przeciwdziałanie alkoholizmowi</t>
  </si>
  <si>
    <t>zadania realizowane w ramach Gminnego Programu Profilaktyki i Rozwiązywania Problemów Alkoholowych, w tym:</t>
  </si>
  <si>
    <t>prowadzenie profilaktycznej działalności informacyjnej 
i edukacyjnej, w szczególności dla dzieci i młodzieży</t>
  </si>
  <si>
    <t>realizacja działań o charakterze edukacyinym i informacyjnym, w szczególności dla dzieci i młodzieży</t>
  </si>
  <si>
    <t>edukacja ekologiczna</t>
  </si>
  <si>
    <t>Wydatki na zakupy inwestycyjne funduszy celowych</t>
  </si>
  <si>
    <t>zakup pojemników do selektywnej zbiórki odpadów</t>
  </si>
  <si>
    <t>Zakup materiałów i wyposażenia</t>
  </si>
  <si>
    <t>Załącznik Nr 7</t>
  </si>
  <si>
    <t xml:space="preserve">opracowanie koncepcji oczyszczania ścieków deszczowych </t>
  </si>
  <si>
    <t xml:space="preserve">do uchwały Nr 226/IX/2003 </t>
  </si>
  <si>
    <t>z dnia 4 września 2003 roku</t>
  </si>
  <si>
    <t>Przewodniczący</t>
  </si>
  <si>
    <t>Rady Miasta</t>
  </si>
  <si>
    <t>Zbigniew Targoński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</si>
</sst>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</numFmts>
  <fonts count="1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uble"/>
      <right style="double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1" fillId="3" borderId="12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3" borderId="4" xfId="0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4" borderId="5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0" fillId="4" borderId="14" xfId="0" applyFont="1" applyFill="1" applyBorder="1" applyAlignment="1">
      <alignment/>
    </xf>
    <xf numFmtId="0" fontId="0" fillId="4" borderId="14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wrapText="1"/>
    </xf>
    <xf numFmtId="0" fontId="1" fillId="4" borderId="14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center"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1" fillId="4" borderId="18" xfId="0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4" borderId="5" xfId="0" applyFont="1" applyFill="1" applyBorder="1" applyAlignment="1">
      <alignment/>
    </xf>
    <xf numFmtId="0" fontId="6" fillId="4" borderId="10" xfId="0" applyFont="1" applyFill="1" applyBorder="1" applyAlignment="1">
      <alignment wrapText="1"/>
    </xf>
    <xf numFmtId="3" fontId="6" fillId="4" borderId="10" xfId="0" applyNumberFormat="1" applyFont="1" applyFill="1" applyBorder="1" applyAlignment="1">
      <alignment horizontal="right"/>
    </xf>
    <xf numFmtId="3" fontId="6" fillId="4" borderId="20" xfId="0" applyNumberFormat="1" applyFont="1" applyFill="1" applyBorder="1" applyAlignment="1">
      <alignment horizontal="right"/>
    </xf>
    <xf numFmtId="3" fontId="6" fillId="4" borderId="2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12" xfId="0" applyFont="1" applyFill="1" applyBorder="1" applyAlignment="1">
      <alignment wrapText="1"/>
    </xf>
    <xf numFmtId="3" fontId="0" fillId="4" borderId="12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3" fontId="0" fillId="4" borderId="23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0" fillId="0" borderId="0" xfId="0" applyAlignment="1">
      <alignment wrapText="1"/>
    </xf>
    <xf numFmtId="0" fontId="0" fillId="3" borderId="0" xfId="0" applyFont="1" applyFill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3" fontId="1" fillId="3" borderId="9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3" fontId="1" fillId="3" borderId="8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left" wrapText="1"/>
    </xf>
    <xf numFmtId="0" fontId="0" fillId="0" borderId="4" xfId="0" applyFont="1" applyBorder="1" applyAlignment="1">
      <alignment/>
    </xf>
    <xf numFmtId="3" fontId="0" fillId="0" borderId="3" xfId="0" applyNumberFormat="1" applyFont="1" applyBorder="1" applyAlignment="1">
      <alignment wrapText="1"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>
      <alignment horizontal="left" wrapText="1"/>
    </xf>
    <xf numFmtId="3" fontId="1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0" fillId="3" borderId="5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1" fillId="3" borderId="4" xfId="0" applyNumberFormat="1" applyFont="1" applyFill="1" applyBorder="1" applyAlignment="1">
      <alignment wrapText="1"/>
    </xf>
    <xf numFmtId="3" fontId="0" fillId="3" borderId="4" xfId="0" applyNumberFormat="1" applyFont="1" applyFill="1" applyBorder="1" applyAlignment="1">
      <alignment wrapText="1"/>
    </xf>
    <xf numFmtId="0" fontId="4" fillId="0" borderId="29" xfId="0" applyFont="1" applyBorder="1" applyAlignment="1">
      <alignment horizontal="left" wrapText="1"/>
    </xf>
    <xf numFmtId="3" fontId="4" fillId="0" borderId="29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3" borderId="0" xfId="0" applyNumberFormat="1" applyFont="1" applyFill="1" applyAlignment="1">
      <alignment/>
    </xf>
    <xf numFmtId="0" fontId="0" fillId="3" borderId="4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 wrapText="1"/>
    </xf>
    <xf numFmtId="0" fontId="10" fillId="0" borderId="29" xfId="0" applyFont="1" applyBorder="1" applyAlignment="1">
      <alignment wrapText="1"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 wrapText="1"/>
    </xf>
    <xf numFmtId="0" fontId="6" fillId="2" borderId="3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3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6" fillId="3" borderId="33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 wrapText="1"/>
    </xf>
    <xf numFmtId="3" fontId="6" fillId="0" borderId="34" xfId="0" applyNumberFormat="1" applyFont="1" applyBorder="1" applyAlignment="1">
      <alignment/>
    </xf>
    <xf numFmtId="3" fontId="6" fillId="2" borderId="35" xfId="0" applyNumberFormat="1" applyFont="1" applyFill="1" applyBorder="1" applyAlignment="1">
      <alignment/>
    </xf>
    <xf numFmtId="3" fontId="6" fillId="3" borderId="35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 wrapText="1"/>
    </xf>
    <xf numFmtId="3" fontId="6" fillId="0" borderId="36" xfId="0" applyNumberFormat="1" applyFont="1" applyBorder="1" applyAlignment="1">
      <alignment/>
    </xf>
    <xf numFmtId="3" fontId="6" fillId="2" borderId="37" xfId="0" applyNumberFormat="1" applyFont="1" applyFill="1" applyBorder="1" applyAlignment="1">
      <alignment/>
    </xf>
    <xf numFmtId="3" fontId="6" fillId="3" borderId="38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 wrapText="1"/>
    </xf>
    <xf numFmtId="3" fontId="6" fillId="0" borderId="37" xfId="0" applyNumberFormat="1" applyFont="1" applyBorder="1" applyAlignment="1">
      <alignment/>
    </xf>
    <xf numFmtId="3" fontId="0" fillId="0" borderId="39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35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wrapText="1"/>
    </xf>
    <xf numFmtId="3" fontId="0" fillId="0" borderId="40" xfId="0" applyNumberFormat="1" applyFont="1" applyBorder="1" applyAlignment="1">
      <alignment wrapText="1"/>
    </xf>
    <xf numFmtId="3" fontId="0" fillId="0" borderId="41" xfId="0" applyNumberFormat="1" applyFont="1" applyBorder="1" applyAlignment="1">
      <alignment wrapText="1"/>
    </xf>
    <xf numFmtId="3" fontId="0" fillId="0" borderId="42" xfId="0" applyNumberFormat="1" applyFont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1" fillId="1" borderId="3" xfId="0" applyFont="1" applyFill="1" applyBorder="1" applyAlignment="1">
      <alignment vertical="center"/>
    </xf>
    <xf numFmtId="0" fontId="1" fillId="0" borderId="35" xfId="0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" xfId="0" applyFont="1" applyBorder="1" applyAlignment="1">
      <alignment vertical="center"/>
    </xf>
    <xf numFmtId="3" fontId="1" fillId="1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 vertical="center"/>
    </xf>
    <xf numFmtId="0" fontId="3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3" fontId="0" fillId="0" borderId="42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44" xfId="0" applyFont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right"/>
    </xf>
    <xf numFmtId="3" fontId="4" fillId="2" borderId="43" xfId="0" applyNumberFormat="1" applyFont="1" applyFill="1" applyBorder="1" applyAlignment="1">
      <alignment horizontal="right"/>
    </xf>
    <xf numFmtId="3" fontId="4" fillId="2" borderId="45" xfId="0" applyNumberFormat="1" applyFont="1" applyFill="1" applyBorder="1" applyAlignment="1">
      <alignment horizontal="right"/>
    </xf>
    <xf numFmtId="3" fontId="4" fillId="2" borderId="46" xfId="0" applyNumberFormat="1" applyFont="1" applyFill="1" applyBorder="1" applyAlignment="1">
      <alignment horizontal="right"/>
    </xf>
    <xf numFmtId="3" fontId="1" fillId="0" borderId="4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35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0" fontId="0" fillId="0" borderId="48" xfId="0" applyFont="1" applyBorder="1" applyAlignment="1">
      <alignment/>
    </xf>
    <xf numFmtId="0" fontId="3" fillId="0" borderId="48" xfId="0" applyFont="1" applyBorder="1" applyAlignment="1">
      <alignment wrapText="1"/>
    </xf>
    <xf numFmtId="3" fontId="3" fillId="0" borderId="48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3" fontId="1" fillId="0" borderId="4" xfId="0" applyNumberFormat="1" applyFont="1" applyBorder="1" applyAlignment="1">
      <alignment horizontal="right" wrapText="1"/>
    </xf>
    <xf numFmtId="0" fontId="0" fillId="3" borderId="15" xfId="0" applyFont="1" applyFill="1" applyBorder="1" applyAlignment="1">
      <alignment/>
    </xf>
    <xf numFmtId="3" fontId="3" fillId="0" borderId="5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0" borderId="49" xfId="0" applyFont="1" applyBorder="1" applyAlignment="1">
      <alignment horizontal="left" wrapText="1"/>
    </xf>
    <xf numFmtId="3" fontId="0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4" fillId="3" borderId="3" xfId="0" applyFont="1" applyFill="1" applyBorder="1" applyAlignment="1">
      <alignment/>
    </xf>
    <xf numFmtId="0" fontId="0" fillId="3" borderId="7" xfId="0" applyFont="1" applyFill="1" applyBorder="1" applyAlignment="1">
      <alignment wrapText="1"/>
    </xf>
    <xf numFmtId="3" fontId="0" fillId="3" borderId="42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0" fontId="3" fillId="3" borderId="35" xfId="0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4" fillId="3" borderId="10" xfId="0" applyFont="1" applyFill="1" applyBorder="1" applyAlignment="1">
      <alignment wrapText="1"/>
    </xf>
    <xf numFmtId="3" fontId="4" fillId="3" borderId="1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1" fillId="1" borderId="3" xfId="0" applyFont="1" applyFill="1" applyBorder="1" applyAlignment="1">
      <alignment/>
    </xf>
    <xf numFmtId="3" fontId="1" fillId="1" borderId="3" xfId="0" applyNumberFormat="1" applyFont="1" applyFill="1" applyBorder="1" applyAlignment="1">
      <alignment/>
    </xf>
    <xf numFmtId="3" fontId="1" fillId="1" borderId="4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3" fontId="1" fillId="2" borderId="3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51" xfId="0" applyFont="1" applyBorder="1" applyAlignment="1">
      <alignment wrapText="1"/>
    </xf>
    <xf numFmtId="3" fontId="0" fillId="0" borderId="51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5" xfId="0" applyFont="1" applyBorder="1" applyAlignment="1">
      <alignment horizontal="left" wrapText="1"/>
    </xf>
    <xf numFmtId="3" fontId="0" fillId="0" borderId="52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8" xfId="0" applyFont="1" applyBorder="1" applyAlignment="1">
      <alignment horizontal="left" wrapText="1"/>
    </xf>
    <xf numFmtId="3" fontId="3" fillId="0" borderId="48" xfId="0" applyNumberFormat="1" applyFont="1" applyBorder="1" applyAlignment="1">
      <alignment/>
    </xf>
    <xf numFmtId="0" fontId="1" fillId="4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F37" sqref="F37:F40"/>
    </sheetView>
  </sheetViews>
  <sheetFormatPr defaultColWidth="9.00390625" defaultRowHeight="12.75"/>
  <cols>
    <col min="1" max="1" width="5.375" style="18" customWidth="1"/>
    <col min="2" max="2" width="7.75390625" style="18" customWidth="1"/>
    <col min="3" max="3" width="65.625" style="18" customWidth="1"/>
    <col min="4" max="4" width="22.75390625" style="18" customWidth="1"/>
    <col min="5" max="5" width="14.625" style="18" hidden="1" customWidth="1"/>
    <col min="6" max="6" width="20.00390625" style="18" customWidth="1"/>
    <col min="7" max="7" width="19.25390625" style="18" customWidth="1"/>
    <col min="8" max="8" width="12.00390625" style="18" customWidth="1"/>
    <col min="9" max="9" width="11.125" style="18" customWidth="1"/>
    <col min="10" max="10" width="15.25390625" style="18" customWidth="1"/>
    <col min="11" max="16384" width="9.125" style="18" customWidth="1"/>
  </cols>
  <sheetData>
    <row r="1" spans="2:6" ht="15" customHeight="1">
      <c r="B1" s="3"/>
      <c r="F1" s="18" t="s">
        <v>92</v>
      </c>
    </row>
    <row r="2" ht="15.75" customHeight="1">
      <c r="F2" s="18" t="s">
        <v>137</v>
      </c>
    </row>
    <row r="3" spans="3:6" ht="17.25" customHeight="1">
      <c r="C3" s="29" t="s">
        <v>46</v>
      </c>
      <c r="F3" s="18" t="s">
        <v>9</v>
      </c>
    </row>
    <row r="4" ht="17.25" customHeight="1">
      <c r="F4" s="18" t="s">
        <v>138</v>
      </c>
    </row>
    <row r="5" ht="14.25" customHeight="1" thickBot="1">
      <c r="G5" s="74" t="s">
        <v>5</v>
      </c>
    </row>
    <row r="6" spans="1:7" ht="83.25" customHeight="1" thickBot="1" thickTop="1">
      <c r="A6" s="30" t="s">
        <v>1</v>
      </c>
      <c r="B6" s="30" t="s">
        <v>2</v>
      </c>
      <c r="C6" s="31" t="s">
        <v>35</v>
      </c>
      <c r="D6" s="31" t="s">
        <v>80</v>
      </c>
      <c r="E6" s="31" t="s">
        <v>40</v>
      </c>
      <c r="F6" s="30" t="s">
        <v>82</v>
      </c>
      <c r="G6" s="31" t="s">
        <v>47</v>
      </c>
    </row>
    <row r="7" spans="1:7" s="32" customFormat="1" ht="15.75" customHeight="1" thickBot="1" thickTop="1">
      <c r="A7" s="78">
        <v>1</v>
      </c>
      <c r="B7" s="78">
        <v>2</v>
      </c>
      <c r="C7" s="78">
        <v>3</v>
      </c>
      <c r="D7" s="78">
        <v>4</v>
      </c>
      <c r="E7" s="78">
        <v>6</v>
      </c>
      <c r="F7" s="78">
        <v>5</v>
      </c>
      <c r="G7" s="78">
        <v>6</v>
      </c>
    </row>
    <row r="8" spans="1:10" ht="18" customHeight="1" thickBot="1" thickTop="1">
      <c r="A8" s="33"/>
      <c r="B8" s="33"/>
      <c r="C8" s="34" t="s">
        <v>48</v>
      </c>
      <c r="D8" s="35">
        <v>643398072</v>
      </c>
      <c r="E8" s="35"/>
      <c r="F8" s="35">
        <f>F10+F26</f>
        <v>1963000</v>
      </c>
      <c r="G8" s="35">
        <f>D8+F8</f>
        <v>645361072</v>
      </c>
      <c r="H8" s="24"/>
      <c r="I8" s="24"/>
      <c r="J8" s="24"/>
    </row>
    <row r="9" spans="1:7" ht="15" customHeight="1" thickTop="1">
      <c r="A9" s="8"/>
      <c r="B9" s="8"/>
      <c r="C9" s="8" t="s">
        <v>45</v>
      </c>
      <c r="D9" s="9"/>
      <c r="E9" s="9"/>
      <c r="F9" s="9"/>
      <c r="G9" s="9"/>
    </row>
    <row r="10" spans="1:10" ht="19.5" customHeight="1" thickBot="1">
      <c r="A10" s="8"/>
      <c r="B10" s="8"/>
      <c r="C10" s="36" t="s">
        <v>54</v>
      </c>
      <c r="D10" s="37">
        <v>441534933</v>
      </c>
      <c r="E10" s="37"/>
      <c r="F10" s="37">
        <f>F11+F12+F16+F17+F21</f>
        <v>1663000</v>
      </c>
      <c r="G10" s="37">
        <f aca="true" t="shared" si="0" ref="G10:G34">D10+F10</f>
        <v>443197933</v>
      </c>
      <c r="H10" s="24"/>
      <c r="J10" s="24"/>
    </row>
    <row r="11" spans="1:7" ht="18" customHeight="1" thickBot="1">
      <c r="A11" s="8"/>
      <c r="B11" s="8"/>
      <c r="C11" s="38" t="s">
        <v>49</v>
      </c>
      <c r="D11" s="42">
        <v>289783520</v>
      </c>
      <c r="E11" s="39"/>
      <c r="F11" s="39"/>
      <c r="G11" s="39">
        <f t="shared" si="0"/>
        <v>289783520</v>
      </c>
    </row>
    <row r="12" spans="1:7" ht="18" customHeight="1" thickBot="1" thickTop="1">
      <c r="A12" s="20"/>
      <c r="B12" s="20"/>
      <c r="C12" s="40" t="s">
        <v>50</v>
      </c>
      <c r="D12" s="42">
        <v>111480693</v>
      </c>
      <c r="E12" s="42"/>
      <c r="F12" s="42">
        <f>F13</f>
        <v>900000</v>
      </c>
      <c r="G12" s="42">
        <f t="shared" si="0"/>
        <v>112380693</v>
      </c>
    </row>
    <row r="13" spans="1:7" ht="19.5" customHeight="1" thickTop="1">
      <c r="A13" s="44">
        <v>758</v>
      </c>
      <c r="B13" s="45"/>
      <c r="C13" s="46" t="s">
        <v>10</v>
      </c>
      <c r="D13" s="47">
        <v>111480693</v>
      </c>
      <c r="E13" s="47"/>
      <c r="F13" s="47">
        <f>F14</f>
        <v>900000</v>
      </c>
      <c r="G13" s="47">
        <f>D13+F13</f>
        <v>112380693</v>
      </c>
    </row>
    <row r="14" spans="1:7" ht="27.75" customHeight="1">
      <c r="A14" s="49"/>
      <c r="B14" s="72">
        <v>75801</v>
      </c>
      <c r="C14" s="73" t="s">
        <v>11</v>
      </c>
      <c r="D14" s="142">
        <v>96336410</v>
      </c>
      <c r="E14" s="142"/>
      <c r="F14" s="142">
        <f>F15</f>
        <v>900000</v>
      </c>
      <c r="G14" s="142">
        <f>D14+F14</f>
        <v>97236410</v>
      </c>
    </row>
    <row r="15" spans="1:7" ht="21" customHeight="1">
      <c r="A15" s="138"/>
      <c r="B15" s="139"/>
      <c r="C15" s="151" t="s">
        <v>12</v>
      </c>
      <c r="D15" s="143">
        <v>96336410</v>
      </c>
      <c r="E15" s="143"/>
      <c r="F15" s="143">
        <v>900000</v>
      </c>
      <c r="G15" s="143">
        <f>D15+F15</f>
        <v>97236410</v>
      </c>
    </row>
    <row r="16" spans="1:7" ht="18" customHeight="1" thickBot="1">
      <c r="A16" s="8"/>
      <c r="B16" s="8"/>
      <c r="C16" s="40" t="s">
        <v>51</v>
      </c>
      <c r="D16" s="42">
        <v>6178783</v>
      </c>
      <c r="E16" s="42"/>
      <c r="F16" s="42"/>
      <c r="G16" s="42">
        <f t="shared" si="0"/>
        <v>6178783</v>
      </c>
    </row>
    <row r="17" spans="1:7" ht="20.25" customHeight="1" thickBot="1" thickTop="1">
      <c r="A17" s="20"/>
      <c r="B17" s="20"/>
      <c r="C17" s="40" t="s">
        <v>56</v>
      </c>
      <c r="D17" s="42">
        <v>50452</v>
      </c>
      <c r="E17" s="42"/>
      <c r="F17" s="42">
        <f>F18</f>
        <v>763000</v>
      </c>
      <c r="G17" s="42">
        <f t="shared" si="0"/>
        <v>813452</v>
      </c>
    </row>
    <row r="18" spans="1:7" ht="19.5" customHeight="1" thickTop="1">
      <c r="A18" s="44">
        <v>900</v>
      </c>
      <c r="B18" s="45"/>
      <c r="C18" s="46" t="s">
        <v>13</v>
      </c>
      <c r="D18" s="47"/>
      <c r="E18" s="47"/>
      <c r="F18" s="47">
        <f>F19</f>
        <v>763000</v>
      </c>
      <c r="G18" s="47">
        <f t="shared" si="0"/>
        <v>763000</v>
      </c>
    </row>
    <row r="19" spans="1:7" ht="22.5" customHeight="1">
      <c r="A19" s="49"/>
      <c r="B19" s="72">
        <v>90003</v>
      </c>
      <c r="C19" s="73" t="s">
        <v>15</v>
      </c>
      <c r="D19" s="142"/>
      <c r="E19" s="142"/>
      <c r="F19" s="142">
        <f>F20</f>
        <v>763000</v>
      </c>
      <c r="G19" s="142">
        <f t="shared" si="0"/>
        <v>763000</v>
      </c>
    </row>
    <row r="20" spans="1:7" ht="26.25" customHeight="1">
      <c r="A20" s="138"/>
      <c r="B20" s="139"/>
      <c r="C20" s="151" t="s">
        <v>98</v>
      </c>
      <c r="D20" s="143"/>
      <c r="E20" s="143"/>
      <c r="F20" s="143">
        <v>763000</v>
      </c>
      <c r="G20" s="143">
        <f t="shared" si="0"/>
        <v>763000</v>
      </c>
    </row>
    <row r="21" spans="1:7" ht="27.75" customHeight="1">
      <c r="A21" s="8"/>
      <c r="B21" s="8"/>
      <c r="C21" s="242" t="s">
        <v>52</v>
      </c>
      <c r="D21" s="243">
        <v>34041485</v>
      </c>
      <c r="E21" s="243"/>
      <c r="F21" s="243"/>
      <c r="G21" s="243">
        <f t="shared" si="0"/>
        <v>34041485</v>
      </c>
    </row>
    <row r="22" spans="3:7" s="244" customFormat="1" ht="23.25" customHeight="1">
      <c r="C22" s="245"/>
      <c r="D22" s="246"/>
      <c r="E22" s="246"/>
      <c r="F22" s="246"/>
      <c r="G22" s="246"/>
    </row>
    <row r="23" spans="3:7" s="19" customFormat="1" ht="23.25" customHeight="1">
      <c r="C23" s="247"/>
      <c r="D23" s="248"/>
      <c r="E23" s="248"/>
      <c r="F23" s="248"/>
      <c r="G23" s="248"/>
    </row>
    <row r="24" spans="3:7" s="19" customFormat="1" ht="23.25" customHeight="1">
      <c r="C24" s="247"/>
      <c r="D24" s="248"/>
      <c r="E24" s="248"/>
      <c r="F24" s="248"/>
      <c r="G24" s="248"/>
    </row>
    <row r="25" spans="3:7" s="19" customFormat="1" ht="23.25" customHeight="1">
      <c r="C25" s="247"/>
      <c r="D25" s="248"/>
      <c r="E25" s="248"/>
      <c r="F25" s="248"/>
      <c r="G25" s="248"/>
    </row>
    <row r="26" spans="1:8" ht="22.5" customHeight="1" thickBot="1">
      <c r="A26" s="8"/>
      <c r="B26" s="8"/>
      <c r="C26" s="36" t="s">
        <v>53</v>
      </c>
      <c r="D26" s="37">
        <v>201863139</v>
      </c>
      <c r="E26" s="37"/>
      <c r="F26" s="37">
        <f>F27+F28+F32+F33+F34</f>
        <v>300000</v>
      </c>
      <c r="G26" s="37">
        <f t="shared" si="0"/>
        <v>202163139</v>
      </c>
      <c r="H26" s="24"/>
    </row>
    <row r="27" spans="1:8" s="19" customFormat="1" ht="19.5" customHeight="1" thickBot="1">
      <c r="A27" s="8"/>
      <c r="B27" s="8"/>
      <c r="C27" s="146" t="s">
        <v>49</v>
      </c>
      <c r="D27" s="39">
        <v>16742654</v>
      </c>
      <c r="E27" s="39"/>
      <c r="F27" s="39"/>
      <c r="G27" s="39">
        <f t="shared" si="0"/>
        <v>16742654</v>
      </c>
      <c r="H27" s="75"/>
    </row>
    <row r="28" spans="1:7" ht="18" customHeight="1" thickBot="1" thickTop="1">
      <c r="A28" s="20"/>
      <c r="B28" s="20"/>
      <c r="C28" s="40" t="s">
        <v>50</v>
      </c>
      <c r="D28" s="41">
        <v>138739658</v>
      </c>
      <c r="E28" s="41"/>
      <c r="F28" s="41">
        <f>F29</f>
        <v>300000</v>
      </c>
      <c r="G28" s="41">
        <f t="shared" si="0"/>
        <v>139039658</v>
      </c>
    </row>
    <row r="29" spans="1:7" ht="19.5" customHeight="1" thickTop="1">
      <c r="A29" s="44">
        <v>758</v>
      </c>
      <c r="B29" s="45"/>
      <c r="C29" s="46" t="s">
        <v>10</v>
      </c>
      <c r="D29" s="47">
        <v>138739658</v>
      </c>
      <c r="E29" s="47"/>
      <c r="F29" s="47">
        <f>F30</f>
        <v>300000</v>
      </c>
      <c r="G29" s="47">
        <f t="shared" si="0"/>
        <v>139039658</v>
      </c>
    </row>
    <row r="30" spans="1:7" ht="27.75" customHeight="1">
      <c r="A30" s="49"/>
      <c r="B30" s="72">
        <v>75801</v>
      </c>
      <c r="C30" s="73" t="s">
        <v>11</v>
      </c>
      <c r="D30" s="142">
        <v>117997830</v>
      </c>
      <c r="E30" s="142"/>
      <c r="F30" s="142">
        <f>F31</f>
        <v>300000</v>
      </c>
      <c r="G30" s="142">
        <f t="shared" si="0"/>
        <v>118297830</v>
      </c>
    </row>
    <row r="31" spans="1:7" ht="21" customHeight="1">
      <c r="A31" s="138"/>
      <c r="B31" s="139"/>
      <c r="C31" s="151" t="s">
        <v>12</v>
      </c>
      <c r="D31" s="143">
        <v>117997830</v>
      </c>
      <c r="E31" s="143"/>
      <c r="F31" s="143">
        <v>300000</v>
      </c>
      <c r="G31" s="143">
        <f t="shared" si="0"/>
        <v>118297830</v>
      </c>
    </row>
    <row r="32" spans="1:7" ht="21" customHeight="1" thickBot="1">
      <c r="A32" s="8"/>
      <c r="B32" s="8"/>
      <c r="C32" s="40" t="s">
        <v>51</v>
      </c>
      <c r="D32" s="41">
        <v>23281163</v>
      </c>
      <c r="E32" s="41"/>
      <c r="F32" s="41"/>
      <c r="G32" s="41">
        <f t="shared" si="0"/>
        <v>23281163</v>
      </c>
    </row>
    <row r="33" spans="1:7" ht="19.5" customHeight="1" thickBot="1" thickTop="1">
      <c r="A33" s="8"/>
      <c r="B33" s="8"/>
      <c r="C33" s="43" t="s">
        <v>56</v>
      </c>
      <c r="D33" s="189">
        <v>2774858</v>
      </c>
      <c r="E33" s="189"/>
      <c r="F33" s="189"/>
      <c r="G33" s="189">
        <f t="shared" si="0"/>
        <v>2774858</v>
      </c>
    </row>
    <row r="34" spans="1:7" ht="28.5" customHeight="1" thickBot="1" thickTop="1">
      <c r="A34" s="20"/>
      <c r="B34" s="20"/>
      <c r="C34" s="40" t="s">
        <v>59</v>
      </c>
      <c r="D34" s="41">
        <v>20324806</v>
      </c>
      <c r="E34" s="41"/>
      <c r="F34" s="41"/>
      <c r="G34" s="41">
        <f t="shared" si="0"/>
        <v>20324806</v>
      </c>
    </row>
    <row r="35" ht="13.5" thickTop="1"/>
    <row r="37" ht="12.75">
      <c r="F37" s="300" t="s">
        <v>139</v>
      </c>
    </row>
    <row r="38" ht="12.75">
      <c r="F38" s="300" t="s">
        <v>140</v>
      </c>
    </row>
    <row r="39" ht="12.75">
      <c r="F39" s="300"/>
    </row>
    <row r="40" ht="12.75">
      <c r="F40" s="300" t="s">
        <v>141</v>
      </c>
    </row>
  </sheetData>
  <printOptions horizontalCentered="1"/>
  <pageMargins left="0.5905511811023623" right="0.5905511811023623" top="0.6692913385826772" bottom="0.5905511811023623" header="0.5118110236220472" footer="0.3937007874015748"/>
  <pageSetup firstPageNumber="4" useFirstPageNumber="1" horizontalDpi="300" verticalDpi="3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75" zoomScaleNormal="75" workbookViewId="0" topLeftCell="A1">
      <selection activeCell="H8" sqref="H8"/>
    </sheetView>
  </sheetViews>
  <sheetFormatPr defaultColWidth="9.00390625" defaultRowHeight="12.75"/>
  <cols>
    <col min="1" max="1" width="5.25390625" style="18" customWidth="1"/>
    <col min="2" max="2" width="7.75390625" style="18" customWidth="1"/>
    <col min="3" max="3" width="53.375" style="18" customWidth="1"/>
    <col min="4" max="4" width="18.75390625" style="18" customWidth="1"/>
    <col min="5" max="6" width="14.75390625" style="18" customWidth="1"/>
    <col min="7" max="7" width="18.75390625" style="18" customWidth="1"/>
    <col min="8" max="8" width="11.875" style="18" customWidth="1"/>
    <col min="9" max="9" width="12.375" style="18" customWidth="1"/>
    <col min="10" max="10" width="9.125" style="18" customWidth="1"/>
    <col min="11" max="11" width="11.00390625" style="18" customWidth="1"/>
    <col min="12" max="16384" width="9.125" style="18" customWidth="1"/>
  </cols>
  <sheetData>
    <row r="1" spans="6:7" ht="18" customHeight="1">
      <c r="F1" s="249" t="s">
        <v>93</v>
      </c>
      <c r="G1" s="249"/>
    </row>
    <row r="2" spans="6:7" ht="18" customHeight="1">
      <c r="F2" s="18" t="s">
        <v>137</v>
      </c>
      <c r="G2" s="249"/>
    </row>
    <row r="3" spans="6:7" ht="18" customHeight="1">
      <c r="F3" s="18" t="s">
        <v>9</v>
      </c>
      <c r="G3" s="249"/>
    </row>
    <row r="4" spans="3:7" ht="18" customHeight="1">
      <c r="C4" s="15" t="s">
        <v>57</v>
      </c>
      <c r="F4" s="18" t="s">
        <v>138</v>
      </c>
      <c r="G4" s="249"/>
    </row>
    <row r="5" ht="18.75" customHeight="1" thickBot="1">
      <c r="G5" s="50" t="s">
        <v>5</v>
      </c>
    </row>
    <row r="6" spans="1:7" ht="81.75" customHeight="1" thickBot="1" thickTop="1">
      <c r="A6" s="30" t="s">
        <v>1</v>
      </c>
      <c r="B6" s="30" t="s">
        <v>2</v>
      </c>
      <c r="C6" s="31" t="s">
        <v>0</v>
      </c>
      <c r="D6" s="31" t="s">
        <v>80</v>
      </c>
      <c r="E6" s="31" t="s">
        <v>40</v>
      </c>
      <c r="F6" s="31" t="s">
        <v>41</v>
      </c>
      <c r="G6" s="31" t="s">
        <v>47</v>
      </c>
    </row>
    <row r="7" spans="1:7" ht="16.5" customHeight="1" thickBot="1" thickTop="1">
      <c r="A7" s="16">
        <v>1</v>
      </c>
      <c r="B7" s="16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11" ht="21" customHeight="1" thickBot="1" thickTop="1">
      <c r="A8" s="25"/>
      <c r="B8" s="52"/>
      <c r="C8" s="53" t="s">
        <v>44</v>
      </c>
      <c r="D8" s="54">
        <v>667923072</v>
      </c>
      <c r="E8" s="54">
        <f>E10+E43+E44</f>
        <v>3325000</v>
      </c>
      <c r="F8" s="54">
        <f>F10+F43+F44</f>
        <v>6401000</v>
      </c>
      <c r="G8" s="54">
        <f>D8+F8-E8</f>
        <v>670999072</v>
      </c>
      <c r="H8" s="24"/>
      <c r="I8" s="24"/>
      <c r="J8" s="24"/>
      <c r="K8" s="24"/>
    </row>
    <row r="9" spans="1:9" ht="12.75" customHeight="1">
      <c r="A9" s="8"/>
      <c r="B9" s="8"/>
      <c r="C9" s="8" t="s">
        <v>45</v>
      </c>
      <c r="D9" s="55"/>
      <c r="E9" s="55"/>
      <c r="F9" s="55"/>
      <c r="G9" s="55"/>
      <c r="I9" s="56"/>
    </row>
    <row r="10" spans="1:11" ht="18" customHeight="1" thickBot="1">
      <c r="A10" s="57"/>
      <c r="B10" s="57"/>
      <c r="C10" s="4" t="s">
        <v>7</v>
      </c>
      <c r="D10" s="58">
        <v>610582423</v>
      </c>
      <c r="E10" s="58">
        <f>E14+E29+E39+E11+E26</f>
        <v>3325000</v>
      </c>
      <c r="F10" s="58">
        <f>F14+F29+F39+F11+F26</f>
        <v>6401000</v>
      </c>
      <c r="G10" s="58">
        <f aca="true" t="shared" si="0" ref="G10:G25">D10+F10-E10</f>
        <v>613658423</v>
      </c>
      <c r="I10" s="24"/>
      <c r="K10" s="24"/>
    </row>
    <row r="11" spans="1:11" ht="19.5" customHeight="1" thickTop="1">
      <c r="A11" s="5">
        <v>758</v>
      </c>
      <c r="B11" s="5"/>
      <c r="C11" s="5" t="s">
        <v>10</v>
      </c>
      <c r="D11" s="6">
        <v>3136639</v>
      </c>
      <c r="E11" s="6">
        <f>E12</f>
        <v>325000</v>
      </c>
      <c r="F11" s="6"/>
      <c r="G11" s="6">
        <f t="shared" si="0"/>
        <v>2811639</v>
      </c>
      <c r="I11" s="24"/>
      <c r="K11" s="24"/>
    </row>
    <row r="12" spans="1:11" s="59" customFormat="1" ht="19.5" customHeight="1">
      <c r="A12" s="8"/>
      <c r="B12" s="7">
        <v>75818</v>
      </c>
      <c r="C12" s="7" t="s">
        <v>115</v>
      </c>
      <c r="D12" s="116">
        <v>3086639</v>
      </c>
      <c r="E12" s="116">
        <f>E13</f>
        <v>325000</v>
      </c>
      <c r="F12" s="116"/>
      <c r="G12" s="116">
        <f t="shared" si="0"/>
        <v>2761639</v>
      </c>
      <c r="I12" s="150"/>
      <c r="K12" s="150"/>
    </row>
    <row r="13" spans="1:11" s="59" customFormat="1" ht="19.5" customHeight="1">
      <c r="A13" s="20"/>
      <c r="B13" s="130"/>
      <c r="C13" s="130" t="s">
        <v>116</v>
      </c>
      <c r="D13" s="117">
        <v>2986639</v>
      </c>
      <c r="E13" s="117">
        <v>325000</v>
      </c>
      <c r="F13" s="117"/>
      <c r="G13" s="117">
        <f t="shared" si="0"/>
        <v>2661639</v>
      </c>
      <c r="I13" s="150"/>
      <c r="K13" s="150"/>
    </row>
    <row r="14" spans="1:11" ht="19.5" customHeight="1">
      <c r="A14" s="5">
        <v>801</v>
      </c>
      <c r="B14" s="5"/>
      <c r="C14" s="5" t="s">
        <v>60</v>
      </c>
      <c r="D14" s="6">
        <v>251711804</v>
      </c>
      <c r="E14" s="6">
        <f>E15+E18+E21+E24</f>
        <v>2250000</v>
      </c>
      <c r="F14" s="6">
        <f>F15+F18+F21+F24</f>
        <v>5293000</v>
      </c>
      <c r="G14" s="6">
        <f t="shared" si="0"/>
        <v>254754804</v>
      </c>
      <c r="I14" s="24"/>
      <c r="K14" s="24"/>
    </row>
    <row r="15" spans="1:11" s="59" customFormat="1" ht="19.5" customHeight="1">
      <c r="A15" s="8"/>
      <c r="B15" s="7">
        <v>80101</v>
      </c>
      <c r="C15" s="7" t="s">
        <v>36</v>
      </c>
      <c r="D15" s="116">
        <v>81994759</v>
      </c>
      <c r="E15" s="116"/>
      <c r="F15" s="116">
        <f>SUM(F16:F17)</f>
        <v>3216000</v>
      </c>
      <c r="G15" s="116">
        <f t="shared" si="0"/>
        <v>85210759</v>
      </c>
      <c r="I15" s="150"/>
      <c r="K15" s="150"/>
    </row>
    <row r="16" spans="1:11" s="59" customFormat="1" ht="19.5" customHeight="1">
      <c r="A16" s="8"/>
      <c r="B16" s="70"/>
      <c r="C16" s="141" t="s">
        <v>81</v>
      </c>
      <c r="D16" s="77">
        <v>11633025</v>
      </c>
      <c r="E16" s="77"/>
      <c r="F16" s="77">
        <f>686000+30000</f>
        <v>716000</v>
      </c>
      <c r="G16" s="77">
        <f t="shared" si="0"/>
        <v>12349025</v>
      </c>
      <c r="I16" s="150"/>
      <c r="K16" s="150"/>
    </row>
    <row r="17" spans="1:11" s="59" customFormat="1" ht="19.5" customHeight="1">
      <c r="A17" s="8"/>
      <c r="B17" s="20"/>
      <c r="C17" s="20" t="s">
        <v>71</v>
      </c>
      <c r="D17" s="80">
        <v>3363331</v>
      </c>
      <c r="E17" s="80"/>
      <c r="F17" s="80">
        <v>2500000</v>
      </c>
      <c r="G17" s="80">
        <f t="shared" si="0"/>
        <v>5863331</v>
      </c>
      <c r="I17" s="150"/>
      <c r="K17" s="150"/>
    </row>
    <row r="18" spans="1:11" ht="19.5" customHeight="1">
      <c r="A18" s="25"/>
      <c r="B18" s="57">
        <v>80110</v>
      </c>
      <c r="C18" s="57" t="s">
        <v>37</v>
      </c>
      <c r="D18" s="140">
        <v>46786877</v>
      </c>
      <c r="E18" s="140"/>
      <c r="F18" s="140">
        <f>SUM(F19:F20)</f>
        <v>1777000</v>
      </c>
      <c r="G18" s="140">
        <f t="shared" si="0"/>
        <v>48563877</v>
      </c>
      <c r="I18" s="24"/>
      <c r="K18" s="24"/>
    </row>
    <row r="19" spans="1:11" ht="19.5" customHeight="1">
      <c r="A19" s="8"/>
      <c r="B19" s="70"/>
      <c r="C19" s="141" t="s">
        <v>81</v>
      </c>
      <c r="D19" s="77">
        <v>6503216</v>
      </c>
      <c r="E19" s="77"/>
      <c r="F19" s="77">
        <v>214000</v>
      </c>
      <c r="G19" s="77">
        <f t="shared" si="0"/>
        <v>6717216</v>
      </c>
      <c r="I19" s="24"/>
      <c r="K19" s="24"/>
    </row>
    <row r="20" spans="1:11" ht="19.5" customHeight="1">
      <c r="A20" s="8"/>
      <c r="B20" s="20"/>
      <c r="C20" s="20" t="s">
        <v>71</v>
      </c>
      <c r="D20" s="80">
        <v>2783276</v>
      </c>
      <c r="E20" s="80"/>
      <c r="F20" s="80">
        <v>1563000</v>
      </c>
      <c r="G20" s="80">
        <f t="shared" si="0"/>
        <v>4346276</v>
      </c>
      <c r="I20" s="24"/>
      <c r="K20" s="24"/>
    </row>
    <row r="21" spans="1:11" s="3" customFormat="1" ht="19.5" customHeight="1">
      <c r="A21" s="25"/>
      <c r="B21" s="57">
        <v>80120</v>
      </c>
      <c r="C21" s="57" t="s">
        <v>38</v>
      </c>
      <c r="D21" s="140">
        <v>38279555</v>
      </c>
      <c r="E21" s="140"/>
      <c r="F21" s="140">
        <f>F22</f>
        <v>300000</v>
      </c>
      <c r="G21" s="140">
        <f t="shared" si="0"/>
        <v>38579555</v>
      </c>
      <c r="I21" s="56"/>
      <c r="K21" s="56"/>
    </row>
    <row r="22" spans="1:11" ht="19.5" customHeight="1">
      <c r="A22" s="8"/>
      <c r="B22" s="70"/>
      <c r="C22" s="70" t="s">
        <v>81</v>
      </c>
      <c r="D22" s="272">
        <v>4669650</v>
      </c>
      <c r="E22" s="272"/>
      <c r="F22" s="272">
        <v>300000</v>
      </c>
      <c r="G22" s="272">
        <f t="shared" si="0"/>
        <v>4969650</v>
      </c>
      <c r="I22" s="24"/>
      <c r="K22" s="24"/>
    </row>
    <row r="23" spans="1:11" ht="19.5" customHeight="1">
      <c r="A23" s="244"/>
      <c r="B23" s="244"/>
      <c r="C23" s="244"/>
      <c r="D23" s="273"/>
      <c r="E23" s="273"/>
      <c r="F23" s="273"/>
      <c r="G23" s="273"/>
      <c r="I23" s="24"/>
      <c r="K23" s="24"/>
    </row>
    <row r="24" spans="1:11" s="3" customFormat="1" ht="19.5" customHeight="1">
      <c r="A24" s="25"/>
      <c r="B24" s="57">
        <v>80130</v>
      </c>
      <c r="C24" s="57" t="s">
        <v>39</v>
      </c>
      <c r="D24" s="140">
        <v>53439598</v>
      </c>
      <c r="E24" s="140">
        <f>E25</f>
        <v>2250000</v>
      </c>
      <c r="F24" s="140"/>
      <c r="G24" s="140">
        <f t="shared" si="0"/>
        <v>51189598</v>
      </c>
      <c r="I24" s="56"/>
      <c r="K24" s="56"/>
    </row>
    <row r="25" spans="1:11" ht="19.5" customHeight="1">
      <c r="A25" s="20"/>
      <c r="B25" s="20"/>
      <c r="C25" s="20" t="s">
        <v>71</v>
      </c>
      <c r="D25" s="80">
        <v>6208513</v>
      </c>
      <c r="E25" s="80">
        <v>2250000</v>
      </c>
      <c r="F25" s="80"/>
      <c r="G25" s="80">
        <f t="shared" si="0"/>
        <v>3958513</v>
      </c>
      <c r="I25" s="24"/>
      <c r="K25" s="24"/>
    </row>
    <row r="26" spans="1:11" ht="19.5" customHeight="1">
      <c r="A26" s="5">
        <v>851</v>
      </c>
      <c r="B26" s="5"/>
      <c r="C26" s="5" t="s">
        <v>117</v>
      </c>
      <c r="D26" s="6">
        <v>8861000</v>
      </c>
      <c r="E26" s="6"/>
      <c r="F26" s="6">
        <f>F27</f>
        <v>325000</v>
      </c>
      <c r="G26" s="47">
        <f aca="true" t="shared" si="1" ref="G26:G32">D26-E26+F26</f>
        <v>9186000</v>
      </c>
      <c r="I26" s="24"/>
      <c r="K26" s="24"/>
    </row>
    <row r="27" spans="1:11" s="59" customFormat="1" ht="19.5" customHeight="1">
      <c r="A27" s="8"/>
      <c r="B27" s="7">
        <v>85121</v>
      </c>
      <c r="C27" s="7" t="s">
        <v>118</v>
      </c>
      <c r="D27" s="116">
        <v>3651000</v>
      </c>
      <c r="E27" s="116"/>
      <c r="F27" s="116">
        <f>F28</f>
        <v>325000</v>
      </c>
      <c r="G27" s="134">
        <f t="shared" si="1"/>
        <v>3976000</v>
      </c>
      <c r="I27" s="150"/>
      <c r="K27" s="150"/>
    </row>
    <row r="28" spans="1:11" s="59" customFormat="1" ht="19.5" customHeight="1">
      <c r="A28" s="20"/>
      <c r="B28" s="130"/>
      <c r="C28" s="130" t="s">
        <v>119</v>
      </c>
      <c r="D28" s="117">
        <v>1935000</v>
      </c>
      <c r="E28" s="117"/>
      <c r="F28" s="117">
        <v>325000</v>
      </c>
      <c r="G28" s="69">
        <f t="shared" si="1"/>
        <v>2260000</v>
      </c>
      <c r="I28" s="150"/>
      <c r="K28" s="150"/>
    </row>
    <row r="29" spans="1:8" s="19" customFormat="1" ht="19.5" customHeight="1">
      <c r="A29" s="45">
        <v>900</v>
      </c>
      <c r="B29" s="5"/>
      <c r="C29" s="46" t="s">
        <v>13</v>
      </c>
      <c r="D29" s="47">
        <v>32728160</v>
      </c>
      <c r="E29" s="47">
        <f>E30+E33+E35+E37</f>
        <v>500000</v>
      </c>
      <c r="F29" s="47">
        <f>F30+F33+F35+F37</f>
        <v>783000</v>
      </c>
      <c r="G29" s="47">
        <f t="shared" si="1"/>
        <v>33011160</v>
      </c>
      <c r="H29" s="147"/>
    </row>
    <row r="30" spans="1:8" s="192" customFormat="1" ht="19.5" customHeight="1">
      <c r="A30" s="186"/>
      <c r="B30" s="26">
        <v>90003</v>
      </c>
      <c r="C30" s="137" t="s">
        <v>15</v>
      </c>
      <c r="D30" s="134">
        <v>17452000</v>
      </c>
      <c r="E30" s="134">
        <f>SUM(E31:E32)</f>
        <v>300000</v>
      </c>
      <c r="F30" s="134"/>
      <c r="G30" s="134">
        <f t="shared" si="1"/>
        <v>17152000</v>
      </c>
      <c r="H30" s="147"/>
    </row>
    <row r="31" spans="1:11" ht="19.5" customHeight="1">
      <c r="A31" s="8"/>
      <c r="B31" s="70"/>
      <c r="C31" s="141" t="s">
        <v>16</v>
      </c>
      <c r="D31" s="77">
        <v>1740000</v>
      </c>
      <c r="E31" s="77">
        <v>200000</v>
      </c>
      <c r="F31" s="77"/>
      <c r="G31" s="77">
        <f t="shared" si="1"/>
        <v>1540000</v>
      </c>
      <c r="I31" s="24"/>
      <c r="K31" s="24"/>
    </row>
    <row r="32" spans="1:11" ht="19.5" customHeight="1">
      <c r="A32" s="8"/>
      <c r="B32" s="20"/>
      <c r="C32" s="20" t="s">
        <v>17</v>
      </c>
      <c r="D32" s="80">
        <v>1000000</v>
      </c>
      <c r="E32" s="80">
        <v>100000</v>
      </c>
      <c r="F32" s="80"/>
      <c r="G32" s="80">
        <f t="shared" si="1"/>
        <v>900000</v>
      </c>
      <c r="I32" s="24"/>
      <c r="K32" s="24"/>
    </row>
    <row r="33" spans="1:8" s="192" customFormat="1" ht="19.5" customHeight="1">
      <c r="A33" s="25"/>
      <c r="B33" s="26">
        <v>90004</v>
      </c>
      <c r="C33" s="137" t="s">
        <v>18</v>
      </c>
      <c r="D33" s="134">
        <v>2700000</v>
      </c>
      <c r="E33" s="134">
        <f>E34</f>
        <v>200000</v>
      </c>
      <c r="F33" s="134"/>
      <c r="G33" s="134">
        <f aca="true" t="shared" si="2" ref="G33:G42">D33-E33+F33</f>
        <v>2500000</v>
      </c>
      <c r="H33" s="147"/>
    </row>
    <row r="34" spans="1:8" s="19" customFormat="1" ht="19.5" customHeight="1">
      <c r="A34" s="8"/>
      <c r="B34" s="130"/>
      <c r="C34" s="68" t="s">
        <v>99</v>
      </c>
      <c r="D34" s="69">
        <v>2370000</v>
      </c>
      <c r="E34" s="69">
        <v>200000</v>
      </c>
      <c r="F34" s="69"/>
      <c r="G34" s="69">
        <f t="shared" si="2"/>
        <v>2170000</v>
      </c>
      <c r="H34" s="147"/>
    </row>
    <row r="35" spans="1:8" s="192" customFormat="1" ht="19.5" customHeight="1">
      <c r="A35" s="25"/>
      <c r="B35" s="26">
        <v>90015</v>
      </c>
      <c r="C35" s="137" t="s">
        <v>14</v>
      </c>
      <c r="D35" s="13">
        <v>3224170</v>
      </c>
      <c r="E35" s="13"/>
      <c r="F35" s="13">
        <f>F36</f>
        <v>500000</v>
      </c>
      <c r="G35" s="13">
        <f t="shared" si="2"/>
        <v>3724170</v>
      </c>
      <c r="H35" s="147"/>
    </row>
    <row r="36" spans="1:8" s="19" customFormat="1" ht="19.5" customHeight="1">
      <c r="A36" s="8"/>
      <c r="B36" s="70"/>
      <c r="C36" s="68" t="s">
        <v>120</v>
      </c>
      <c r="D36" s="69"/>
      <c r="E36" s="69"/>
      <c r="F36" s="69">
        <v>500000</v>
      </c>
      <c r="G36" s="69">
        <f t="shared" si="2"/>
        <v>500000</v>
      </c>
      <c r="H36" s="147"/>
    </row>
    <row r="37" spans="1:8" s="192" customFormat="1" ht="19.5" customHeight="1">
      <c r="A37" s="25"/>
      <c r="B37" s="7">
        <v>90095</v>
      </c>
      <c r="C37" s="193" t="s">
        <v>55</v>
      </c>
      <c r="D37" s="13">
        <v>4138190</v>
      </c>
      <c r="E37" s="13"/>
      <c r="F37" s="13">
        <f>F38</f>
        <v>283000</v>
      </c>
      <c r="G37" s="13">
        <f t="shared" si="2"/>
        <v>4421190</v>
      </c>
      <c r="H37" s="147"/>
    </row>
    <row r="38" spans="1:8" s="19" customFormat="1" ht="19.5" customHeight="1">
      <c r="A38" s="20"/>
      <c r="B38" s="130"/>
      <c r="C38" s="68" t="s">
        <v>71</v>
      </c>
      <c r="D38" s="69">
        <v>4040000</v>
      </c>
      <c r="E38" s="69"/>
      <c r="F38" s="69">
        <f>313000-30000</f>
        <v>283000</v>
      </c>
      <c r="G38" s="69">
        <f t="shared" si="2"/>
        <v>4323000</v>
      </c>
      <c r="H38" s="147"/>
    </row>
    <row r="39" spans="1:8" s="19" customFormat="1" ht="19.5" customHeight="1">
      <c r="A39" s="45">
        <v>921</v>
      </c>
      <c r="B39" s="5"/>
      <c r="C39" s="46" t="s">
        <v>19</v>
      </c>
      <c r="D39" s="47">
        <v>13848600</v>
      </c>
      <c r="E39" s="47">
        <f>E40</f>
        <v>250000</v>
      </c>
      <c r="F39" s="47"/>
      <c r="G39" s="47">
        <f t="shared" si="2"/>
        <v>13598600</v>
      </c>
      <c r="H39" s="147"/>
    </row>
    <row r="40" spans="1:8" s="192" customFormat="1" ht="19.5" customHeight="1">
      <c r="A40" s="186"/>
      <c r="B40" s="26">
        <v>92120</v>
      </c>
      <c r="C40" s="137" t="s">
        <v>20</v>
      </c>
      <c r="D40" s="134">
        <v>1847000</v>
      </c>
      <c r="E40" s="134">
        <f>E41</f>
        <v>250000</v>
      </c>
      <c r="F40" s="134"/>
      <c r="G40" s="134">
        <f t="shared" si="2"/>
        <v>1597000</v>
      </c>
      <c r="H40" s="147"/>
    </row>
    <row r="41" spans="1:8" s="19" customFormat="1" ht="19.5" customHeight="1">
      <c r="A41" s="8"/>
      <c r="B41" s="219"/>
      <c r="C41" s="27" t="s">
        <v>103</v>
      </c>
      <c r="D41" s="28">
        <v>1697000</v>
      </c>
      <c r="E41" s="28">
        <f>E42</f>
        <v>250000</v>
      </c>
      <c r="F41" s="28"/>
      <c r="G41" s="28">
        <f t="shared" si="2"/>
        <v>1447000</v>
      </c>
      <c r="H41" s="220"/>
    </row>
    <row r="42" spans="1:8" s="19" customFormat="1" ht="19.5" customHeight="1">
      <c r="A42" s="8"/>
      <c r="B42" s="8"/>
      <c r="C42" s="149" t="s">
        <v>84</v>
      </c>
      <c r="D42" s="131">
        <v>860000</v>
      </c>
      <c r="E42" s="131">
        <v>250000</v>
      </c>
      <c r="F42" s="131"/>
      <c r="G42" s="131">
        <f t="shared" si="2"/>
        <v>610000</v>
      </c>
      <c r="H42" s="147"/>
    </row>
    <row r="43" spans="1:11" s="59" customFormat="1" ht="30" customHeight="1" thickBot="1">
      <c r="A43" s="8"/>
      <c r="B43" s="8"/>
      <c r="C43" s="60" t="s">
        <v>87</v>
      </c>
      <c r="D43" s="61">
        <v>2974358</v>
      </c>
      <c r="E43" s="61"/>
      <c r="F43" s="61"/>
      <c r="G43" s="61">
        <f>D43+F43-E43</f>
        <v>2974358</v>
      </c>
      <c r="I43" s="150"/>
      <c r="K43" s="150"/>
    </row>
    <row r="44" spans="1:7" s="22" customFormat="1" ht="21" customHeight="1" thickBot="1" thickTop="1">
      <c r="A44" s="259"/>
      <c r="B44" s="48"/>
      <c r="C44" s="266" t="s">
        <v>58</v>
      </c>
      <c r="D44" s="267">
        <v>54366291</v>
      </c>
      <c r="E44" s="267"/>
      <c r="F44" s="267"/>
      <c r="G44" s="267">
        <f>D44-E44+F44</f>
        <v>54366291</v>
      </c>
    </row>
    <row r="47" ht="12.75">
      <c r="F47" s="300" t="s">
        <v>139</v>
      </c>
    </row>
    <row r="48" ht="12.75">
      <c r="F48" s="300" t="s">
        <v>140</v>
      </c>
    </row>
    <row r="49" ht="12.75">
      <c r="F49" s="300"/>
    </row>
    <row r="50" ht="12.75">
      <c r="F50" s="300" t="s">
        <v>141</v>
      </c>
    </row>
  </sheetData>
  <printOptions horizontalCentered="1"/>
  <pageMargins left="0.5905511811023623" right="0.5905511811023623" top="0.6692913385826772" bottom="0.5905511811023623" header="0.5118110236220472" footer="0.31496062992125984"/>
  <pageSetup firstPageNumber="6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E18" sqref="E18:E21"/>
    </sheetView>
  </sheetViews>
  <sheetFormatPr defaultColWidth="9.00390625" defaultRowHeight="12.75"/>
  <cols>
    <col min="1" max="1" width="7.125" style="0" customWidth="1"/>
    <col min="2" max="2" width="47.25390625" style="0" customWidth="1"/>
    <col min="3" max="3" width="18.375" style="0" customWidth="1"/>
    <col min="4" max="4" width="17.25390625" style="0" customWidth="1"/>
    <col min="5" max="5" width="18.75390625" style="0" customWidth="1"/>
    <col min="6" max="6" width="18.25390625" style="0" customWidth="1"/>
    <col min="8" max="8" width="12.125" style="0" customWidth="1"/>
  </cols>
  <sheetData>
    <row r="1" ht="15" customHeight="1">
      <c r="E1" t="s">
        <v>94</v>
      </c>
    </row>
    <row r="2" spans="2:5" ht="15" customHeight="1">
      <c r="B2" s="199" t="s">
        <v>102</v>
      </c>
      <c r="E2" s="18" t="s">
        <v>137</v>
      </c>
    </row>
    <row r="3" spans="1:5" ht="15" customHeight="1">
      <c r="A3" s="221"/>
      <c r="B3" s="199"/>
      <c r="E3" s="18" t="s">
        <v>9</v>
      </c>
    </row>
    <row r="4" spans="1:5" ht="15" customHeight="1">
      <c r="A4" s="221"/>
      <c r="B4" s="199"/>
      <c r="E4" s="18" t="s">
        <v>138</v>
      </c>
    </row>
    <row r="5" spans="1:2" ht="12.75">
      <c r="A5" s="221"/>
      <c r="B5" s="203"/>
    </row>
    <row r="6" spans="1:6" ht="18.75" customHeight="1" thickBot="1">
      <c r="A6" s="222"/>
      <c r="B6" s="222"/>
      <c r="C6" s="222"/>
      <c r="D6" s="222"/>
      <c r="E6" s="222"/>
      <c r="F6" s="223" t="s">
        <v>5</v>
      </c>
    </row>
    <row r="7" spans="1:7" ht="90" customHeight="1" thickBot="1" thickTop="1">
      <c r="A7" s="218" t="s">
        <v>3</v>
      </c>
      <c r="B7" s="218" t="s">
        <v>4</v>
      </c>
      <c r="C7" s="31" t="s">
        <v>101</v>
      </c>
      <c r="D7" s="218" t="s">
        <v>41</v>
      </c>
      <c r="E7" s="217" t="s">
        <v>88</v>
      </c>
      <c r="F7" s="224" t="s">
        <v>100</v>
      </c>
      <c r="G7" s="225"/>
    </row>
    <row r="8" spans="1:6" s="17" customFormat="1" ht="12.75" customHeight="1" thickBot="1" thickTop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226">
        <v>6</v>
      </c>
    </row>
    <row r="9" spans="1:6" s="17" customFormat="1" ht="24.75" customHeight="1" thickTop="1">
      <c r="A9" s="227"/>
      <c r="B9" s="228" t="s">
        <v>6</v>
      </c>
      <c r="C9" s="229">
        <v>43508000</v>
      </c>
      <c r="D9" s="230">
        <f>D10</f>
        <v>1113000</v>
      </c>
      <c r="E9" s="231">
        <f>C9+D9</f>
        <v>44621000</v>
      </c>
      <c r="F9" s="232">
        <v>18983000</v>
      </c>
    </row>
    <row r="10" spans="1:8" s="3" customFormat="1" ht="30" customHeight="1">
      <c r="A10" s="7">
        <v>952</v>
      </c>
      <c r="B10" s="193" t="s">
        <v>89</v>
      </c>
      <c r="C10" s="116">
        <v>10008000</v>
      </c>
      <c r="D10" s="116">
        <f>D11</f>
        <v>1113000</v>
      </c>
      <c r="E10" s="233">
        <f>D10+C10</f>
        <v>11121000</v>
      </c>
      <c r="F10" s="234"/>
      <c r="H10" s="56"/>
    </row>
    <row r="11" spans="1:6" ht="21.75" customHeight="1">
      <c r="A11" s="20"/>
      <c r="B11" s="130" t="s">
        <v>23</v>
      </c>
      <c r="C11" s="117">
        <v>10008000</v>
      </c>
      <c r="D11" s="117">
        <v>1113000</v>
      </c>
      <c r="E11" s="235">
        <f>C11+D11</f>
        <v>11121000</v>
      </c>
      <c r="F11" s="236"/>
    </row>
    <row r="13" spans="1:5" ht="15">
      <c r="A13" s="225"/>
      <c r="B13" s="237" t="s">
        <v>111</v>
      </c>
      <c r="C13" s="238"/>
      <c r="D13" s="22"/>
      <c r="E13" s="2"/>
    </row>
    <row r="15" spans="2:5" ht="12.75">
      <c r="B15" t="s">
        <v>112</v>
      </c>
      <c r="E15" s="2"/>
    </row>
    <row r="16" ht="12.75">
      <c r="B16" t="s">
        <v>90</v>
      </c>
    </row>
    <row r="18" ht="12.75">
      <c r="E18" s="300" t="s">
        <v>139</v>
      </c>
    </row>
    <row r="19" ht="12.75">
      <c r="E19" s="300" t="s">
        <v>140</v>
      </c>
    </row>
    <row r="20" ht="12.75">
      <c r="E20" s="300"/>
    </row>
    <row r="21" ht="12.75">
      <c r="E21" s="300" t="s">
        <v>141</v>
      </c>
    </row>
  </sheetData>
  <printOptions horizontalCentered="1"/>
  <pageMargins left="0.5905511811023623" right="0.5905511811023623" top="0.6692913385826772" bottom="0.5905511811023623" header="0.5118110236220472" footer="0.5118110236220472"/>
  <pageSetup firstPageNumber="8" useFirstPageNumber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workbookViewId="0" topLeftCell="A1">
      <selection activeCell="J26" sqref="J26:J29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39.00390625" style="119" customWidth="1"/>
    <col min="4" max="4" width="14.75390625" style="0" customWidth="1"/>
    <col min="5" max="8" width="12.75390625" style="0" customWidth="1"/>
    <col min="9" max="9" width="13.753906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18" customFormat="1" ht="15.75" customHeight="1">
      <c r="C1" s="81"/>
      <c r="J1" s="82" t="s">
        <v>95</v>
      </c>
    </row>
    <row r="2" spans="3:10" s="18" customFormat="1" ht="15.75" customHeight="1">
      <c r="C2" s="81"/>
      <c r="J2" s="18" t="s">
        <v>137</v>
      </c>
    </row>
    <row r="3" spans="3:10" s="18" customFormat="1" ht="15.75" customHeight="1">
      <c r="C3" s="83" t="s">
        <v>62</v>
      </c>
      <c r="J3" s="18" t="s">
        <v>9</v>
      </c>
    </row>
    <row r="4" spans="3:10" s="18" customFormat="1" ht="15.75" customHeight="1">
      <c r="C4" s="81"/>
      <c r="J4" s="18" t="s">
        <v>138</v>
      </c>
    </row>
    <row r="5" spans="2:12" s="18" customFormat="1" ht="14.25" customHeight="1" thickBot="1">
      <c r="B5" s="3"/>
      <c r="C5" s="81"/>
      <c r="K5" s="84"/>
      <c r="L5" s="85" t="s">
        <v>5</v>
      </c>
    </row>
    <row r="6" spans="1:12" s="18" customFormat="1" ht="42" customHeight="1" thickBot="1" thickTop="1">
      <c r="A6" s="86"/>
      <c r="B6" s="86"/>
      <c r="C6" s="87"/>
      <c r="D6" s="295" t="s">
        <v>78</v>
      </c>
      <c r="E6" s="88" t="s">
        <v>45</v>
      </c>
      <c r="F6" s="89"/>
      <c r="G6" s="89"/>
      <c r="H6" s="90"/>
      <c r="I6" s="91" t="s">
        <v>42</v>
      </c>
      <c r="J6" s="88" t="s">
        <v>45</v>
      </c>
      <c r="K6" s="92"/>
      <c r="L6" s="93"/>
    </row>
    <row r="7" spans="1:12" s="18" customFormat="1" ht="74.25" customHeight="1" thickBot="1" thickTop="1">
      <c r="A7" s="94" t="s">
        <v>1</v>
      </c>
      <c r="B7" s="95" t="s">
        <v>63</v>
      </c>
      <c r="C7" s="95" t="s">
        <v>64</v>
      </c>
      <c r="D7" s="296"/>
      <c r="E7" s="96" t="s">
        <v>65</v>
      </c>
      <c r="F7" s="96" t="s">
        <v>66</v>
      </c>
      <c r="G7" s="96" t="s">
        <v>67</v>
      </c>
      <c r="H7" s="97" t="s">
        <v>68</v>
      </c>
      <c r="I7" s="95" t="s">
        <v>69</v>
      </c>
      <c r="J7" s="96" t="s">
        <v>65</v>
      </c>
      <c r="K7" s="96" t="s">
        <v>66</v>
      </c>
      <c r="L7" s="96" t="s">
        <v>67</v>
      </c>
    </row>
    <row r="8" spans="1:12" s="17" customFormat="1" ht="15" customHeight="1" thickBot="1" thickTop="1">
      <c r="A8" s="1">
        <v>1</v>
      </c>
      <c r="B8" s="1">
        <v>2</v>
      </c>
      <c r="C8" s="98">
        <v>3</v>
      </c>
      <c r="D8" s="1">
        <v>4</v>
      </c>
      <c r="E8" s="1">
        <v>5</v>
      </c>
      <c r="F8" s="99">
        <v>6</v>
      </c>
      <c r="G8" s="1">
        <v>7</v>
      </c>
      <c r="H8" s="1">
        <v>8</v>
      </c>
      <c r="I8" s="1">
        <v>9</v>
      </c>
      <c r="J8" s="1">
        <v>10</v>
      </c>
      <c r="K8" s="99">
        <v>11</v>
      </c>
      <c r="L8" s="99">
        <v>12</v>
      </c>
    </row>
    <row r="9" spans="1:14" s="32" customFormat="1" ht="26.25" customHeight="1" thickBot="1" thickTop="1">
      <c r="A9" s="100"/>
      <c r="B9" s="100"/>
      <c r="C9" s="101" t="s">
        <v>70</v>
      </c>
      <c r="D9" s="102">
        <f>SUM(E9:G9)</f>
        <v>65629524</v>
      </c>
      <c r="E9" s="102">
        <v>22200496</v>
      </c>
      <c r="F9" s="102">
        <v>37667028</v>
      </c>
      <c r="G9" s="102">
        <v>5762000</v>
      </c>
      <c r="H9" s="103">
        <f>H11+H22+H23</f>
        <v>2096000</v>
      </c>
      <c r="I9" s="104">
        <f>SUM(J9:L9)</f>
        <v>67725524</v>
      </c>
      <c r="J9" s="102">
        <f>E9+700000+313000-30000</f>
        <v>23183496</v>
      </c>
      <c r="K9" s="102">
        <f>F9-2950000+H13+H15</f>
        <v>38780028</v>
      </c>
      <c r="L9" s="102">
        <f>G9</f>
        <v>5762000</v>
      </c>
      <c r="M9" s="105"/>
      <c r="N9" s="2"/>
    </row>
    <row r="10" spans="1:12" s="111" customFormat="1" ht="11.25" customHeight="1">
      <c r="A10" s="79"/>
      <c r="B10" s="79"/>
      <c r="C10" s="106" t="s">
        <v>45</v>
      </c>
      <c r="D10" s="107"/>
      <c r="E10" s="107"/>
      <c r="F10" s="107"/>
      <c r="G10" s="108"/>
      <c r="H10" s="109"/>
      <c r="I10" s="110"/>
      <c r="J10" s="107"/>
      <c r="K10" s="107"/>
      <c r="L10" s="107"/>
    </row>
    <row r="11" spans="1:14" ht="23.25" customHeight="1" thickBot="1">
      <c r="A11" s="63"/>
      <c r="B11" s="63"/>
      <c r="C11" s="112" t="s">
        <v>7</v>
      </c>
      <c r="D11" s="113">
        <f aca="true" t="shared" si="0" ref="D11:D23">SUM(E11:G11)</f>
        <v>65293524</v>
      </c>
      <c r="E11" s="113">
        <v>22065496</v>
      </c>
      <c r="F11" s="113">
        <v>37641028</v>
      </c>
      <c r="G11" s="113">
        <v>5587000</v>
      </c>
      <c r="H11" s="114">
        <f>H12+H19</f>
        <v>2096000</v>
      </c>
      <c r="I11" s="115">
        <f aca="true" t="shared" si="1" ref="I11:I23">SUM(J11:L11)</f>
        <v>67389524</v>
      </c>
      <c r="J11" s="113">
        <f>E11+700000+313000-30000</f>
        <v>23048496</v>
      </c>
      <c r="K11" s="113">
        <f>F11-2950000+H13+H15</f>
        <v>38754028</v>
      </c>
      <c r="L11" s="113">
        <f>G11</f>
        <v>5587000</v>
      </c>
      <c r="M11" s="2"/>
      <c r="N11" s="2"/>
    </row>
    <row r="12" spans="1:14" s="21" customFormat="1" ht="19.5" customHeight="1" thickTop="1">
      <c r="A12" s="161">
        <v>801</v>
      </c>
      <c r="B12" s="161"/>
      <c r="C12" s="161" t="s">
        <v>60</v>
      </c>
      <c r="D12" s="168">
        <f t="shared" si="0"/>
        <v>12372277</v>
      </c>
      <c r="E12" s="168">
        <v>6372277</v>
      </c>
      <c r="F12" s="168">
        <v>6000000</v>
      </c>
      <c r="G12" s="171"/>
      <c r="H12" s="179">
        <f>H13+H15+H17</f>
        <v>1813000</v>
      </c>
      <c r="I12" s="175">
        <f t="shared" si="1"/>
        <v>14185277</v>
      </c>
      <c r="J12" s="168">
        <f>E12+700000</f>
        <v>7072277</v>
      </c>
      <c r="K12" s="168">
        <f>F12-2950000+H13+H15</f>
        <v>7113000</v>
      </c>
      <c r="L12" s="168"/>
      <c r="M12" s="64"/>
      <c r="N12" s="64"/>
    </row>
    <row r="13" spans="1:14" s="166" customFormat="1" ht="19.5" customHeight="1">
      <c r="A13" s="163"/>
      <c r="B13" s="164">
        <v>80101</v>
      </c>
      <c r="C13" s="164" t="s">
        <v>36</v>
      </c>
      <c r="D13" s="169">
        <f t="shared" si="0"/>
        <v>3363331</v>
      </c>
      <c r="E13" s="169">
        <v>3363331</v>
      </c>
      <c r="F13" s="169"/>
      <c r="G13" s="172"/>
      <c r="H13" s="180">
        <f>SUM(H14:H14)</f>
        <v>2500000</v>
      </c>
      <c r="I13" s="176">
        <f t="shared" si="1"/>
        <v>5863331</v>
      </c>
      <c r="J13" s="169">
        <f>E13</f>
        <v>3363331</v>
      </c>
      <c r="K13" s="169">
        <f>H13</f>
        <v>2500000</v>
      </c>
      <c r="L13" s="169"/>
      <c r="M13" s="165"/>
      <c r="N13" s="165"/>
    </row>
    <row r="14" spans="1:14" s="59" customFormat="1" ht="19.5" customHeight="1">
      <c r="A14" s="167"/>
      <c r="B14" s="167"/>
      <c r="C14" s="71" t="s">
        <v>113</v>
      </c>
      <c r="D14" s="76"/>
      <c r="E14" s="76"/>
      <c r="F14" s="76"/>
      <c r="G14" s="183"/>
      <c r="H14" s="184">
        <v>2500000</v>
      </c>
      <c r="I14" s="185">
        <f t="shared" si="1"/>
        <v>2500000</v>
      </c>
      <c r="J14" s="76"/>
      <c r="K14" s="76">
        <f>H14</f>
        <v>2500000</v>
      </c>
      <c r="L14" s="76"/>
      <c r="M14" s="150"/>
      <c r="N14" s="150"/>
    </row>
    <row r="15" spans="1:14" s="21" customFormat="1" ht="19.5" customHeight="1">
      <c r="A15" s="148"/>
      <c r="B15" s="162">
        <v>80110</v>
      </c>
      <c r="C15" s="162" t="s">
        <v>37</v>
      </c>
      <c r="D15" s="170">
        <f t="shared" si="0"/>
        <v>2783276</v>
      </c>
      <c r="E15" s="170">
        <v>2783276</v>
      </c>
      <c r="F15" s="170"/>
      <c r="G15" s="174"/>
      <c r="H15" s="182">
        <f>SUM(H16:H16)</f>
        <v>1563000</v>
      </c>
      <c r="I15" s="178">
        <f t="shared" si="1"/>
        <v>4346276</v>
      </c>
      <c r="J15" s="170">
        <f>E15</f>
        <v>2783276</v>
      </c>
      <c r="K15" s="170">
        <f>H15</f>
        <v>1563000</v>
      </c>
      <c r="L15" s="170"/>
      <c r="M15" s="64"/>
      <c r="N15" s="64"/>
    </row>
    <row r="16" spans="1:14" ht="19.5" customHeight="1">
      <c r="A16" s="8"/>
      <c r="B16" s="8"/>
      <c r="C16" s="27" t="s">
        <v>114</v>
      </c>
      <c r="D16" s="28"/>
      <c r="E16" s="28"/>
      <c r="F16" s="28"/>
      <c r="G16" s="194"/>
      <c r="H16" s="195">
        <v>1563000</v>
      </c>
      <c r="I16" s="196">
        <f t="shared" si="1"/>
        <v>1563000</v>
      </c>
      <c r="J16" s="28"/>
      <c r="K16" s="28">
        <f>H16</f>
        <v>1563000</v>
      </c>
      <c r="L16" s="28"/>
      <c r="M16" s="2"/>
      <c r="N16" s="2"/>
    </row>
    <row r="17" spans="1:14" s="21" customFormat="1" ht="19.5" customHeight="1">
      <c r="A17" s="148"/>
      <c r="B17" s="162">
        <v>80130</v>
      </c>
      <c r="C17" s="162" t="s">
        <v>39</v>
      </c>
      <c r="D17" s="170">
        <f t="shared" si="0"/>
        <v>6208513</v>
      </c>
      <c r="E17" s="170">
        <v>208513</v>
      </c>
      <c r="F17" s="170">
        <v>6000000</v>
      </c>
      <c r="G17" s="174"/>
      <c r="H17" s="182">
        <f>H18</f>
        <v>-2250000</v>
      </c>
      <c r="I17" s="178">
        <f t="shared" si="1"/>
        <v>3958513</v>
      </c>
      <c r="J17" s="170">
        <f>E17+700000</f>
        <v>908513</v>
      </c>
      <c r="K17" s="170">
        <f>F17-2950000</f>
        <v>3050000</v>
      </c>
      <c r="L17" s="170"/>
      <c r="M17" s="64"/>
      <c r="N17" s="64"/>
    </row>
    <row r="18" spans="1:14" ht="19.5" customHeight="1">
      <c r="A18" s="20"/>
      <c r="B18" s="130"/>
      <c r="C18" s="68" t="s">
        <v>21</v>
      </c>
      <c r="D18" s="69">
        <f t="shared" si="0"/>
        <v>6000000</v>
      </c>
      <c r="E18" s="69"/>
      <c r="F18" s="69">
        <v>6000000</v>
      </c>
      <c r="G18" s="173"/>
      <c r="H18" s="181">
        <v>-2250000</v>
      </c>
      <c r="I18" s="177">
        <f t="shared" si="1"/>
        <v>3750000</v>
      </c>
      <c r="J18" s="69">
        <v>700000</v>
      </c>
      <c r="K18" s="69">
        <f>F18-2950000</f>
        <v>3050000</v>
      </c>
      <c r="L18" s="69"/>
      <c r="M18" s="2"/>
      <c r="N18" s="2"/>
    </row>
    <row r="19" spans="1:14" s="21" customFormat="1" ht="27.75" customHeight="1">
      <c r="A19" s="161">
        <v>900</v>
      </c>
      <c r="B19" s="161"/>
      <c r="C19" s="197" t="s">
        <v>13</v>
      </c>
      <c r="D19" s="168">
        <f t="shared" si="0"/>
        <v>8200650</v>
      </c>
      <c r="E19" s="168">
        <v>4813650</v>
      </c>
      <c r="F19" s="168">
        <v>1800000</v>
      </c>
      <c r="G19" s="171">
        <v>1587000</v>
      </c>
      <c r="H19" s="179">
        <f>H20</f>
        <v>283000</v>
      </c>
      <c r="I19" s="175">
        <f t="shared" si="1"/>
        <v>8483650</v>
      </c>
      <c r="J19" s="168">
        <f>E19+H19</f>
        <v>5096650</v>
      </c>
      <c r="K19" s="168">
        <f>F19</f>
        <v>1800000</v>
      </c>
      <c r="L19" s="168">
        <f>G19</f>
        <v>1587000</v>
      </c>
      <c r="M19" s="64"/>
      <c r="N19" s="64"/>
    </row>
    <row r="20" spans="1:14" s="166" customFormat="1" ht="19.5" customHeight="1">
      <c r="A20" s="163"/>
      <c r="B20" s="164">
        <v>90095</v>
      </c>
      <c r="C20" s="198" t="s">
        <v>55</v>
      </c>
      <c r="D20" s="169">
        <f t="shared" si="0"/>
        <v>4040000</v>
      </c>
      <c r="E20" s="169">
        <v>3840000</v>
      </c>
      <c r="F20" s="169">
        <v>200000</v>
      </c>
      <c r="G20" s="172"/>
      <c r="H20" s="180">
        <f>H21</f>
        <v>283000</v>
      </c>
      <c r="I20" s="176">
        <f t="shared" si="1"/>
        <v>4323000</v>
      </c>
      <c r="J20" s="169">
        <f>E20+H20</f>
        <v>4123000</v>
      </c>
      <c r="K20" s="169">
        <f>F20</f>
        <v>200000</v>
      </c>
      <c r="L20" s="169"/>
      <c r="M20" s="165"/>
      <c r="N20" s="165"/>
    </row>
    <row r="21" spans="1:14" s="59" customFormat="1" ht="25.5" customHeight="1">
      <c r="A21" s="167"/>
      <c r="B21" s="219"/>
      <c r="C21" s="68" t="s">
        <v>22</v>
      </c>
      <c r="D21" s="69">
        <f t="shared" si="0"/>
        <v>1200000</v>
      </c>
      <c r="E21" s="69">
        <v>1000000</v>
      </c>
      <c r="F21" s="69">
        <v>200000</v>
      </c>
      <c r="G21" s="173"/>
      <c r="H21" s="181">
        <f>313000-30000</f>
        <v>283000</v>
      </c>
      <c r="I21" s="177">
        <f t="shared" si="1"/>
        <v>1483000</v>
      </c>
      <c r="J21" s="69">
        <f>E21+H21</f>
        <v>1283000</v>
      </c>
      <c r="K21" s="69">
        <f>F21</f>
        <v>200000</v>
      </c>
      <c r="L21" s="69"/>
      <c r="M21" s="150"/>
      <c r="N21" s="150"/>
    </row>
    <row r="22" spans="1:12" ht="30.75" customHeight="1" thickBot="1">
      <c r="A22" s="62"/>
      <c r="B22" s="62"/>
      <c r="C22" s="112" t="s">
        <v>61</v>
      </c>
      <c r="D22" s="113">
        <f t="shared" si="0"/>
        <v>161000</v>
      </c>
      <c r="E22" s="113">
        <v>135000</v>
      </c>
      <c r="F22" s="113">
        <v>26000</v>
      </c>
      <c r="G22" s="118"/>
      <c r="H22" s="114"/>
      <c r="I22" s="115">
        <f t="shared" si="1"/>
        <v>161000</v>
      </c>
      <c r="J22" s="113">
        <f>E22</f>
        <v>135000</v>
      </c>
      <c r="K22" s="113">
        <f>F22</f>
        <v>26000</v>
      </c>
      <c r="L22" s="113"/>
    </row>
    <row r="23" spans="1:12" ht="19.5" customHeight="1" thickBot="1" thickTop="1">
      <c r="A23" s="63"/>
      <c r="B23" s="63"/>
      <c r="C23" s="154" t="s">
        <v>72</v>
      </c>
      <c r="D23" s="155">
        <f t="shared" si="0"/>
        <v>175000</v>
      </c>
      <c r="E23" s="155"/>
      <c r="F23" s="155"/>
      <c r="G23" s="156">
        <v>175000</v>
      </c>
      <c r="H23" s="157"/>
      <c r="I23" s="158">
        <f t="shared" si="1"/>
        <v>175000</v>
      </c>
      <c r="J23" s="155"/>
      <c r="K23" s="155"/>
      <c r="L23" s="155">
        <f>G23</f>
        <v>175000</v>
      </c>
    </row>
    <row r="24" ht="13.5" thickTop="1"/>
    <row r="26" ht="12.75">
      <c r="J26" s="300" t="s">
        <v>139</v>
      </c>
    </row>
    <row r="27" ht="12.75">
      <c r="J27" s="300" t="s">
        <v>140</v>
      </c>
    </row>
    <row r="28" ht="12.75">
      <c r="J28" s="300"/>
    </row>
    <row r="29" ht="12.75">
      <c r="J29" s="300" t="s">
        <v>141</v>
      </c>
    </row>
  </sheetData>
  <mergeCells count="1">
    <mergeCell ref="D6:D7"/>
  </mergeCells>
  <printOptions horizontalCentered="1"/>
  <pageMargins left="0.3937007874015748" right="0.3937007874015748" top="0.3937007874015748" bottom="0.3937007874015748" header="0.5118110236220472" footer="0.1968503937007874"/>
  <pageSetup firstPageNumber="9" useFirstPageNumber="1" horizontalDpi="300" verticalDpi="300" orientation="landscape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">
      <selection activeCell="F27" sqref="F27:F30"/>
    </sheetView>
  </sheetViews>
  <sheetFormatPr defaultColWidth="9.00390625" defaultRowHeight="12.75"/>
  <cols>
    <col min="1" max="1" width="8.625" style="18" customWidth="1"/>
    <col min="2" max="2" width="9.625" style="18" customWidth="1"/>
    <col min="3" max="3" width="66.125" style="18" customWidth="1"/>
    <col min="4" max="4" width="21.25390625" style="18" bestFit="1" customWidth="1"/>
    <col min="5" max="5" width="15.75390625" style="18" customWidth="1"/>
    <col min="6" max="6" width="15.875" style="18" customWidth="1"/>
    <col min="7" max="7" width="14.625" style="18" customWidth="1"/>
    <col min="8" max="8" width="11.375" style="18" customWidth="1"/>
    <col min="9" max="9" width="9.125" style="18" customWidth="1"/>
    <col min="10" max="16384" width="7.875" style="18" customWidth="1"/>
  </cols>
  <sheetData>
    <row r="1" spans="5:7" ht="13.5" customHeight="1">
      <c r="E1" s="120"/>
      <c r="F1" s="120" t="s">
        <v>96</v>
      </c>
      <c r="G1" s="120"/>
    </row>
    <row r="2" ht="13.5" customHeight="1">
      <c r="F2" s="18" t="s">
        <v>137</v>
      </c>
    </row>
    <row r="3" spans="3:7" ht="15" customHeight="1">
      <c r="C3" s="15" t="s">
        <v>73</v>
      </c>
      <c r="E3" s="120"/>
      <c r="F3" s="18" t="s">
        <v>9</v>
      </c>
      <c r="G3" s="120"/>
    </row>
    <row r="4" spans="5:7" ht="14.25" customHeight="1">
      <c r="E4" s="120"/>
      <c r="F4" s="18" t="s">
        <v>138</v>
      </c>
      <c r="G4" s="120"/>
    </row>
    <row r="5" ht="15" customHeight="1"/>
    <row r="6" spans="4:7" ht="12.75" customHeight="1" thickBot="1">
      <c r="D6" s="23"/>
      <c r="E6" s="23"/>
      <c r="F6" s="23"/>
      <c r="G6" s="23" t="s">
        <v>5</v>
      </c>
    </row>
    <row r="7" spans="1:7" ht="10.5" customHeight="1" thickTop="1">
      <c r="A7" s="65"/>
      <c r="B7" s="65"/>
      <c r="C7" s="65"/>
      <c r="D7" s="295" t="s">
        <v>79</v>
      </c>
      <c r="E7" s="121"/>
      <c r="F7" s="121"/>
      <c r="G7" s="121"/>
    </row>
    <row r="8" spans="1:7" ht="71.25" customHeight="1" thickBot="1">
      <c r="A8" s="66" t="s">
        <v>43</v>
      </c>
      <c r="B8" s="66" t="s">
        <v>2</v>
      </c>
      <c r="C8" s="12" t="s">
        <v>74</v>
      </c>
      <c r="D8" s="296"/>
      <c r="E8" s="122" t="s">
        <v>83</v>
      </c>
      <c r="F8" s="122" t="s">
        <v>82</v>
      </c>
      <c r="G8" s="122" t="s">
        <v>47</v>
      </c>
    </row>
    <row r="9" spans="1:7" ht="16.5" customHeight="1" thickBot="1" thickTop="1">
      <c r="A9" s="123">
        <v>1</v>
      </c>
      <c r="B9" s="123">
        <v>2</v>
      </c>
      <c r="C9" s="123">
        <v>3</v>
      </c>
      <c r="D9" s="78">
        <v>4</v>
      </c>
      <c r="E9" s="78">
        <v>5</v>
      </c>
      <c r="F9" s="78">
        <v>6</v>
      </c>
      <c r="G9" s="78">
        <v>7</v>
      </c>
    </row>
    <row r="10" spans="1:9" ht="20.25" customHeight="1" thickBot="1" thickTop="1">
      <c r="A10" s="33"/>
      <c r="B10" s="33"/>
      <c r="C10" s="67" t="s">
        <v>75</v>
      </c>
      <c r="D10" s="124">
        <v>10781810</v>
      </c>
      <c r="E10" s="124">
        <f>E12+E23</f>
        <v>250000</v>
      </c>
      <c r="F10" s="124">
        <f>F12+F23</f>
        <v>1230000</v>
      </c>
      <c r="G10" s="124">
        <f>D10-E10+F10</f>
        <v>11761810</v>
      </c>
      <c r="H10" s="24"/>
      <c r="I10" s="24"/>
    </row>
    <row r="11" spans="1:7" ht="15" customHeight="1" thickTop="1">
      <c r="A11" s="8"/>
      <c r="B11" s="8"/>
      <c r="C11" s="125" t="s">
        <v>45</v>
      </c>
      <c r="D11" s="126"/>
      <c r="E11" s="126"/>
      <c r="F11" s="126"/>
      <c r="G11" s="126"/>
    </row>
    <row r="12" spans="1:7" s="22" customFormat="1" ht="14.25" customHeight="1" thickBot="1">
      <c r="A12" s="14"/>
      <c r="B12" s="14"/>
      <c r="C12" s="127" t="s">
        <v>76</v>
      </c>
      <c r="D12" s="128">
        <v>10643910</v>
      </c>
      <c r="E12" s="128">
        <f>E13+E20</f>
        <v>250000</v>
      </c>
      <c r="F12" s="128">
        <f>F13</f>
        <v>1230000</v>
      </c>
      <c r="G12" s="128">
        <f aca="true" t="shared" si="0" ref="G12:G23">D12-E12+F12</f>
        <v>11623910</v>
      </c>
    </row>
    <row r="13" spans="1:7" ht="19.5" customHeight="1" thickTop="1">
      <c r="A13" s="132">
        <v>801</v>
      </c>
      <c r="B13" s="45"/>
      <c r="C13" s="129" t="s">
        <v>60</v>
      </c>
      <c r="D13" s="153">
        <v>475182</v>
      </c>
      <c r="E13" s="153"/>
      <c r="F13" s="153">
        <f>F14+F16+F18</f>
        <v>1230000</v>
      </c>
      <c r="G13" s="153">
        <f t="shared" si="0"/>
        <v>1705182</v>
      </c>
    </row>
    <row r="14" spans="1:7" s="3" customFormat="1" ht="19.5" customHeight="1">
      <c r="A14" s="25"/>
      <c r="B14" s="7">
        <v>80101</v>
      </c>
      <c r="C14" s="7" t="s">
        <v>36</v>
      </c>
      <c r="D14" s="159">
        <v>85120</v>
      </c>
      <c r="E14" s="159"/>
      <c r="F14" s="159">
        <f>F15</f>
        <v>716000</v>
      </c>
      <c r="G14" s="159">
        <f t="shared" si="0"/>
        <v>801120</v>
      </c>
    </row>
    <row r="15" spans="1:7" ht="19.5" customHeight="1">
      <c r="A15" s="11"/>
      <c r="B15" s="14"/>
      <c r="C15" s="135" t="s">
        <v>34</v>
      </c>
      <c r="D15" s="160">
        <v>85120</v>
      </c>
      <c r="E15" s="160"/>
      <c r="F15" s="160">
        <f>686000+30000</f>
        <v>716000</v>
      </c>
      <c r="G15" s="160">
        <f t="shared" si="0"/>
        <v>801120</v>
      </c>
    </row>
    <row r="16" spans="1:7" s="3" customFormat="1" ht="19.5" customHeight="1">
      <c r="A16" s="25"/>
      <c r="B16" s="7">
        <v>80110</v>
      </c>
      <c r="C16" s="7" t="s">
        <v>37</v>
      </c>
      <c r="D16" s="159">
        <v>161116</v>
      </c>
      <c r="E16" s="159"/>
      <c r="F16" s="159">
        <f>F17</f>
        <v>214000</v>
      </c>
      <c r="G16" s="159">
        <f t="shared" si="0"/>
        <v>375116</v>
      </c>
    </row>
    <row r="17" spans="1:7" ht="19.5" customHeight="1">
      <c r="A17" s="11"/>
      <c r="B17" s="14"/>
      <c r="C17" s="135" t="s">
        <v>34</v>
      </c>
      <c r="D17" s="160">
        <v>161116</v>
      </c>
      <c r="E17" s="160"/>
      <c r="F17" s="160">
        <v>214000</v>
      </c>
      <c r="G17" s="160">
        <f t="shared" si="0"/>
        <v>375116</v>
      </c>
    </row>
    <row r="18" spans="1:7" s="3" customFormat="1" ht="19.5" customHeight="1">
      <c r="A18" s="25"/>
      <c r="B18" s="57">
        <v>80120</v>
      </c>
      <c r="C18" s="133" t="s">
        <v>38</v>
      </c>
      <c r="D18" s="191">
        <v>134627</v>
      </c>
      <c r="E18" s="191"/>
      <c r="F18" s="191">
        <f>F19</f>
        <v>300000</v>
      </c>
      <c r="G18" s="250">
        <f t="shared" si="0"/>
        <v>434627</v>
      </c>
    </row>
    <row r="19" spans="1:7" ht="19.5" customHeight="1">
      <c r="A19" s="11"/>
      <c r="B19" s="14"/>
      <c r="C19" s="135" t="s">
        <v>34</v>
      </c>
      <c r="D19" s="190">
        <v>134627</v>
      </c>
      <c r="E19" s="190"/>
      <c r="F19" s="190">
        <v>300000</v>
      </c>
      <c r="G19" s="160">
        <f t="shared" si="0"/>
        <v>434627</v>
      </c>
    </row>
    <row r="20" spans="1:7" ht="19.5" customHeight="1">
      <c r="A20" s="132">
        <v>921</v>
      </c>
      <c r="B20" s="45"/>
      <c r="C20" s="129" t="s">
        <v>85</v>
      </c>
      <c r="D20" s="153">
        <v>1060000</v>
      </c>
      <c r="E20" s="153">
        <f>E21</f>
        <v>250000</v>
      </c>
      <c r="F20" s="153"/>
      <c r="G20" s="153">
        <f>D20-E20+F20</f>
        <v>810000</v>
      </c>
    </row>
    <row r="21" spans="1:7" s="3" customFormat="1" ht="19.5" customHeight="1">
      <c r="A21" s="25"/>
      <c r="B21" s="7">
        <v>92120</v>
      </c>
      <c r="C21" s="7" t="s">
        <v>20</v>
      </c>
      <c r="D21" s="159">
        <v>1010000</v>
      </c>
      <c r="E21" s="159">
        <f>E22</f>
        <v>250000</v>
      </c>
      <c r="F21" s="159"/>
      <c r="G21" s="159">
        <f>D21-E21+F21</f>
        <v>760000</v>
      </c>
    </row>
    <row r="22" spans="1:7" ht="19.5" customHeight="1">
      <c r="A22" s="11"/>
      <c r="B22" s="14"/>
      <c r="C22" s="135" t="s">
        <v>86</v>
      </c>
      <c r="D22" s="160">
        <v>250000</v>
      </c>
      <c r="E22" s="160">
        <v>250000</v>
      </c>
      <c r="F22" s="160"/>
      <c r="G22" s="160">
        <f>D22-E22+F22</f>
        <v>0</v>
      </c>
    </row>
    <row r="23" spans="1:9" ht="24.75" customHeight="1" thickBot="1">
      <c r="A23" s="136"/>
      <c r="B23" s="57"/>
      <c r="C23" s="144" t="s">
        <v>77</v>
      </c>
      <c r="D23" s="145">
        <v>137900</v>
      </c>
      <c r="E23" s="145"/>
      <c r="F23" s="145"/>
      <c r="G23" s="145">
        <f t="shared" si="0"/>
        <v>137900</v>
      </c>
      <c r="I23" s="19"/>
    </row>
    <row r="24" ht="13.5" thickTop="1"/>
    <row r="27" ht="12.75">
      <c r="F27" s="300" t="s">
        <v>139</v>
      </c>
    </row>
    <row r="28" ht="12.75">
      <c r="F28" s="300" t="s">
        <v>140</v>
      </c>
    </row>
    <row r="29" ht="12.75">
      <c r="F29" s="300"/>
    </row>
    <row r="30" ht="12.75">
      <c r="F30" s="300" t="s">
        <v>141</v>
      </c>
    </row>
  </sheetData>
  <mergeCells count="1">
    <mergeCell ref="D7:D8"/>
  </mergeCells>
  <printOptions horizontalCentered="1"/>
  <pageMargins left="0.3937007874015748" right="0.3937007874015748" top="0.6692913385826772" bottom="0.5905511811023623" header="0.5118110236220472" footer="0.3937007874015748"/>
  <pageSetup firstPageNumber="10" useFirstPageNumber="1" horizontalDpi="300" verticalDpi="3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workbookViewId="0" topLeftCell="A3">
      <selection activeCell="F16" sqref="F16:F19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52.25390625" style="0" customWidth="1"/>
    <col min="4" max="4" width="19.625" style="0" customWidth="1"/>
    <col min="5" max="5" width="13.875" style="0" customWidth="1"/>
    <col min="6" max="6" width="15.75390625" style="0" customWidth="1"/>
    <col min="7" max="7" width="33.75390625" style="0" customWidth="1"/>
  </cols>
  <sheetData>
    <row r="1" spans="3:7" ht="15" customHeight="1">
      <c r="C1" s="119"/>
      <c r="G1" t="s">
        <v>97</v>
      </c>
    </row>
    <row r="2" spans="2:9" ht="15" customHeight="1">
      <c r="B2" s="15" t="s">
        <v>121</v>
      </c>
      <c r="G2" s="18" t="s">
        <v>137</v>
      </c>
      <c r="H2" s="18"/>
      <c r="I2" s="274"/>
    </row>
    <row r="3" spans="2:9" ht="15" customHeight="1">
      <c r="B3" s="15" t="s">
        <v>122</v>
      </c>
      <c r="G3" s="18" t="s">
        <v>9</v>
      </c>
      <c r="H3" s="18"/>
      <c r="I3" s="274"/>
    </row>
    <row r="4" spans="3:9" ht="15" customHeight="1">
      <c r="C4" s="119"/>
      <c r="G4" s="18" t="s">
        <v>138</v>
      </c>
      <c r="H4" s="18"/>
      <c r="I4" s="274"/>
    </row>
    <row r="5" ht="12.75">
      <c r="C5" s="119"/>
    </row>
    <row r="6" spans="3:7" ht="13.5" thickBot="1">
      <c r="C6" s="119"/>
      <c r="G6" s="275" t="s">
        <v>5</v>
      </c>
    </row>
    <row r="7" spans="1:7" ht="88.5" customHeight="1" thickBot="1" thickTop="1">
      <c r="A7" s="31" t="s">
        <v>1</v>
      </c>
      <c r="B7" s="31" t="s">
        <v>2</v>
      </c>
      <c r="C7" s="31" t="s">
        <v>123</v>
      </c>
      <c r="D7" s="31" t="s">
        <v>124</v>
      </c>
      <c r="E7" s="31" t="s">
        <v>68</v>
      </c>
      <c r="F7" s="31" t="s">
        <v>125</v>
      </c>
      <c r="G7" s="31" t="s">
        <v>126</v>
      </c>
    </row>
    <row r="8" spans="1:7" s="276" customFormat="1" ht="13.5" customHeight="1" thickBot="1" thickTop="1">
      <c r="A8" s="16">
        <v>1</v>
      </c>
      <c r="B8" s="16">
        <v>2</v>
      </c>
      <c r="C8" s="51">
        <v>3</v>
      </c>
      <c r="D8" s="16">
        <v>4</v>
      </c>
      <c r="E8" s="16">
        <v>5</v>
      </c>
      <c r="F8" s="16">
        <v>6</v>
      </c>
      <c r="G8" s="16">
        <v>7</v>
      </c>
    </row>
    <row r="9" spans="1:16" s="21" customFormat="1" ht="22.5" customHeight="1" thickBot="1" thickTop="1">
      <c r="A9" s="277"/>
      <c r="B9" s="277"/>
      <c r="C9" s="112" t="s">
        <v>76</v>
      </c>
      <c r="D9" s="113">
        <v>3566250</v>
      </c>
      <c r="E9" s="113">
        <f>E10</f>
        <v>-14100</v>
      </c>
      <c r="F9" s="113">
        <f>E9+D9</f>
        <v>3552150</v>
      </c>
      <c r="G9" s="278"/>
      <c r="H9" s="279"/>
      <c r="I9" s="279"/>
      <c r="J9" s="279"/>
      <c r="K9" s="279"/>
      <c r="L9" s="279"/>
      <c r="M9" s="279"/>
      <c r="N9" s="279"/>
      <c r="O9" s="279"/>
      <c r="P9" s="279"/>
    </row>
    <row r="10" spans="1:16" s="21" customFormat="1" ht="22.5" customHeight="1" thickTop="1">
      <c r="A10" s="45">
        <v>851</v>
      </c>
      <c r="B10" s="45"/>
      <c r="C10" s="45" t="s">
        <v>117</v>
      </c>
      <c r="D10" s="280">
        <v>1718250</v>
      </c>
      <c r="E10" s="280">
        <f>E11</f>
        <v>-14100</v>
      </c>
      <c r="F10" s="280">
        <f>E10+D10</f>
        <v>1704150</v>
      </c>
      <c r="G10" s="46"/>
      <c r="H10" s="279"/>
      <c r="I10" s="279"/>
      <c r="J10" s="279"/>
      <c r="K10" s="279"/>
      <c r="L10" s="279"/>
      <c r="M10" s="279"/>
      <c r="N10" s="279"/>
      <c r="O10" s="279"/>
      <c r="P10" s="279"/>
    </row>
    <row r="11" spans="1:7" s="279" customFormat="1" ht="23.25" customHeight="1">
      <c r="A11" s="281"/>
      <c r="B11" s="282">
        <v>85154</v>
      </c>
      <c r="C11" s="282" t="s">
        <v>127</v>
      </c>
      <c r="D11" s="283">
        <v>1466250</v>
      </c>
      <c r="E11" s="283">
        <f>E12</f>
        <v>-14100</v>
      </c>
      <c r="F11" s="283">
        <f>E11+D11</f>
        <v>1452150</v>
      </c>
      <c r="G11" s="137"/>
    </row>
    <row r="12" spans="1:16" s="21" customFormat="1" ht="28.5" customHeight="1">
      <c r="A12" s="284"/>
      <c r="B12" s="285"/>
      <c r="C12" s="286" t="s">
        <v>128</v>
      </c>
      <c r="D12" s="287">
        <v>1466250</v>
      </c>
      <c r="E12" s="287">
        <f>E13</f>
        <v>-14100</v>
      </c>
      <c r="F12" s="287">
        <f>E12+D12</f>
        <v>1452150</v>
      </c>
      <c r="G12" s="286"/>
      <c r="H12" s="279"/>
      <c r="I12" s="279"/>
      <c r="J12" s="279"/>
      <c r="K12" s="279"/>
      <c r="L12" s="279"/>
      <c r="M12" s="279"/>
      <c r="N12" s="279"/>
      <c r="O12" s="279"/>
      <c r="P12" s="279"/>
    </row>
    <row r="13" spans="1:16" s="21" customFormat="1" ht="42" customHeight="1">
      <c r="A13" s="288"/>
      <c r="B13" s="282"/>
      <c r="C13" s="149" t="s">
        <v>129</v>
      </c>
      <c r="D13" s="289">
        <v>439250</v>
      </c>
      <c r="E13" s="289">
        <v>-14100</v>
      </c>
      <c r="F13" s="289">
        <f>E13+D13</f>
        <v>425150</v>
      </c>
      <c r="G13" s="149" t="s">
        <v>130</v>
      </c>
      <c r="H13" s="279"/>
      <c r="I13" s="279"/>
      <c r="J13" s="279"/>
      <c r="K13" s="279"/>
      <c r="L13" s="279"/>
      <c r="M13" s="279"/>
      <c r="N13" s="279"/>
      <c r="O13" s="279"/>
      <c r="P13" s="279"/>
    </row>
    <row r="16" ht="12.75">
      <c r="F16" s="300" t="s">
        <v>139</v>
      </c>
    </row>
    <row r="17" ht="12.75">
      <c r="F17" s="300" t="s">
        <v>140</v>
      </c>
    </row>
    <row r="18" ht="12.75">
      <c r="F18" s="300"/>
    </row>
    <row r="19" ht="12.75">
      <c r="F19" s="300" t="s">
        <v>141</v>
      </c>
    </row>
  </sheetData>
  <printOptions/>
  <pageMargins left="0.5905511811023623" right="0.5905511811023623" top="0.984251968503937" bottom="0.984251968503937" header="0.5118110236220472" footer="0.5118110236220472"/>
  <pageSetup firstPageNumber="11" useFirstPageNumber="1" horizontalDpi="300" verticalDpi="3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1">
      <selection activeCell="H44" sqref="H44"/>
    </sheetView>
  </sheetViews>
  <sheetFormatPr defaultColWidth="9.00390625" defaultRowHeight="12.75"/>
  <cols>
    <col min="1" max="1" width="6.625" style="0" customWidth="1"/>
    <col min="2" max="2" width="7.00390625" style="0" customWidth="1"/>
    <col min="3" max="3" width="76.875" style="0" customWidth="1"/>
    <col min="4" max="4" width="27.125" style="0" customWidth="1"/>
    <col min="5" max="5" width="24.875" style="0" customWidth="1"/>
    <col min="6" max="6" width="23.125" style="0" customWidth="1"/>
  </cols>
  <sheetData>
    <row r="1" spans="1:6" ht="12.75">
      <c r="A1" s="18"/>
      <c r="B1" s="18"/>
      <c r="C1" s="18"/>
      <c r="D1" s="18"/>
      <c r="E1" s="258" t="s">
        <v>135</v>
      </c>
      <c r="F1" s="18"/>
    </row>
    <row r="2" spans="1:6" ht="18">
      <c r="A2" s="200"/>
      <c r="B2" s="201" t="s">
        <v>24</v>
      </c>
      <c r="C2" s="202"/>
      <c r="D2" s="203"/>
      <c r="E2" s="18" t="s">
        <v>137</v>
      </c>
      <c r="F2" s="18"/>
    </row>
    <row r="3" spans="1:6" ht="18">
      <c r="A3" s="200"/>
      <c r="B3" s="201" t="s">
        <v>25</v>
      </c>
      <c r="C3" s="202"/>
      <c r="D3" s="18"/>
      <c r="E3" s="18" t="s">
        <v>9</v>
      </c>
      <c r="F3" s="18"/>
    </row>
    <row r="4" spans="1:6" ht="18">
      <c r="A4" s="200"/>
      <c r="B4" s="201"/>
      <c r="C4" s="202"/>
      <c r="D4" s="18"/>
      <c r="E4" s="18" t="s">
        <v>138</v>
      </c>
      <c r="F4" s="18"/>
    </row>
    <row r="5" spans="1:6" ht="15" customHeight="1" thickBot="1">
      <c r="A5" s="18"/>
      <c r="B5" s="18"/>
      <c r="C5" s="3"/>
      <c r="D5" s="18"/>
      <c r="E5" s="18"/>
      <c r="F5" s="204" t="s">
        <v>5</v>
      </c>
    </row>
    <row r="6" spans="1:6" ht="75" customHeight="1" thickTop="1">
      <c r="A6" s="298" t="s">
        <v>43</v>
      </c>
      <c r="B6" s="297" t="s">
        <v>32</v>
      </c>
      <c r="C6" s="298" t="s">
        <v>26</v>
      </c>
      <c r="D6" s="295" t="s">
        <v>79</v>
      </c>
      <c r="E6" s="297" t="s">
        <v>68</v>
      </c>
      <c r="F6" s="297" t="s">
        <v>47</v>
      </c>
    </row>
    <row r="7" spans="1:6" ht="2.25" customHeight="1" thickBot="1">
      <c r="A7" s="299"/>
      <c r="B7" s="296"/>
      <c r="C7" s="299"/>
      <c r="D7" s="296"/>
      <c r="E7" s="296"/>
      <c r="F7" s="296"/>
    </row>
    <row r="8" spans="1:6" ht="14.25" thickBot="1" thickTop="1">
      <c r="A8" s="78">
        <v>1</v>
      </c>
      <c r="B8" s="78">
        <v>2</v>
      </c>
      <c r="C8" s="78">
        <v>3</v>
      </c>
      <c r="D8" s="123">
        <v>4</v>
      </c>
      <c r="E8" s="78">
        <v>5</v>
      </c>
      <c r="F8" s="78">
        <v>6</v>
      </c>
    </row>
    <row r="9" spans="1:6" ht="19.5" customHeight="1" thickTop="1">
      <c r="A9" s="205"/>
      <c r="B9" s="205"/>
      <c r="C9" s="241" t="s">
        <v>27</v>
      </c>
      <c r="D9" s="206">
        <v>1163505</v>
      </c>
      <c r="E9" s="207"/>
      <c r="F9" s="207">
        <f>D9+E9</f>
        <v>1163505</v>
      </c>
    </row>
    <row r="10" spans="1:6" ht="19.5" customHeight="1">
      <c r="A10" s="20"/>
      <c r="B10" s="268"/>
      <c r="C10" s="269" t="s">
        <v>28</v>
      </c>
      <c r="D10" s="270">
        <v>3466000</v>
      </c>
      <c r="E10" s="271">
        <f>E13</f>
        <v>100000</v>
      </c>
      <c r="F10" s="271">
        <f aca="true" t="shared" si="0" ref="F10:F38">D10+E10</f>
        <v>3566000</v>
      </c>
    </row>
    <row r="11" spans="1:6" ht="19.5" customHeight="1">
      <c r="A11" s="45">
        <v>900</v>
      </c>
      <c r="B11" s="213"/>
      <c r="C11" s="213" t="s">
        <v>13</v>
      </c>
      <c r="D11" s="6">
        <v>3466000</v>
      </c>
      <c r="E11" s="152">
        <f>E12</f>
        <v>100000</v>
      </c>
      <c r="F11" s="152">
        <f>D11+E11</f>
        <v>3566000</v>
      </c>
    </row>
    <row r="12" spans="1:6" ht="19.5" customHeight="1">
      <c r="A12" s="8"/>
      <c r="B12" s="57">
        <v>90011</v>
      </c>
      <c r="C12" s="57" t="s">
        <v>31</v>
      </c>
      <c r="D12" s="140">
        <v>3466000</v>
      </c>
      <c r="E12" s="140">
        <f>E13</f>
        <v>100000</v>
      </c>
      <c r="F12" s="140">
        <f>D12+E12</f>
        <v>3566000</v>
      </c>
    </row>
    <row r="13" spans="1:6" s="59" customFormat="1" ht="29.25" customHeight="1">
      <c r="A13" s="251"/>
      <c r="B13" s="167"/>
      <c r="C13" s="260" t="s">
        <v>104</v>
      </c>
      <c r="D13" s="261">
        <v>1900000</v>
      </c>
      <c r="E13" s="262">
        <v>100000</v>
      </c>
      <c r="F13" s="262">
        <f t="shared" si="0"/>
        <v>2000000</v>
      </c>
    </row>
    <row r="14" spans="1:6" s="254" customFormat="1" ht="18.75" customHeight="1">
      <c r="A14" s="253"/>
      <c r="B14" s="48">
        <v>296</v>
      </c>
      <c r="C14" s="263" t="s">
        <v>106</v>
      </c>
      <c r="D14" s="264">
        <v>1900000</v>
      </c>
      <c r="E14" s="265">
        <v>100000</v>
      </c>
      <c r="F14" s="265">
        <f t="shared" si="0"/>
        <v>2000000</v>
      </c>
    </row>
    <row r="15" spans="1:6" ht="19.5" customHeight="1">
      <c r="A15" s="75"/>
      <c r="B15" s="8"/>
      <c r="C15" s="209" t="s">
        <v>29</v>
      </c>
      <c r="D15" s="210">
        <v>4629505</v>
      </c>
      <c r="E15" s="140">
        <f>E9+E10</f>
        <v>100000</v>
      </c>
      <c r="F15" s="140">
        <f t="shared" si="0"/>
        <v>4729505</v>
      </c>
    </row>
    <row r="16" spans="1:6" ht="19.5" customHeight="1">
      <c r="A16" s="211"/>
      <c r="B16" s="211"/>
      <c r="C16" s="208" t="s">
        <v>30</v>
      </c>
      <c r="D16" s="212">
        <v>3890000</v>
      </c>
      <c r="E16" s="212">
        <f>E17</f>
        <v>230000</v>
      </c>
      <c r="F16" s="212">
        <f t="shared" si="0"/>
        <v>4120000</v>
      </c>
    </row>
    <row r="17" spans="1:6" ht="19.5" customHeight="1">
      <c r="A17" s="45">
        <v>900</v>
      </c>
      <c r="B17" s="213"/>
      <c r="C17" s="213" t="s">
        <v>13</v>
      </c>
      <c r="D17" s="6">
        <v>3890000</v>
      </c>
      <c r="E17" s="152">
        <f>E18</f>
        <v>230000</v>
      </c>
      <c r="F17" s="152">
        <f t="shared" si="0"/>
        <v>4120000</v>
      </c>
    </row>
    <row r="18" spans="1:6" ht="19.5" customHeight="1">
      <c r="A18" s="8"/>
      <c r="B18" s="57">
        <v>90011</v>
      </c>
      <c r="C18" s="57" t="s">
        <v>31</v>
      </c>
      <c r="D18" s="140">
        <v>3890000</v>
      </c>
      <c r="E18" s="140">
        <f>E24+E26+E28+E30+E35+E19+E22+E33</f>
        <v>230000</v>
      </c>
      <c r="F18" s="140">
        <f t="shared" si="0"/>
        <v>4120000</v>
      </c>
    </row>
    <row r="19" spans="1:6" s="18" customFormat="1" ht="19.5" customHeight="1">
      <c r="A19" s="8"/>
      <c r="B19" s="8"/>
      <c r="C19" s="215" t="s">
        <v>131</v>
      </c>
      <c r="D19" s="77">
        <v>190000</v>
      </c>
      <c r="E19" s="77">
        <f>SUM(E20:E21)</f>
        <v>0</v>
      </c>
      <c r="F19" s="77">
        <f aca="true" t="shared" si="1" ref="F19:F27">D19+E19</f>
        <v>190000</v>
      </c>
    </row>
    <row r="20" spans="1:6" s="22" customFormat="1" ht="19.5" customHeight="1">
      <c r="A20" s="11"/>
      <c r="B20" s="14">
        <v>4300</v>
      </c>
      <c r="C20" s="214" t="s">
        <v>8</v>
      </c>
      <c r="D20" s="10">
        <v>150000</v>
      </c>
      <c r="E20" s="10">
        <v>-1400</v>
      </c>
      <c r="F20" s="10">
        <f t="shared" si="1"/>
        <v>148600</v>
      </c>
    </row>
    <row r="21" spans="1:6" s="22" customFormat="1" ht="19.5" customHeight="1">
      <c r="A21" s="11"/>
      <c r="B21" s="14">
        <v>6120</v>
      </c>
      <c r="C21" s="214" t="s">
        <v>132</v>
      </c>
      <c r="D21" s="10">
        <v>10000</v>
      </c>
      <c r="E21" s="10">
        <v>1400</v>
      </c>
      <c r="F21" s="10">
        <f t="shared" si="1"/>
        <v>11400</v>
      </c>
    </row>
    <row r="22" spans="1:6" s="18" customFormat="1" ht="19.5" customHeight="1">
      <c r="A22" s="8"/>
      <c r="B22" s="8"/>
      <c r="C22" s="215" t="s">
        <v>136</v>
      </c>
      <c r="D22" s="77">
        <v>40000</v>
      </c>
      <c r="E22" s="77">
        <f>E23</f>
        <v>-30000</v>
      </c>
      <c r="F22" s="77">
        <f t="shared" si="1"/>
        <v>10000</v>
      </c>
    </row>
    <row r="23" spans="1:6" s="22" customFormat="1" ht="19.5" customHeight="1">
      <c r="A23" s="11"/>
      <c r="B23" s="14">
        <v>4300</v>
      </c>
      <c r="C23" s="214" t="s">
        <v>8</v>
      </c>
      <c r="D23" s="10">
        <v>40000</v>
      </c>
      <c r="E23" s="10">
        <v>-30000</v>
      </c>
      <c r="F23" s="10">
        <f t="shared" si="1"/>
        <v>10000</v>
      </c>
    </row>
    <row r="24" spans="1:6" s="18" customFormat="1" ht="19.5" customHeight="1">
      <c r="A24" s="8"/>
      <c r="B24" s="8"/>
      <c r="C24" s="215" t="s">
        <v>33</v>
      </c>
      <c r="D24" s="77">
        <v>80000</v>
      </c>
      <c r="E24" s="77">
        <f>E25</f>
        <v>20000</v>
      </c>
      <c r="F24" s="77">
        <f t="shared" si="1"/>
        <v>100000</v>
      </c>
    </row>
    <row r="25" spans="1:6" s="22" customFormat="1" ht="19.5" customHeight="1">
      <c r="A25" s="11"/>
      <c r="B25" s="14">
        <v>4300</v>
      </c>
      <c r="C25" s="214" t="s">
        <v>8</v>
      </c>
      <c r="D25" s="10">
        <v>80000</v>
      </c>
      <c r="E25" s="10">
        <v>20000</v>
      </c>
      <c r="F25" s="10">
        <f t="shared" si="1"/>
        <v>100000</v>
      </c>
    </row>
    <row r="26" spans="1:6" s="18" customFormat="1" ht="19.5" customHeight="1">
      <c r="A26" s="8"/>
      <c r="B26" s="8"/>
      <c r="C26" s="215" t="s">
        <v>109</v>
      </c>
      <c r="D26" s="77">
        <v>100000</v>
      </c>
      <c r="E26" s="77">
        <f>E27</f>
        <v>310000</v>
      </c>
      <c r="F26" s="77">
        <f t="shared" si="1"/>
        <v>410000</v>
      </c>
    </row>
    <row r="27" spans="1:6" s="22" customFormat="1" ht="19.5" customHeight="1">
      <c r="A27" s="11"/>
      <c r="B27" s="14">
        <v>6110</v>
      </c>
      <c r="C27" s="214" t="s">
        <v>107</v>
      </c>
      <c r="D27" s="10">
        <v>100000</v>
      </c>
      <c r="E27" s="10">
        <v>310000</v>
      </c>
      <c r="F27" s="252">
        <f t="shared" si="1"/>
        <v>410000</v>
      </c>
    </row>
    <row r="28" spans="1:6" s="18" customFormat="1" ht="19.5" customHeight="1">
      <c r="A28" s="8"/>
      <c r="B28" s="8"/>
      <c r="C28" s="255" t="s">
        <v>105</v>
      </c>
      <c r="D28" s="256">
        <v>30000</v>
      </c>
      <c r="E28" s="256">
        <f>E29</f>
        <v>-30000</v>
      </c>
      <c r="F28" s="77">
        <f t="shared" si="0"/>
        <v>0</v>
      </c>
    </row>
    <row r="29" spans="1:6" s="22" customFormat="1" ht="19.5" customHeight="1">
      <c r="A29" s="11"/>
      <c r="B29" s="14">
        <v>4300</v>
      </c>
      <c r="C29" s="214" t="s">
        <v>8</v>
      </c>
      <c r="D29" s="10">
        <v>30000</v>
      </c>
      <c r="E29" s="10">
        <v>-30000</v>
      </c>
      <c r="F29" s="10">
        <f t="shared" si="0"/>
        <v>0</v>
      </c>
    </row>
    <row r="30" spans="1:6" s="18" customFormat="1" ht="19.5" customHeight="1">
      <c r="A30" s="8"/>
      <c r="B30" s="8"/>
      <c r="C30" s="215" t="s">
        <v>108</v>
      </c>
      <c r="D30" s="216">
        <v>80000</v>
      </c>
      <c r="E30" s="216">
        <f>E31</f>
        <v>-80000</v>
      </c>
      <c r="F30" s="216">
        <f t="shared" si="0"/>
        <v>0</v>
      </c>
    </row>
    <row r="31" spans="1:6" s="22" customFormat="1" ht="19.5" customHeight="1">
      <c r="A31" s="11"/>
      <c r="B31" s="11">
        <v>4300</v>
      </c>
      <c r="C31" s="290" t="s">
        <v>8</v>
      </c>
      <c r="D31" s="257">
        <v>80000</v>
      </c>
      <c r="E31" s="257">
        <v>-80000</v>
      </c>
      <c r="F31" s="257">
        <f t="shared" si="0"/>
        <v>0</v>
      </c>
    </row>
    <row r="32" spans="1:6" s="22" customFormat="1" ht="19.5" customHeight="1">
      <c r="A32" s="292"/>
      <c r="B32" s="292"/>
      <c r="C32" s="293"/>
      <c r="D32" s="294"/>
      <c r="E32" s="294"/>
      <c r="F32" s="294"/>
    </row>
    <row r="33" spans="1:6" s="18" customFormat="1" ht="19.5" customHeight="1">
      <c r="A33" s="8"/>
      <c r="B33" s="8"/>
      <c r="C33" s="255" t="s">
        <v>133</v>
      </c>
      <c r="D33" s="291"/>
      <c r="E33" s="291">
        <f>E34</f>
        <v>30000</v>
      </c>
      <c r="F33" s="291">
        <f t="shared" si="0"/>
        <v>30000</v>
      </c>
    </row>
    <row r="34" spans="1:6" s="22" customFormat="1" ht="19.5" customHeight="1">
      <c r="A34" s="11"/>
      <c r="B34" s="14">
        <v>4210</v>
      </c>
      <c r="C34" s="214" t="s">
        <v>134</v>
      </c>
      <c r="D34" s="257"/>
      <c r="E34" s="257">
        <v>30000</v>
      </c>
      <c r="F34" s="257">
        <f t="shared" si="0"/>
        <v>30000</v>
      </c>
    </row>
    <row r="35" spans="1:6" s="18" customFormat="1" ht="19.5" customHeight="1">
      <c r="A35" s="8"/>
      <c r="B35" s="70"/>
      <c r="C35" s="215" t="s">
        <v>110</v>
      </c>
      <c r="D35" s="216"/>
      <c r="E35" s="216">
        <f>E36</f>
        <v>10000</v>
      </c>
      <c r="F35" s="216">
        <f t="shared" si="0"/>
        <v>10000</v>
      </c>
    </row>
    <row r="36" spans="1:6" s="22" customFormat="1" ht="19.5" customHeight="1">
      <c r="A36" s="11"/>
      <c r="B36" s="14">
        <v>4300</v>
      </c>
      <c r="C36" s="214" t="s">
        <v>8</v>
      </c>
      <c r="D36" s="188"/>
      <c r="E36" s="188">
        <v>10000</v>
      </c>
      <c r="F36" s="188">
        <f t="shared" si="0"/>
        <v>10000</v>
      </c>
    </row>
    <row r="37" spans="1:6" s="22" customFormat="1" ht="19.5" customHeight="1">
      <c r="A37" s="11"/>
      <c r="B37" s="240"/>
      <c r="C37" s="239" t="s">
        <v>91</v>
      </c>
      <c r="D37" s="188">
        <v>739505</v>
      </c>
      <c r="E37" s="188">
        <v>-130000</v>
      </c>
      <c r="F37" s="188">
        <f t="shared" si="0"/>
        <v>609505</v>
      </c>
    </row>
    <row r="38" spans="1:6" ht="19.5" customHeight="1">
      <c r="A38" s="20"/>
      <c r="B38" s="187"/>
      <c r="C38" s="209" t="s">
        <v>29</v>
      </c>
      <c r="D38" s="210">
        <v>4629505</v>
      </c>
      <c r="E38" s="210">
        <f>E16+E37</f>
        <v>100000</v>
      </c>
      <c r="F38" s="210">
        <f t="shared" si="0"/>
        <v>4729505</v>
      </c>
    </row>
    <row r="41" ht="12.75">
      <c r="E41" s="300" t="s">
        <v>139</v>
      </c>
    </row>
    <row r="42" ht="12.75">
      <c r="E42" s="300" t="s">
        <v>140</v>
      </c>
    </row>
    <row r="43" ht="12.75">
      <c r="E43" s="300"/>
    </row>
    <row r="44" ht="12.75">
      <c r="E44" s="300" t="s">
        <v>141</v>
      </c>
    </row>
  </sheetData>
  <mergeCells count="6">
    <mergeCell ref="E6:E7"/>
    <mergeCell ref="F6:F7"/>
    <mergeCell ref="D6:D7"/>
    <mergeCell ref="A6:A7"/>
    <mergeCell ref="B6:B7"/>
    <mergeCell ref="C6:C7"/>
  </mergeCells>
  <printOptions horizontalCentered="1"/>
  <pageMargins left="0.5905511811023623" right="0.5905511811023623" top="0.5905511811023623" bottom="0.3937007874015748" header="0.5118110236220472" footer="0.31496062992125984"/>
  <pageSetup firstPageNumber="12" useFirstPageNumber="1"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2003-09-05T09:49:40Z</cp:lastPrinted>
  <dcterms:created xsi:type="dcterms:W3CDTF">2001-01-24T06:53:28Z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