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4560" tabRatio="813" activeTab="0"/>
  </bookViews>
  <sheets>
    <sheet name="Zał. Rady" sheetId="1" r:id="rId1"/>
  </sheets>
  <definedNames>
    <definedName name="_xlnm.Print_Titles" localSheetId="0">'Zał. Rady'!$9:$9</definedName>
  </definedNames>
  <calcPr fullCalcOnLoad="1"/>
</workbook>
</file>

<file path=xl/sharedStrings.xml><?xml version="1.0" encoding="utf-8"?>
<sst xmlns="http://schemas.openxmlformats.org/spreadsheetml/2006/main" count="49" uniqueCount="48">
  <si>
    <t>Treść</t>
  </si>
  <si>
    <t>Rozdz.</t>
  </si>
  <si>
    <t>Administracja publiczna</t>
  </si>
  <si>
    <t>Rady miast i miast na prawach powiatu</t>
  </si>
  <si>
    <t>w złotych</t>
  </si>
  <si>
    <t>Dział</t>
  </si>
  <si>
    <t>Przewidywane wykonanie 1999 roku</t>
  </si>
  <si>
    <t xml:space="preserve"> %                                          5:4</t>
  </si>
  <si>
    <t>% 
5:4</t>
  </si>
  <si>
    <t>Abramowice</t>
  </si>
  <si>
    <t>Bronowice</t>
  </si>
  <si>
    <t>Czechów Południowy</t>
  </si>
  <si>
    <t>Czechów Północny</t>
  </si>
  <si>
    <t>Czuby Południe</t>
  </si>
  <si>
    <t>Czuby Północne</t>
  </si>
  <si>
    <t>Dziesiąta</t>
  </si>
  <si>
    <t>Felin</t>
  </si>
  <si>
    <t>Głusk</t>
  </si>
  <si>
    <t>Hajdów Zadębie</t>
  </si>
  <si>
    <t>Kalinowszczyzna</t>
  </si>
  <si>
    <t>Konstantynów</t>
  </si>
  <si>
    <t>Kośminek</t>
  </si>
  <si>
    <t>Ponikwoda</t>
  </si>
  <si>
    <t>Sławin</t>
  </si>
  <si>
    <t>Sławinek</t>
  </si>
  <si>
    <t>Stare Miasto</t>
  </si>
  <si>
    <t>Szerokie</t>
  </si>
  <si>
    <t>Śródmieście</t>
  </si>
  <si>
    <t>Tatary</t>
  </si>
  <si>
    <t>Węglin Południe</t>
  </si>
  <si>
    <t>Węglin Północ</t>
  </si>
  <si>
    <t>Wieniawa</t>
  </si>
  <si>
    <t>Wrotków</t>
  </si>
  <si>
    <t>Za Cukrownią</t>
  </si>
  <si>
    <t>Zemborzyce</t>
  </si>
  <si>
    <t>remonty lokali jednostek pomocniczych miasta</t>
  </si>
  <si>
    <t>Rury</t>
  </si>
  <si>
    <t>Przewidywane wykonanie  2003 roku</t>
  </si>
  <si>
    <t>Plan 2004 rok</t>
  </si>
  <si>
    <t xml:space="preserve">Planowane wydatki na utrzymanie Rad i Zarządów </t>
  </si>
  <si>
    <t xml:space="preserve">Załącznik Nr 9                    </t>
  </si>
  <si>
    <t xml:space="preserve">do uchwały Nr               </t>
  </si>
  <si>
    <t>z dnia</t>
  </si>
  <si>
    <t xml:space="preserve">Rady Miasta Lublin      </t>
  </si>
  <si>
    <t>jednostek pomocniczych miasta na 2004 rok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</si>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</sst>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  <numFmt numFmtId="165" formatCode="h:m"/>
    <numFmt numFmtId="166" formatCode="#,##0.00\ &quot;zł&quot;;[Red]#,##0.00\ &quot;zł&quot;"/>
    <numFmt numFmtId="167" formatCode="#,##0.0"/>
    <numFmt numFmtId="168" formatCode="#,##0\ &quot;zł&quot;"/>
    <numFmt numFmtId="169" formatCode="#,##0.000"/>
    <numFmt numFmtId="170" formatCode="#,##0.0000"/>
    <numFmt numFmtId="171" formatCode="#,##0.00\ &quot;zł&quot;"/>
    <numFmt numFmtId="172" formatCode="#,##0.00\ _z_ł"/>
    <numFmt numFmtId="173" formatCode="#,##0\ _z_ł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Continuous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left"/>
    </xf>
    <xf numFmtId="3" fontId="10" fillId="3" borderId="4" xfId="0" applyNumberFormat="1" applyFont="1" applyFill="1" applyBorder="1" applyAlignment="1">
      <alignment horizontal="left" wrapText="1"/>
    </xf>
    <xf numFmtId="3" fontId="10" fillId="3" borderId="4" xfId="0" applyNumberFormat="1" applyFont="1" applyFill="1" applyBorder="1" applyAlignment="1">
      <alignment horizontal="right"/>
    </xf>
    <xf numFmtId="10" fontId="10" fillId="3" borderId="4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1" fontId="10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left" wrapText="1"/>
    </xf>
    <xf numFmtId="3" fontId="10" fillId="2" borderId="4" xfId="0" applyNumberFormat="1" applyFont="1" applyFill="1" applyBorder="1" applyAlignment="1">
      <alignment horizontal="right"/>
    </xf>
    <xf numFmtId="10" fontId="10" fillId="2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right"/>
    </xf>
    <xf numFmtId="0" fontId="11" fillId="0" borderId="6" xfId="0" applyFont="1" applyBorder="1" applyAlignment="1">
      <alignment/>
    </xf>
    <xf numFmtId="3" fontId="11" fillId="0" borderId="7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/>
    </xf>
    <xf numFmtId="10" fontId="11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/>
    </xf>
    <xf numFmtId="0" fontId="11" fillId="0" borderId="8" xfId="0" applyFont="1" applyBorder="1" applyAlignment="1">
      <alignment/>
    </xf>
    <xf numFmtId="3" fontId="11" fillId="0" borderId="8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/>
    </xf>
    <xf numFmtId="10" fontId="11" fillId="0" borderId="8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 horizontal="right"/>
    </xf>
    <xf numFmtId="10" fontId="11" fillId="0" borderId="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5" zoomScaleNormal="75" workbookViewId="0" topLeftCell="A1">
      <selection activeCell="G42" sqref="G42:G44"/>
    </sheetView>
  </sheetViews>
  <sheetFormatPr defaultColWidth="9.00390625" defaultRowHeight="12.75"/>
  <cols>
    <col min="1" max="1" width="10.25390625" style="24" customWidth="1"/>
    <col min="2" max="2" width="14.00390625" style="24" customWidth="1"/>
    <col min="3" max="3" width="55.75390625" style="24" customWidth="1"/>
    <col min="4" max="5" width="0.12890625" style="24" hidden="1" customWidth="1"/>
    <col min="6" max="6" width="25.75390625" style="24" customWidth="1"/>
    <col min="7" max="7" width="23.625" style="25" customWidth="1"/>
    <col min="8" max="8" width="14.00390625" style="24" hidden="1" customWidth="1"/>
    <col min="9" max="9" width="20.875" style="25" customWidth="1"/>
    <col min="10" max="10" width="7.375" style="0" customWidth="1"/>
    <col min="11" max="14" width="14.125" style="0" hidden="1" customWidth="1"/>
    <col min="15" max="15" width="0.12890625" style="0" hidden="1" customWidth="1"/>
    <col min="16" max="16" width="14.125" style="0" customWidth="1"/>
  </cols>
  <sheetData>
    <row r="1" spans="1:9" ht="0.75" customHeight="1">
      <c r="A1" s="3"/>
      <c r="B1" s="3"/>
      <c r="C1" s="4"/>
      <c r="D1" s="4"/>
      <c r="E1" s="4"/>
      <c r="F1" s="4"/>
      <c r="G1" s="5"/>
      <c r="H1" s="4"/>
      <c r="I1" s="5"/>
    </row>
    <row r="2" spans="1:22" s="2" customFormat="1" ht="21" customHeight="1">
      <c r="A2" s="61" t="s">
        <v>39</v>
      </c>
      <c r="B2" s="62"/>
      <c r="C2" s="62"/>
      <c r="D2" s="6"/>
      <c r="E2" s="6"/>
      <c r="F2" s="6"/>
      <c r="G2" s="60"/>
      <c r="H2" s="7"/>
      <c r="I2" s="60" t="s">
        <v>40</v>
      </c>
      <c r="J2"/>
      <c r="K2"/>
      <c r="L2"/>
      <c r="M2"/>
      <c r="N2"/>
      <c r="O2"/>
      <c r="P2"/>
      <c r="Q2"/>
      <c r="R2"/>
      <c r="S2"/>
      <c r="T2"/>
      <c r="U2"/>
      <c r="V2"/>
    </row>
    <row r="3" spans="1:22" s="2" customFormat="1" ht="23.25" customHeight="1">
      <c r="A3" s="61" t="s">
        <v>44</v>
      </c>
      <c r="B3" s="62"/>
      <c r="C3" s="62"/>
      <c r="D3" s="6"/>
      <c r="E3" s="6"/>
      <c r="F3" s="6"/>
      <c r="G3" s="60"/>
      <c r="H3" s="7"/>
      <c r="I3" s="60" t="s">
        <v>41</v>
      </c>
      <c r="J3"/>
      <c r="K3"/>
      <c r="L3"/>
      <c r="M3"/>
      <c r="N3"/>
      <c r="O3"/>
      <c r="P3"/>
      <c r="Q3"/>
      <c r="R3"/>
      <c r="S3"/>
      <c r="T3"/>
      <c r="U3"/>
      <c r="V3"/>
    </row>
    <row r="4" spans="1:22" s="2" customFormat="1" ht="20.25" customHeight="1">
      <c r="A4" s="26"/>
      <c r="B4" s="27"/>
      <c r="C4" s="27"/>
      <c r="D4" s="6"/>
      <c r="E4" s="6"/>
      <c r="F4" s="6"/>
      <c r="G4" s="60"/>
      <c r="H4" s="7"/>
      <c r="I4" s="60" t="s">
        <v>43</v>
      </c>
      <c r="J4"/>
      <c r="K4"/>
      <c r="L4"/>
      <c r="M4"/>
      <c r="N4"/>
      <c r="O4"/>
      <c r="P4"/>
      <c r="Q4"/>
      <c r="R4"/>
      <c r="S4"/>
      <c r="T4"/>
      <c r="U4"/>
      <c r="V4"/>
    </row>
    <row r="5" spans="1:22" s="2" customFormat="1" ht="18.75" customHeight="1">
      <c r="A5" s="26"/>
      <c r="B5" s="27"/>
      <c r="C5" s="27"/>
      <c r="D5" s="6"/>
      <c r="E5" s="6"/>
      <c r="F5" s="6"/>
      <c r="G5" s="60"/>
      <c r="H5" s="7"/>
      <c r="I5" s="60" t="s">
        <v>42</v>
      </c>
      <c r="J5"/>
      <c r="K5"/>
      <c r="L5"/>
      <c r="M5"/>
      <c r="N5"/>
      <c r="O5"/>
      <c r="P5"/>
      <c r="Q5"/>
      <c r="R5"/>
      <c r="S5"/>
      <c r="T5"/>
      <c r="U5"/>
      <c r="V5"/>
    </row>
    <row r="6" spans="1:22" s="2" customFormat="1" ht="18.75" customHeight="1">
      <c r="A6" s="26"/>
      <c r="B6" s="27"/>
      <c r="C6" s="27"/>
      <c r="D6" s="6"/>
      <c r="E6" s="6"/>
      <c r="F6" s="6"/>
      <c r="G6" s="29"/>
      <c r="H6" s="7"/>
      <c r="I6" s="8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2" customFormat="1" ht="12" customHeight="1" thickBot="1">
      <c r="A7" s="9"/>
      <c r="B7" s="9"/>
      <c r="C7" s="10"/>
      <c r="D7" s="11"/>
      <c r="E7" s="11"/>
      <c r="F7" s="11"/>
      <c r="G7" s="28" t="s">
        <v>4</v>
      </c>
      <c r="H7" s="9" t="s">
        <v>4</v>
      </c>
      <c r="I7" s="9"/>
      <c r="J7"/>
      <c r="K7"/>
      <c r="L7"/>
      <c r="M7"/>
      <c r="N7"/>
      <c r="O7"/>
      <c r="P7"/>
      <c r="Q7"/>
      <c r="R7"/>
      <c r="S7"/>
      <c r="T7"/>
      <c r="U7"/>
      <c r="V7"/>
    </row>
    <row r="8" spans="1:9" ht="37.5" customHeight="1" thickBot="1" thickTop="1">
      <c r="A8" s="13" t="s">
        <v>5</v>
      </c>
      <c r="B8" s="13" t="s">
        <v>1</v>
      </c>
      <c r="C8" s="13" t="s">
        <v>0</v>
      </c>
      <c r="D8" s="14" t="s">
        <v>6</v>
      </c>
      <c r="E8" s="14"/>
      <c r="F8" s="14" t="s">
        <v>37</v>
      </c>
      <c r="G8" s="13" t="s">
        <v>38</v>
      </c>
      <c r="H8" s="15" t="s">
        <v>7</v>
      </c>
      <c r="I8" s="16" t="s">
        <v>8</v>
      </c>
    </row>
    <row r="9" spans="1:22" s="17" customFormat="1" ht="20.25" customHeight="1" thickBot="1" thickTop="1">
      <c r="A9" s="30">
        <v>1</v>
      </c>
      <c r="B9" s="30">
        <v>2</v>
      </c>
      <c r="C9" s="1">
        <v>3</v>
      </c>
      <c r="D9" s="30">
        <v>4</v>
      </c>
      <c r="E9" s="30"/>
      <c r="F9" s="30">
        <v>4</v>
      </c>
      <c r="G9" s="30">
        <v>5</v>
      </c>
      <c r="H9" s="30">
        <v>6</v>
      </c>
      <c r="I9" s="30">
        <v>6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8" customFormat="1" ht="24" customHeight="1" thickTop="1">
      <c r="A10" s="31">
        <v>750</v>
      </c>
      <c r="B10" s="32"/>
      <c r="C10" s="33" t="s">
        <v>2</v>
      </c>
      <c r="D10" s="34">
        <f>D11</f>
        <v>18200</v>
      </c>
      <c r="E10" s="34"/>
      <c r="F10" s="34">
        <f>F11</f>
        <v>376433</v>
      </c>
      <c r="G10" s="34">
        <f>G11</f>
        <v>376000</v>
      </c>
      <c r="H10" s="35">
        <f>G10/D10</f>
        <v>20.65934065934066</v>
      </c>
      <c r="I10" s="35">
        <f aca="true" t="shared" si="0" ref="I10:I38">G10/F10</f>
        <v>0.9988497289026201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9" customFormat="1" ht="21" customHeight="1">
      <c r="A11" s="36"/>
      <c r="B11" s="37">
        <v>75022</v>
      </c>
      <c r="C11" s="38" t="s">
        <v>3</v>
      </c>
      <c r="D11" s="39">
        <f>SUM(D12:D15)</f>
        <v>18200</v>
      </c>
      <c r="E11" s="39"/>
      <c r="F11" s="39">
        <f>SUM(F12:F39)</f>
        <v>376433</v>
      </c>
      <c r="G11" s="39">
        <f>SUM(G12:G39)</f>
        <v>376000</v>
      </c>
      <c r="H11" s="40">
        <f>G11/D11</f>
        <v>20.65934065934066</v>
      </c>
      <c r="I11" s="40">
        <f t="shared" si="0"/>
        <v>0.9988497289026201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20" customFormat="1" ht="18" customHeight="1">
      <c r="A12" s="41"/>
      <c r="B12" s="42"/>
      <c r="C12" s="43" t="s">
        <v>9</v>
      </c>
      <c r="D12" s="44">
        <v>6400</v>
      </c>
      <c r="E12" s="44"/>
      <c r="F12" s="45">
        <f>13440-2240</f>
        <v>11200</v>
      </c>
      <c r="G12" s="46">
        <f>10600+1000</f>
        <v>11600</v>
      </c>
      <c r="H12" s="47">
        <f>G12/D12</f>
        <v>1.8125</v>
      </c>
      <c r="I12" s="47">
        <f t="shared" si="0"/>
        <v>1.0357142857142858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21" customFormat="1" ht="18" customHeight="1">
      <c r="A13" s="48"/>
      <c r="B13" s="48"/>
      <c r="C13" s="49" t="s">
        <v>10</v>
      </c>
      <c r="D13" s="50">
        <v>6300</v>
      </c>
      <c r="E13" s="50"/>
      <c r="F13" s="50">
        <f>16040-1540</f>
        <v>14500</v>
      </c>
      <c r="G13" s="51">
        <f>14600+500</f>
        <v>15100</v>
      </c>
      <c r="H13" s="52">
        <f>G13/D13</f>
        <v>2.3968253968253967</v>
      </c>
      <c r="I13" s="52">
        <f t="shared" si="0"/>
        <v>1.0413793103448277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21" customFormat="1" ht="18" customHeight="1">
      <c r="A14" s="48"/>
      <c r="B14" s="48"/>
      <c r="C14" s="49" t="s">
        <v>11</v>
      </c>
      <c r="D14" s="50"/>
      <c r="E14" s="50"/>
      <c r="F14" s="50">
        <f>15840-4000</f>
        <v>11840</v>
      </c>
      <c r="G14" s="51">
        <v>13000</v>
      </c>
      <c r="H14" s="52"/>
      <c r="I14" s="52">
        <f t="shared" si="0"/>
        <v>1.097972972972973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21" customFormat="1" ht="18" customHeight="1">
      <c r="A15" s="48"/>
      <c r="B15" s="48"/>
      <c r="C15" s="49" t="s">
        <v>12</v>
      </c>
      <c r="D15" s="50">
        <v>5500</v>
      </c>
      <c r="E15" s="50"/>
      <c r="F15" s="50">
        <f>15840-2000</f>
        <v>13840</v>
      </c>
      <c r="G15" s="51">
        <f>11100+200</f>
        <v>11300</v>
      </c>
      <c r="H15" s="52">
        <f>G15/D15</f>
        <v>2.0545454545454547</v>
      </c>
      <c r="I15" s="52">
        <f t="shared" si="0"/>
        <v>0.8164739884393064</v>
      </c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22" customFormat="1" ht="18" customHeight="1">
      <c r="A16" s="53"/>
      <c r="B16" s="53"/>
      <c r="C16" s="49" t="s">
        <v>13</v>
      </c>
      <c r="D16" s="54"/>
      <c r="E16" s="54"/>
      <c r="F16" s="51">
        <v>10940</v>
      </c>
      <c r="G16" s="51">
        <f>10800+100</f>
        <v>10900</v>
      </c>
      <c r="H16" s="54"/>
      <c r="I16" s="52">
        <f t="shared" si="0"/>
        <v>0.9963436928702011</v>
      </c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23" customFormat="1" ht="18" customHeight="1">
      <c r="A17" s="53"/>
      <c r="B17" s="53"/>
      <c r="C17" s="49" t="s">
        <v>14</v>
      </c>
      <c r="D17" s="55"/>
      <c r="E17" s="55"/>
      <c r="F17" s="55">
        <v>13940</v>
      </c>
      <c r="G17" s="51">
        <f>14400+600</f>
        <v>15000</v>
      </c>
      <c r="H17" s="55"/>
      <c r="I17" s="52">
        <f t="shared" si="0"/>
        <v>1.0760401721664274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23" customFormat="1" ht="18" customHeight="1">
      <c r="A18" s="53"/>
      <c r="B18" s="53"/>
      <c r="C18" s="49" t="s">
        <v>15</v>
      </c>
      <c r="D18" s="55"/>
      <c r="E18" s="55"/>
      <c r="F18" s="55">
        <v>10940</v>
      </c>
      <c r="G18" s="51">
        <v>10800</v>
      </c>
      <c r="H18" s="55"/>
      <c r="I18" s="52">
        <f t="shared" si="0"/>
        <v>0.9872029250457038</v>
      </c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23" customFormat="1" ht="18" customHeight="1">
      <c r="A19" s="53"/>
      <c r="B19" s="53"/>
      <c r="C19" s="49" t="s">
        <v>16</v>
      </c>
      <c r="D19" s="55"/>
      <c r="E19" s="55"/>
      <c r="F19" s="55">
        <v>15440</v>
      </c>
      <c r="G19" s="51">
        <f>14100+2000-100</f>
        <v>16000</v>
      </c>
      <c r="H19" s="55"/>
      <c r="I19" s="52">
        <f t="shared" si="0"/>
        <v>1.0362694300518134</v>
      </c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23" customFormat="1" ht="18" customHeight="1">
      <c r="A20" s="53"/>
      <c r="B20" s="53"/>
      <c r="C20" s="49" t="s">
        <v>17</v>
      </c>
      <c r="D20" s="55"/>
      <c r="E20" s="55"/>
      <c r="F20" s="55">
        <v>14840</v>
      </c>
      <c r="G20" s="51">
        <f>13800+700</f>
        <v>14500</v>
      </c>
      <c r="H20" s="55"/>
      <c r="I20" s="52">
        <f t="shared" si="0"/>
        <v>0.977088948787062</v>
      </c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23" customFormat="1" ht="18" customHeight="1">
      <c r="A21" s="53"/>
      <c r="B21" s="53"/>
      <c r="C21" s="49" t="s">
        <v>18</v>
      </c>
      <c r="D21" s="55"/>
      <c r="E21" s="55"/>
      <c r="F21" s="55">
        <v>14140</v>
      </c>
      <c r="G21" s="51">
        <f>13600+600</f>
        <v>14200</v>
      </c>
      <c r="H21" s="55"/>
      <c r="I21" s="52">
        <f t="shared" si="0"/>
        <v>1.0042432814710043</v>
      </c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23" customFormat="1" ht="18" customHeight="1">
      <c r="A22" s="53"/>
      <c r="B22" s="53"/>
      <c r="C22" s="49" t="s">
        <v>19</v>
      </c>
      <c r="D22" s="55"/>
      <c r="E22" s="55"/>
      <c r="F22" s="55">
        <v>14440</v>
      </c>
      <c r="G22" s="51">
        <f>14600+400</f>
        <v>15000</v>
      </c>
      <c r="H22" s="55"/>
      <c r="I22" s="52">
        <f t="shared" si="0"/>
        <v>1.0387811634349031</v>
      </c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3" customFormat="1" ht="18" customHeight="1">
      <c r="A23" s="53"/>
      <c r="B23" s="53"/>
      <c r="C23" s="49" t="s">
        <v>20</v>
      </c>
      <c r="D23" s="55"/>
      <c r="E23" s="55"/>
      <c r="F23" s="55">
        <v>14240</v>
      </c>
      <c r="G23" s="51">
        <f>13600+1000</f>
        <v>14600</v>
      </c>
      <c r="H23" s="55"/>
      <c r="I23" s="52">
        <f t="shared" si="0"/>
        <v>1.0252808988764044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23" customFormat="1" ht="18" customHeight="1">
      <c r="A24" s="53"/>
      <c r="B24" s="53"/>
      <c r="C24" s="49" t="s">
        <v>21</v>
      </c>
      <c r="D24" s="55"/>
      <c r="E24" s="55"/>
      <c r="F24" s="55">
        <v>14760</v>
      </c>
      <c r="G24" s="51">
        <f>13700+1000+100</f>
        <v>14800</v>
      </c>
      <c r="H24" s="55"/>
      <c r="I24" s="52">
        <f t="shared" si="0"/>
        <v>1.002710027100271</v>
      </c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23" customFormat="1" ht="18" customHeight="1">
      <c r="A25" s="53"/>
      <c r="B25" s="53"/>
      <c r="C25" s="49" t="s">
        <v>22</v>
      </c>
      <c r="D25" s="55"/>
      <c r="E25" s="55"/>
      <c r="F25" s="55">
        <f>17140-1140</f>
        <v>16000</v>
      </c>
      <c r="G25" s="51">
        <f>16000+700-100</f>
        <v>16600</v>
      </c>
      <c r="H25" s="55"/>
      <c r="I25" s="52">
        <f t="shared" si="0"/>
        <v>1.0375</v>
      </c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23" customFormat="1" ht="18" customHeight="1">
      <c r="A26" s="53"/>
      <c r="B26" s="53"/>
      <c r="C26" s="49" t="s">
        <v>36</v>
      </c>
      <c r="D26" s="55"/>
      <c r="E26" s="55"/>
      <c r="F26" s="55">
        <v>10940</v>
      </c>
      <c r="G26" s="51">
        <f>10800</f>
        <v>10800</v>
      </c>
      <c r="H26" s="55"/>
      <c r="I26" s="52">
        <f t="shared" si="0"/>
        <v>0.9872029250457038</v>
      </c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23" customFormat="1" ht="18" customHeight="1">
      <c r="A27" s="53"/>
      <c r="B27" s="53"/>
      <c r="C27" s="49" t="s">
        <v>23</v>
      </c>
      <c r="D27" s="55"/>
      <c r="E27" s="55"/>
      <c r="F27" s="55">
        <v>14090</v>
      </c>
      <c r="G27" s="51">
        <f>13100+1000</f>
        <v>14100</v>
      </c>
      <c r="H27" s="55"/>
      <c r="I27" s="52">
        <f t="shared" si="0"/>
        <v>1.000709723207949</v>
      </c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23" customFormat="1" ht="18" customHeight="1">
      <c r="A28" s="53"/>
      <c r="B28" s="53"/>
      <c r="C28" s="49" t="s">
        <v>24</v>
      </c>
      <c r="D28" s="55"/>
      <c r="E28" s="55"/>
      <c r="F28" s="55">
        <v>14040</v>
      </c>
      <c r="G28" s="51">
        <f>13600+1000</f>
        <v>14600</v>
      </c>
      <c r="H28" s="55"/>
      <c r="I28" s="52">
        <f t="shared" si="0"/>
        <v>1.03988603988604</v>
      </c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23" customFormat="1" ht="18" customHeight="1">
      <c r="A29" s="53"/>
      <c r="B29" s="53"/>
      <c r="C29" s="49" t="s">
        <v>25</v>
      </c>
      <c r="D29" s="55"/>
      <c r="E29" s="55"/>
      <c r="F29" s="55">
        <v>9740</v>
      </c>
      <c r="G29" s="51">
        <f>9600+500-500</f>
        <v>9600</v>
      </c>
      <c r="H29" s="55"/>
      <c r="I29" s="52">
        <f t="shared" si="0"/>
        <v>0.9856262833675564</v>
      </c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23" customFormat="1" ht="18" customHeight="1">
      <c r="A30" s="53"/>
      <c r="B30" s="53"/>
      <c r="C30" s="49" t="s">
        <v>26</v>
      </c>
      <c r="D30" s="55"/>
      <c r="E30" s="55"/>
      <c r="F30" s="55">
        <f>13290-1000</f>
        <v>12290</v>
      </c>
      <c r="G30" s="51">
        <f>12600+600</f>
        <v>13200</v>
      </c>
      <c r="H30" s="55"/>
      <c r="I30" s="52">
        <f t="shared" si="0"/>
        <v>1.0740439381611067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23" customFormat="1" ht="18" customHeight="1">
      <c r="A31" s="53"/>
      <c r="B31" s="53"/>
      <c r="C31" s="49" t="s">
        <v>27</v>
      </c>
      <c r="D31" s="55"/>
      <c r="E31" s="55"/>
      <c r="F31" s="55">
        <v>9740</v>
      </c>
      <c r="G31" s="51">
        <v>11000</v>
      </c>
      <c r="H31" s="55"/>
      <c r="I31" s="52">
        <f t="shared" si="0"/>
        <v>1.1293634496919918</v>
      </c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23" customFormat="1" ht="18" customHeight="1">
      <c r="A32" s="53"/>
      <c r="B32" s="53"/>
      <c r="C32" s="49" t="s">
        <v>28</v>
      </c>
      <c r="D32" s="55"/>
      <c r="E32" s="55"/>
      <c r="F32" s="55">
        <v>17640</v>
      </c>
      <c r="G32" s="51">
        <f>18400+500</f>
        <v>18900</v>
      </c>
      <c r="H32" s="55"/>
      <c r="I32" s="52">
        <f t="shared" si="0"/>
        <v>1.0714285714285714</v>
      </c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23" customFormat="1" ht="18" customHeight="1">
      <c r="A33" s="53"/>
      <c r="B33" s="53"/>
      <c r="C33" s="49" t="s">
        <v>29</v>
      </c>
      <c r="D33" s="55"/>
      <c r="E33" s="55"/>
      <c r="F33" s="55">
        <v>16270</v>
      </c>
      <c r="G33" s="51">
        <f>14600+2000</f>
        <v>16600</v>
      </c>
      <c r="H33" s="55"/>
      <c r="I33" s="52">
        <f t="shared" si="0"/>
        <v>1.020282728948986</v>
      </c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23" customFormat="1" ht="18" customHeight="1">
      <c r="A34" s="53"/>
      <c r="B34" s="53"/>
      <c r="C34" s="49" t="s">
        <v>30</v>
      </c>
      <c r="D34" s="55"/>
      <c r="E34" s="55"/>
      <c r="F34" s="55">
        <v>13740</v>
      </c>
      <c r="G34" s="51">
        <f>13100+1000-100</f>
        <v>14000</v>
      </c>
      <c r="H34" s="55"/>
      <c r="I34" s="52">
        <f t="shared" si="0"/>
        <v>1.0189228529839884</v>
      </c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23" customFormat="1" ht="18" customHeight="1">
      <c r="A35" s="53"/>
      <c r="B35" s="53"/>
      <c r="C35" s="49" t="s">
        <v>31</v>
      </c>
      <c r="D35" s="55"/>
      <c r="E35" s="55"/>
      <c r="F35" s="55">
        <f>13040-1000</f>
        <v>12040</v>
      </c>
      <c r="G35" s="51">
        <f>12300+300</f>
        <v>12600</v>
      </c>
      <c r="H35" s="55"/>
      <c r="I35" s="52">
        <f t="shared" si="0"/>
        <v>1.0465116279069768</v>
      </c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23" customFormat="1" ht="18" customHeight="1">
      <c r="A36" s="53"/>
      <c r="B36" s="53"/>
      <c r="C36" s="49" t="s">
        <v>32</v>
      </c>
      <c r="D36" s="55"/>
      <c r="E36" s="55"/>
      <c r="F36" s="55">
        <v>14640</v>
      </c>
      <c r="G36" s="51">
        <f>14600+1000</f>
        <v>15600</v>
      </c>
      <c r="H36" s="55"/>
      <c r="I36" s="52">
        <f t="shared" si="0"/>
        <v>1.0655737704918034</v>
      </c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23" customFormat="1" ht="18" customHeight="1">
      <c r="A37" s="53"/>
      <c r="B37" s="53"/>
      <c r="C37" s="49" t="s">
        <v>33</v>
      </c>
      <c r="D37" s="55"/>
      <c r="E37" s="55"/>
      <c r="F37" s="55">
        <f>11540-1200</f>
        <v>10340</v>
      </c>
      <c r="G37" s="51">
        <v>10800</v>
      </c>
      <c r="H37" s="55"/>
      <c r="I37" s="52">
        <f t="shared" si="0"/>
        <v>1.0444874274661509</v>
      </c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23" customFormat="1" ht="18" customHeight="1">
      <c r="A38" s="53"/>
      <c r="B38" s="53"/>
      <c r="C38" s="49" t="s">
        <v>34</v>
      </c>
      <c r="D38" s="55"/>
      <c r="E38" s="55"/>
      <c r="F38" s="55">
        <v>10940</v>
      </c>
      <c r="G38" s="51">
        <v>10800</v>
      </c>
      <c r="H38" s="55"/>
      <c r="I38" s="52">
        <f t="shared" si="0"/>
        <v>0.9872029250457038</v>
      </c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2" customFormat="1" ht="18" customHeight="1">
      <c r="A39" s="56"/>
      <c r="B39" s="56"/>
      <c r="C39" s="57" t="s">
        <v>35</v>
      </c>
      <c r="D39" s="57"/>
      <c r="E39" s="57"/>
      <c r="F39" s="57">
        <f>30000-11077</f>
        <v>18923</v>
      </c>
      <c r="G39" s="58">
        <v>10000</v>
      </c>
      <c r="H39" s="57"/>
      <c r="I39" s="59">
        <f>G39/F39</f>
        <v>0.5284574327537916</v>
      </c>
      <c r="J39"/>
      <c r="K39"/>
      <c r="L39"/>
      <c r="M39"/>
      <c r="N39"/>
      <c r="O39"/>
      <c r="P39"/>
      <c r="Q39"/>
      <c r="R39"/>
      <c r="S39"/>
      <c r="T39"/>
      <c r="U39"/>
      <c r="V39"/>
    </row>
    <row r="42" ht="15">
      <c r="G42" s="63" t="s">
        <v>45</v>
      </c>
    </row>
    <row r="43" ht="15">
      <c r="G43" s="63" t="s">
        <v>46</v>
      </c>
    </row>
    <row r="44" ht="15">
      <c r="G44" s="63" t="s">
        <v>47</v>
      </c>
    </row>
  </sheetData>
  <mergeCells count="2">
    <mergeCell ref="A2:C2"/>
    <mergeCell ref="A3:C3"/>
  </mergeCells>
  <printOptions horizontalCentered="1"/>
  <pageMargins left="0.3937007874015748" right="0.3937007874015748" top="0.5905511811023623" bottom="0.5905511811023623" header="0.5118110236220472" footer="0.5118110236220472"/>
  <pageSetup firstPageNumber="59" useFirstPageNumber="1" horizontalDpi="600" verticalDpi="600" orientation="landscape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2003-12-10T15:34:05Z</cp:lastPrinted>
  <dcterms:created xsi:type="dcterms:W3CDTF">2002-07-10T08:21:31Z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