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</sheets>
  <definedNames>
    <definedName name="_xlnm.Print_Area" localSheetId="0">'Arkusz1'!$A$1:$R$498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<sst xmlns="http://schemas.openxmlformats.org/spreadsheetml/2006/main" count="495" uniqueCount="302">
  <si>
    <t xml:space="preserve"> </t>
  </si>
  <si>
    <t>Załącznik Nr 1</t>
  </si>
  <si>
    <t>do uchwały Nr</t>
  </si>
  <si>
    <t>Rady Miasta Lublin</t>
  </si>
  <si>
    <t>z dnia</t>
  </si>
  <si>
    <t>w złotych</t>
  </si>
  <si>
    <t xml:space="preserve">Treść   </t>
  </si>
  <si>
    <t>Przewidywane wykonanie 
2003 r.</t>
  </si>
  <si>
    <t xml:space="preserve">Plan 
na 2004 rok </t>
  </si>
  <si>
    <t>%                            5:4</t>
  </si>
  <si>
    <t>Dział</t>
  </si>
  <si>
    <t xml:space="preserve">Rozdz.      </t>
  </si>
  <si>
    <t>(nazwa działu, rozdziału, źródła dochodów)</t>
  </si>
  <si>
    <t>Dochody budżetu miasta ogółem</t>
  </si>
  <si>
    <t>z tego:</t>
  </si>
  <si>
    <t xml:space="preserve">Dochody własne </t>
  </si>
  <si>
    <t>010</t>
  </si>
  <si>
    <t>Rolnictwo i łowiectwo</t>
  </si>
  <si>
    <t>01095</t>
  </si>
  <si>
    <t>Pozostała działalność</t>
  </si>
  <si>
    <t>czynsz dzierżawny za obwody łowieckie</t>
  </si>
  <si>
    <t>Gospodarka mieszkaniowa</t>
  </si>
  <si>
    <t>Zakłady gospodarki mieszkaniowej</t>
  </si>
  <si>
    <t xml:space="preserve">odsetki bankowe od środków dotacji przekazanej z budżetu miasta </t>
  </si>
  <si>
    <t>Gospodarka gruntami  i nieruchomościami</t>
  </si>
  <si>
    <t>opłaty za wieczyste użytkowanie</t>
  </si>
  <si>
    <t>wpływy z dzierżawy gruntów</t>
  </si>
  <si>
    <t>wpływy z tytułu odpłatnego korzystania z mienia (dzierżawa, najem)</t>
  </si>
  <si>
    <t>wpłaty z tytułu przekształcenia prawa użytkowania wieczystego w prawo własności</t>
  </si>
  <si>
    <t>wpłaty zwaloryzowanych odszkodowań przez byłych właścicieli w związku 
z przywróceniem prawa własności</t>
  </si>
  <si>
    <t>sprzedaż działek</t>
  </si>
  <si>
    <t>sprzedaż mieszkań komunalnych</t>
  </si>
  <si>
    <t>sprzedaż składników majątkowych</t>
  </si>
  <si>
    <t>zwrot środków przez spółdzielnie mieszkaniowe za skredytowane mieszkania</t>
  </si>
  <si>
    <t>odsetki za nieterminowe regulowanie należności</t>
  </si>
  <si>
    <t>pozostałe dochody</t>
  </si>
  <si>
    <t>Działalność usługowa</t>
  </si>
  <si>
    <t>Cmentarze</t>
  </si>
  <si>
    <t>opłata za korzystanie z cmentarzy komunalnych i urządzeń cmentarnych</t>
  </si>
  <si>
    <t>darowizna pieniężna na utrzymanie cmentarza przy ul. Walecznych</t>
  </si>
  <si>
    <t>Administracja publiczna</t>
  </si>
  <si>
    <t>Urzędy wojewódzkie</t>
  </si>
  <si>
    <t>udział w dochodach budżetu państwa z tytułu pobranych opłat za wydanie
dowodów osobistych</t>
  </si>
  <si>
    <t>Urzędy miast i miast na prawach powiatu</t>
  </si>
  <si>
    <t>kary i grzywny nakładane przez Urząd</t>
  </si>
  <si>
    <t>opłaty za używanie nazwy i herbu miasta Lublina</t>
  </si>
  <si>
    <t>opłaty pokrywające koszt specyfikacji przetargowej, dziennika budowy i inne</t>
  </si>
  <si>
    <t>wpłata nadwyżki środków środka specjalnego "Egzekucja administracyjna"</t>
  </si>
  <si>
    <t>zaległe wpłaty za pobyt w Izbie Wytrzeźwień</t>
  </si>
  <si>
    <t>wpływy z tytułu wynagrodzenia przysługującego płatnikowi za terminowe 
wpłacanie podatków pobranych na rzecz budżetu państwa i z tytułu wykonywania 
zadań z ubezpieczenia społecznego</t>
  </si>
  <si>
    <t>Bezpieczeństwo publiczne i ochrona przeciwpożarowa</t>
  </si>
  <si>
    <t>Straż Miejska</t>
  </si>
  <si>
    <t>wpływy z mandatów nakładanych przez Straż Miejską</t>
  </si>
  <si>
    <t>Dochody od osób prawnych, od osób fizycznych i od innych jednostek 
nieposiadających osobowości prawnej oraz wydatki związane z ich poborem</t>
  </si>
  <si>
    <t>Wpływy z podatku dochodowego od osób fizycznych</t>
  </si>
  <si>
    <t>podatek od działalności gospodarczej osób fizycznych opłacany w formie karty 
podatkowej</t>
  </si>
  <si>
    <t xml:space="preserve">odsetki od nieterminowych wpłat </t>
  </si>
  <si>
    <t>Wpłaty z zysku przedsiębiorstw i jednoosobowych spółek</t>
  </si>
  <si>
    <t>wpłaty z zysku - Lubelskie Przedsiębiorstwo Energetyki Cieplnej Sp. z o.o.</t>
  </si>
  <si>
    <t>wpłaty z zysku - Miejskie Przedsiębiorstwo Wodociągów i Kanalizacji Sp. z o.o.</t>
  </si>
  <si>
    <t>Wpływy z podatku rolnego, podatku leśnego, podatku od czynności 
cywilnoprawnych, podatku od spadków i darowizn oraz podatków i opłat 
lokalnych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</si>
  <si>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</si>
  <si>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</si>
  <si>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</si>
  <si>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</si>
  <si>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</si>
  <si>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</si>
  <si>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opłata targowa</t>
  </si>
  <si>
    <t>opłata administracyjna</t>
  </si>
  <si>
    <t>podatek od czynności cywilnoprawnych</t>
  </si>
  <si>
    <t>odsetki, opłaty za upomnienia, opłata prolongacyjna</t>
  </si>
  <si>
    <t>Wpływy z innych opłat stanowiących dochody jednostek samorządu 
terytorialnego na podstawie ustaw</t>
  </si>
  <si>
    <t>opłata restrukturyzacyjna</t>
  </si>
  <si>
    <t>opłata skarbowa</t>
  </si>
  <si>
    <t>opłata za korzystanie z zezwoleń na sprzedaż napojów alkoholowych</t>
  </si>
  <si>
    <t>opłata za licencję za wykonywanie transportu drogowego taksówką</t>
  </si>
  <si>
    <t>opłata stała - wpis do ewidencji gospodarczej</t>
  </si>
  <si>
    <t>opłata za wydanie zezwolenia na wykonywanie przewozu osób  w krajowym transporcie
drogowym</t>
  </si>
  <si>
    <t xml:space="preserve">odsetki od nieterminowych wpłat  </t>
  </si>
  <si>
    <t>Wpływy z różnych rozliczeń</t>
  </si>
  <si>
    <t>opłata eksploatacyjna za wydobywanie kopalin ze złóż</t>
  </si>
  <si>
    <t>Udziały gmin w podatkach stanowiących dochód budżetu państwa</t>
  </si>
  <si>
    <t xml:space="preserve">podatek dochodowy od osób fizycznych </t>
  </si>
  <si>
    <t xml:space="preserve">podatek dochodowy od osób prawnych </t>
  </si>
  <si>
    <t>Różne rozliczenia</t>
  </si>
  <si>
    <t>Różne rozliczenia finansowe</t>
  </si>
  <si>
    <t>odsetki od środków na rachunkach bankowych</t>
  </si>
  <si>
    <t>Oświata i wychowanie</t>
  </si>
  <si>
    <t>Szkoły podstawowe</t>
  </si>
  <si>
    <t>opłata za duplikaty świadectw i legitymacji</t>
  </si>
  <si>
    <t>Przedszkola</t>
  </si>
  <si>
    <t xml:space="preserve">opłaty za pobyt w przedszkolach                                         </t>
  </si>
  <si>
    <t>Przedszkola specjalne</t>
  </si>
  <si>
    <t>Gimnazja</t>
  </si>
  <si>
    <t>odsetki od  środków na rachunkach bankowych</t>
  </si>
  <si>
    <t>Pomoc społeczna</t>
  </si>
  <si>
    <t>Ośrodki wsparcia</t>
  </si>
  <si>
    <t>opłaty za usługi świadczone podopiecznym</t>
  </si>
  <si>
    <t xml:space="preserve">Zasiłki i pomoc w naturze oraz składki na ubezpieczenia społeczne </t>
  </si>
  <si>
    <t>zwrot zasiłków udzielonych w latach ubiegłych</t>
  </si>
  <si>
    <t>Dodatki mieszkaniowe</t>
  </si>
  <si>
    <t>zwrot niesłusznie pobranych dodatków mieszkaniowych</t>
  </si>
  <si>
    <t>Ośrodki pomocy społecznej</t>
  </si>
  <si>
    <t>Usługi opiekuńcze i specjalistyczne usługi opiekuńcze</t>
  </si>
  <si>
    <t>opłaty podopiecznych za świadczone usługi</t>
  </si>
  <si>
    <t>udział w dochodach budżetu państwa z tytułu opłat za usługi opiekuńcze</t>
  </si>
  <si>
    <t>Pozostałe zadania w zakresie polityki społecznej</t>
  </si>
  <si>
    <t>Żłobki</t>
  </si>
  <si>
    <t xml:space="preserve">opłaty za pobyt w żłobkach                                                                </t>
  </si>
  <si>
    <t>Edukacyjna opieka wychowawcza</t>
  </si>
  <si>
    <t>Świetlice szkolne</t>
  </si>
  <si>
    <t>Gospodarka komunalna i ochrona środowiska</t>
  </si>
  <si>
    <t xml:space="preserve">opłaty za składowanie odpadów komunalnych w Rokitnie </t>
  </si>
  <si>
    <t>Fundusz Ochrony Środowiska i Gospodarki Wodnej</t>
  </si>
  <si>
    <t>Schroniska dla zwierząt</t>
  </si>
  <si>
    <t xml:space="preserve">wpływy ze sprzedaży psów w schronisku </t>
  </si>
  <si>
    <t>Oświetlenie ulic, placów i dróg</t>
  </si>
  <si>
    <t>opłaty wnoszone przez rolników za zużytą wodę (Rokitno)</t>
  </si>
  <si>
    <t>opłaty za korzystanie z przystanków przez prywatnych przewoźników</t>
  </si>
  <si>
    <t>wpłaty społecznych komitetów i innych podmiotów na inwestycje realizowane przy udziale mieszkańców</t>
  </si>
  <si>
    <t xml:space="preserve">Subwencje </t>
  </si>
  <si>
    <t>dotacja rekompensująca dochody utracone z tytułu zwolnień ustawowych</t>
  </si>
  <si>
    <t>Część oświatowa subwencji ogólnej dla jednostek samorządu terytorialnego</t>
  </si>
  <si>
    <t>subwencja oświatowa</t>
  </si>
  <si>
    <t>Część podstawowa subwencji ogólnej dla gmin</t>
  </si>
  <si>
    <t>subwencja podstawowa</t>
  </si>
  <si>
    <t>Część rekompensująca subwencji ogólnej dla gmin</t>
  </si>
  <si>
    <t>subwencja rekompensująca dochody utracone w związku z częściową 
likwidacją podatku od środków transportowych</t>
  </si>
  <si>
    <t>subwencja ogólna (rekompensująca dochody utracone z tytułu ulg i zwolnień ustawowych)</t>
  </si>
  <si>
    <t>Dotacje celowe i inne środki na zadania własne</t>
  </si>
  <si>
    <t>Transport i łączność</t>
  </si>
  <si>
    <t>Drogi publiczne gminne</t>
  </si>
  <si>
    <t>dotacja celowa z budżetu państwa na pokrycie kosztów współfinansowania
projektu pt. "Renowacja Starówki w Lublinie"</t>
  </si>
  <si>
    <t>dotacja celowa z budżetu państwa na dofinansowanie budowy Szkoły 
Podstawowej w os. Felin</t>
  </si>
  <si>
    <t>dotacja celowa z budżetu państwa na sfinansowanie zakładowego funduszu 
świadczeń socjalnych dla nauczycieli emerytów i rencistów</t>
  </si>
  <si>
    <t>dotacja celowa z budżetu państwa na sfinansowanie prac komisji kwalifikacyjnych 
i egzaminacyjnych</t>
  </si>
  <si>
    <t>dotacja celowa z budżetu państwa na dofinansowanie wypłat dodatków mieszkaniowych</t>
  </si>
  <si>
    <t>dotacja celowa z budżetu państwa na dofinansowanie dożywiania uczniów</t>
  </si>
  <si>
    <t xml:space="preserve">Edukacyjna opieka wychowawcza </t>
  </si>
  <si>
    <t xml:space="preserve">dotacja z Narodowego Funduszu Ochrony Środowiska i Gospodarki Wodnej na kolektor sanitarny N-II </t>
  </si>
  <si>
    <t>Kultura fizyczna i sport</t>
  </si>
  <si>
    <t>Obiekty sportowe</t>
  </si>
  <si>
    <t>środki z Ministerstwa Edukacji Narodowej i Sportu na budowę wielofunkcyjnej hali 
sportowo-widowiskowej i lodowiska treningowego przy ul. Kazimierza Wielkiego</t>
  </si>
  <si>
    <t>Dotacje celowe na zadania realizowane w drodze porozumień i umów</t>
  </si>
  <si>
    <t>dotacja celowa z budżetu państwa na realizację zadań z zakresu utrzymania
grobów i cmentarzy wojennych</t>
  </si>
  <si>
    <t xml:space="preserve">środki z Gminy Garbów na prowadzenia doradztwa metodycznego dla nauczycieli   </t>
  </si>
  <si>
    <t>dotacja celowa z Gminy Świdnik na refundację wydatków poniesionych 
na budowę składowiska odpadów komunalnych w Rokitnie</t>
  </si>
  <si>
    <t>Dotacje celowe z budżetu państwa na zadania zlecone 
z zakresu administracji rządowej</t>
  </si>
  <si>
    <t xml:space="preserve">Gospodarka mieszkaniowa </t>
  </si>
  <si>
    <t>Gospodarka gruntami i nieruchomościami</t>
  </si>
  <si>
    <t>dotacja celowa na zrekompensowanie utraconych dochodów ze sprzedaży 
lokali mieszkalnych na rzecz osób uprawnionych do ustawowej zniżki</t>
  </si>
  <si>
    <t>dotacja celowa z budżetu państwa na realizację bieżących zadań z zakresu
administracji rządowej</t>
  </si>
  <si>
    <t>dotacja celowa z budżetu państwa na sfinansowanie przeprowadzenia 
wyborów ławników</t>
  </si>
  <si>
    <t>dotacja celowa z budżetu państwa na sfinansowanie wymiany dowodów osobistych</t>
  </si>
  <si>
    <t>Urzędy naczelnych organów władzy państwowej, kontroli i ochrony prawa oraz sądownictwa</t>
  </si>
  <si>
    <t xml:space="preserve">Urzędy naczelnych organów władzy państwowej, kontroli i ochrony prawa </t>
  </si>
  <si>
    <t>Referenda ogólnokrajowe i konstytucyjne</t>
  </si>
  <si>
    <t>dotacja celowe z budżetu państwa na sfinansowanie przygotowania 
i przeprowadzenia referendum akcesyjnego</t>
  </si>
  <si>
    <t>Obrona cywilna</t>
  </si>
  <si>
    <t>dotacja celowa z budżetu państwa na finansowanie zadań z zakresu obrony cywilnej</t>
  </si>
  <si>
    <t>dotacja celowa z budżetu państwa na sfinansowanie części wyprawki szkolnej</t>
  </si>
  <si>
    <t xml:space="preserve">Ośrodki wsparcia </t>
  </si>
  <si>
    <t>dotacja celowa z budżetu państwa na zakupy inwestycyjne w Środowiskowym 
Domu Samopomocy przy al. Spółdzielczości Pracy</t>
  </si>
  <si>
    <t xml:space="preserve">dotacja celowa z budżetu państwa na składki na ubezpieczenie zdrowotne 
opłacane za osoby pobierające świadczenia z pomocy społecznej   </t>
  </si>
  <si>
    <t>Zasiłki rodzinne, pielęgnacyjne i wychowawcze</t>
  </si>
  <si>
    <t xml:space="preserve">Usługi opiekuńcze i specjalistyczne usługi opiekuńcze </t>
  </si>
  <si>
    <t>Pomoc dla repatriantów</t>
  </si>
  <si>
    <t>dotacja celowa z budżetu państwa na pomoc repatriantom</t>
  </si>
  <si>
    <t xml:space="preserve">dotacja celowa z budżetu państwa na oświetlenie dróg publicznych </t>
  </si>
  <si>
    <t xml:space="preserve">dotacja celowa z budżetu państwa na inwestycje w zakresie oświetlenia dróg </t>
  </si>
  <si>
    <t>II. Dochody powiatu ogółem, z tego:</t>
  </si>
  <si>
    <t>Dochody własne</t>
  </si>
  <si>
    <t>01021</t>
  </si>
  <si>
    <t>Inspekcja Weterynaryjna</t>
  </si>
  <si>
    <t>Turystyka</t>
  </si>
  <si>
    <t>Ośrodki informacji turystycznej</t>
  </si>
  <si>
    <t>odsetki bankowe od środków dotacji przekazanej z budżetu miasta</t>
  </si>
  <si>
    <t>wpływy z odpłatnego korzystania z mienia (najem)</t>
  </si>
  <si>
    <t>dochody z tytułu zarządzania nieruchomościami Skarbu Państwa</t>
  </si>
  <si>
    <t>Nadzór budowlany</t>
  </si>
  <si>
    <t>opłata za wydanie lub wymianę karty wędkarskiej</t>
  </si>
  <si>
    <t xml:space="preserve">Komendy powiatowe Państwowej Straży Pożarnej </t>
  </si>
  <si>
    <t>udział w dochodach budżetu państwa z tytułu wpływów za czynności
kontrolno-rozpoznawcze</t>
  </si>
  <si>
    <t>Wpływy z innych opłat stanowiących dochody jednostek samorządu terytorialnego na podstawie ustaw</t>
  </si>
  <si>
    <t>opłaty z tytułu wydawania tablic rejestracyjnych, praw jazdy, czasowych pozwoleń 
i innych</t>
  </si>
  <si>
    <t>opłata za wydanie licencji na wykonywanie krajowego transportu drogowego 
i opłata za wydanie zaświadczenia i wypisy z zaświadczenia na wykonywanie 
przewozu osób i rzeczy na potrzeby własne</t>
  </si>
  <si>
    <t>opłata za egzamin na wykonywanie transportu drogowego taksówką</t>
  </si>
  <si>
    <t>opłata za wydanie karty parkingowej</t>
  </si>
  <si>
    <t>Udziały powiatów w podatkach stanowiących dochód budżetu państwa</t>
  </si>
  <si>
    <t>podatek dochodowy od osób fizycznych</t>
  </si>
  <si>
    <t>podatek dochodowy od osób prawnych</t>
  </si>
  <si>
    <t>zwrot niewykorzystanych dotacji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</si>
  <si>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</si>
  <si>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</si>
  <si>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</si>
  <si>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</si>
  <si>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</si>
  <si>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</si>
  <si>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</si>
  <si>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</si>
  <si>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</si>
  <si>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Gospodarstwa pomocnicze</t>
  </si>
  <si>
    <t>wpłaty części zysku gospodarstw pomocniczych</t>
  </si>
  <si>
    <t>Placówki opiekuńczo-wychowawcze</t>
  </si>
  <si>
    <t>opłaty za pobyt w placówkach opiekuńczo-wychowawczych</t>
  </si>
  <si>
    <t xml:space="preserve">pozostałe dochody </t>
  </si>
  <si>
    <t>Domy pomocy społecznej</t>
  </si>
  <si>
    <t>opłaty pensjonariuszy za pobyt w domach pomocy społecznej</t>
  </si>
  <si>
    <t>Rodziny zastępcze</t>
  </si>
  <si>
    <t>odpłatność rodziców za pobyt dzieci w rodzinach zastępczych</t>
  </si>
  <si>
    <t>Ośrodki adopcyjno-opiekuńcze</t>
  </si>
  <si>
    <t>Pozstałe zadania w zakresie polityki społecznej</t>
  </si>
  <si>
    <t>Powiatowe urzędy pracy</t>
  </si>
  <si>
    <t>Specjalne ośrodki szkolno-wychowawcze</t>
  </si>
  <si>
    <t>opłaty za pobyt w ośrodkach szkolno-wychowawczych</t>
  </si>
  <si>
    <t>wpływy z tytułu wynagrodzenia przysługującego płatnikowi 
za terminowe wpłacanie podatków pobranych na rzecz budżetu państwa 
i z tytułu wykonywania zadań z ubezpieczenia społecznego</t>
  </si>
  <si>
    <t>Poradnie psychologiczno-pedagogiczne, w tym poradnie specjalistyczne</t>
  </si>
  <si>
    <t>Placówki wychowania pozaszkolnego</t>
  </si>
  <si>
    <t>Internaty i bursy szkolne</t>
  </si>
  <si>
    <t>opłaty za pobyt w internatach i bursach</t>
  </si>
  <si>
    <t>Szkolne schroniska młodzieżowe</t>
  </si>
  <si>
    <t>opłaty za noclegi w schronisku</t>
  </si>
  <si>
    <t>Młodzieżowe ośrodki socjoterapii</t>
  </si>
  <si>
    <t>odsetki od środków na rachunkach bankowych stołówek szkolnych</t>
  </si>
  <si>
    <t>Część wyrównawcza subwencji ogólnej dla powiatów</t>
  </si>
  <si>
    <t>subwencja wyrównawcza</t>
  </si>
  <si>
    <t>Część drogowa subwencji ogólnej dla powiatów i województw</t>
  </si>
  <si>
    <t>subwencja drogowa</t>
  </si>
  <si>
    <t>020</t>
  </si>
  <si>
    <t xml:space="preserve">Leśnictwo </t>
  </si>
  <si>
    <t>02002</t>
  </si>
  <si>
    <t>Nadzór nad gospodarką leśną</t>
  </si>
  <si>
    <t>dotacja celowa z budżetu państwa na sfinansowanie nadzoru nad lasami</t>
  </si>
  <si>
    <t>Drogi publiczne w miastach na prawach powiatu</t>
  </si>
  <si>
    <t>dotacja celowa z budżetu państwa na dofinansowanie dodatków i premii oraz 
opłaconych od nich składek na ubezpieczenie społeczne dla opiekunów 
uczniowskich praktyk zawodowych</t>
  </si>
  <si>
    <t>`</t>
  </si>
  <si>
    <t>dotacja celowa z budżetu państwa na sfinansowanie prac komisji kwalifikacyjnych
i egzaminacyjnych</t>
  </si>
  <si>
    <t>Pomoc spoleczna</t>
  </si>
  <si>
    <t>dotacja celowa z budżetu państwa na utrzymanie placówek opiekuńczo-wychowawczych</t>
  </si>
  <si>
    <t>dotacja celowa z budżetu państwa na utrzymanie domów pomocy społecznej</t>
  </si>
  <si>
    <t>środki z Polsko-Szwajcarskiej Komisji Środków Złotowych na inwestycje 
w Domu Pomocy Społecznej im. Matki Teresy z Kalkuty</t>
  </si>
  <si>
    <t>dotacja celowa z budżetu państwa na pomoc finansową dla dzieci 
umieszczonych w rodzinach zastępczych</t>
  </si>
  <si>
    <t>dotacja celowa z budżetu państwa na utrzymanie Ośrodka Adopcyjno-Opiekuńczego</t>
  </si>
  <si>
    <t xml:space="preserve">dotacja celowa z budżetu państwa na sfinansowanie zakładowego funduszu 
świadczeń socjalnych dla nauczycieli emerytów i rencistów  </t>
  </si>
  <si>
    <t xml:space="preserve">Państwowy Fundusz Rehabilitacji Osób Niepełnosprawnych  </t>
  </si>
  <si>
    <t>środki na częściowe sfinansowanie kosztów obsługi zadań z zakresu rehabilitacji 
zawodowej i społecznej</t>
  </si>
  <si>
    <t>dotacja celowa z budżetu państwa na utrzymanie Miejskiego Urzędu Pracy</t>
  </si>
  <si>
    <t>Pomoc materialna dla uczniów</t>
  </si>
  <si>
    <t>dotacja celowa z budżetu państwa na pomoc materialną dla młodzieży wiejskiej</t>
  </si>
  <si>
    <t>Gospodarka odpadami</t>
  </si>
  <si>
    <t>dotacja celowa z budżetu państwa na budowę składowiska odpadów komunalnych 
w Rokitnie - etap I</t>
  </si>
  <si>
    <t>75411</t>
  </si>
  <si>
    <t>Komendy powiatowe Państwowej Straży Pożarnej</t>
  </si>
  <si>
    <t xml:space="preserve">dotacja celowa na dofinansowanie zakupu specjalistycznego samochodu pożarniczego </t>
  </si>
  <si>
    <t>801</t>
  </si>
  <si>
    <t>80132</t>
  </si>
  <si>
    <t>dotacja celowa z budżetu państwa na utrzymanie Szkoły Muzycznej I i II stopnia 
im. T. Szeligowskiego</t>
  </si>
  <si>
    <t>852</t>
  </si>
  <si>
    <t>85203</t>
  </si>
  <si>
    <t xml:space="preserve">Dotacje celowe z budżetu państwa na zadania z zakresu administracji rządowej </t>
  </si>
  <si>
    <t>dotacja celowa na utrzymanie Miejskiego Inspektoratu Weterynarii</t>
  </si>
  <si>
    <t>dotacja celowa z budżetu państwa dla Miejskiego Inspektoratu Weterynarii 
na pokrycie kosztów rocznych przeglądów prac restrukturyzacyjnych w zakładach 
deklarujących dostosowanie do wymogów Unii Europejskiej</t>
  </si>
  <si>
    <t>dotacja celowa z budżetu państwa na finansowanie zadań bieżących z zakresu 
gospodarki nieruchomościami</t>
  </si>
  <si>
    <t>Prace geodezyjne i kartograficzne (nieinwestycyjne)</t>
  </si>
  <si>
    <t xml:space="preserve">dotacja celowa z budżetu państwa na modernizację ewidencji gruntów </t>
  </si>
  <si>
    <t>dotacja celowa z budżetu państwa na utrzymanie Powiatowego Inspektoratu 
Nadzoru Budowlanego</t>
  </si>
  <si>
    <t>dotacja celowa z budżetu państwa na zakupy inwestycyjne dla Powiatowego
Inspektoratu Nadzoru Budowlanego</t>
  </si>
  <si>
    <t>dotacja celowa z budżetu państwa na realizację bieżących zadań z zakresu administracji rządowej</t>
  </si>
  <si>
    <t>Komisje poborowe</t>
  </si>
  <si>
    <t>dotacja celowa z budżetu państwa na przeprowadzenie poboru do wojska</t>
  </si>
  <si>
    <t>dotacja celowa z budżetu państwa na utrzymanie Komendy Miejskiej Państwowej 
Straży Pożarnej</t>
  </si>
  <si>
    <t>Ochrona zdrowia</t>
  </si>
  <si>
    <t>Ratownictwo medyczne</t>
  </si>
  <si>
    <t>dotacja celowa z budżetu państwa na dofinansowanie funkcjonowania Centrum
Powiadamiania Ratunkowego</t>
  </si>
  <si>
    <t>Składki na ubezpieczenie zdrowotne oraz świadczenia dla osób nieobjętych 
obowiązkiem ubezpieczenia zdrowotnego</t>
  </si>
  <si>
    <t xml:space="preserve">dotacja celowa z budżetu państwa na składki na ubezpieczenie zdrowotne 
za dzieci i uczniów niepozostających na utrzymaniu osoby ubezpieczonej </t>
  </si>
  <si>
    <t>dotacja celowa z budżetu państwa na składki na ubezpieczenie zdrowotne 
za osoby bezrobotne bez prawa do zasiłku</t>
  </si>
  <si>
    <t>dotacja celowa z budżetu państwa na zasiłki dla pracowników Straży Pożarnej</t>
  </si>
  <si>
    <t>Pomoc dla uchodźców</t>
  </si>
  <si>
    <t>dotacja celowa z budżetu państwa na pomoc dla cudzoziemców posiadających 
status uchodźców</t>
  </si>
  <si>
    <t>Zespoły do spraw orzekania o niepełnosprawności</t>
  </si>
  <si>
    <t>dotacja celowa z budżetu państwa na utrzymanie zespołu do spraw orzekania 
o niepełnosprawności</t>
  </si>
  <si>
    <t xml:space="preserve">dotacja celowa z budżetu państwa na zakupy inwestycyjne dla zespołu do spraw 
orzekania o niepełnosprawności </t>
  </si>
  <si>
    <t>środki z PHARE na współfinansowanie projektu Trasa: "Euro-Trójkąt Przyjaźni 
Lublin - Łuck - Brześć"</t>
  </si>
  <si>
    <t>udział w dochodach budżetu państwa z tytułu opłat za pobyt w środowiskowych
domach samopomocy</t>
  </si>
  <si>
    <t>dotacja z EkoFunduszu na termomodernizację obiektów szkolnych</t>
  </si>
  <si>
    <t xml:space="preserve">dotacja celowa z budżetu państwa na prowadzenie środowiskowych domów samopomocy </t>
  </si>
  <si>
    <t xml:space="preserve">dotacja celowa z budżetu państwa na zasiłki i pomoc w naturze 
oraz na składki na ubezpieczenia społeczne  </t>
  </si>
  <si>
    <t>dotacja celowa z budżetu państwa na utrzymanie Miejskiego Ośrodka Pomocy Rodzinie</t>
  </si>
  <si>
    <t>dotacja celowa z budżetu państwa na zasiłki rodzinne, pielęgnacyjne i wychowawcze</t>
  </si>
  <si>
    <t>dotacja celowa z budżetu państwa na zakupy inwestycyjne dla Miejskiego Ośrodka 
Pomocy Rodzinie</t>
  </si>
  <si>
    <t xml:space="preserve">dotacja celowa z budżetu państwa na usługi opiekuńcze </t>
  </si>
  <si>
    <t>dotacja celowa na prowadzenie Ośrodka Wsparcia dla Rodzin z Dzieckiem Niepełnosprawnym</t>
  </si>
  <si>
    <t xml:space="preserve">dotacja celowa z budżetu państwa na inwestycje w środowiskowych domach samopomocy </t>
  </si>
  <si>
    <t>dotacja celowa z budżetu państwa na sfinansowanie kosztów prowadzenia 
i aktualizacji rejestru wyborców</t>
  </si>
  <si>
    <t>Zadania w zakresie upowszechniania turystyki</t>
  </si>
  <si>
    <t>I. Dochody gminy ogółem, z tego:</t>
  </si>
  <si>
    <t>Składki na ubezpieczenie zdrowotne opłacane za osoby pobierające niektóre świadczenia 
z pomocy społecznej</t>
  </si>
  <si>
    <t>Dochody budżetu miasta na 2004 rok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</si>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</sst>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2" borderId="11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10" fontId="4" fillId="2" borderId="13" xfId="0" applyNumberFormat="1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 horizontal="right"/>
    </xf>
    <xf numFmtId="10" fontId="4" fillId="2" borderId="17" xfId="0" applyNumberFormat="1" applyFont="1" applyFill="1" applyBorder="1" applyAlignment="1">
      <alignment horizontal="right" wrapText="1"/>
    </xf>
    <xf numFmtId="0" fontId="7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10" fontId="7" fillId="2" borderId="21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3" fontId="4" fillId="2" borderId="23" xfId="0" applyNumberFormat="1" applyFont="1" applyFill="1" applyBorder="1" applyAlignment="1">
      <alignment horizontal="right"/>
    </xf>
    <xf numFmtId="10" fontId="4" fillId="2" borderId="24" xfId="0" applyNumberFormat="1" applyFont="1" applyFill="1" applyBorder="1" applyAlignment="1">
      <alignment horizontal="right" wrapText="1"/>
    </xf>
    <xf numFmtId="0" fontId="4" fillId="3" borderId="21" xfId="0" applyFont="1" applyFill="1" applyBorder="1" applyAlignment="1" quotePrefix="1">
      <alignment horizontal="right"/>
    </xf>
    <xf numFmtId="0" fontId="4" fillId="3" borderId="21" xfId="0" applyFont="1" applyFill="1" applyBorder="1" applyAlignment="1">
      <alignment/>
    </xf>
    <xf numFmtId="0" fontId="4" fillId="3" borderId="25" xfId="0" applyFont="1" applyFill="1" applyBorder="1" applyAlignment="1">
      <alignment wrapText="1"/>
    </xf>
    <xf numFmtId="3" fontId="4" fillId="3" borderId="21" xfId="0" applyNumberFormat="1" applyFont="1" applyFill="1" applyBorder="1" applyAlignment="1">
      <alignment horizontal="right" wrapText="1"/>
    </xf>
    <xf numFmtId="3" fontId="4" fillId="3" borderId="26" xfId="0" applyNumberFormat="1" applyFont="1" applyFill="1" applyBorder="1" applyAlignment="1">
      <alignment horizontal="right" wrapText="1"/>
    </xf>
    <xf numFmtId="10" fontId="4" fillId="3" borderId="21" xfId="0" applyNumberFormat="1" applyFont="1" applyFill="1" applyBorder="1" applyAlignment="1">
      <alignment horizontal="right" wrapText="1"/>
    </xf>
    <xf numFmtId="0" fontId="4" fillId="2" borderId="27" xfId="0" applyFont="1" applyFill="1" applyBorder="1" applyAlignment="1">
      <alignment horizontal="right"/>
    </xf>
    <xf numFmtId="0" fontId="4" fillId="2" borderId="21" xfId="0" applyFont="1" applyFill="1" applyBorder="1" applyAlignment="1" quotePrefix="1">
      <alignment horizontal="right"/>
    </xf>
    <xf numFmtId="0" fontId="4" fillId="2" borderId="25" xfId="0" applyFont="1" applyFill="1" applyBorder="1" applyAlignment="1">
      <alignment/>
    </xf>
    <xf numFmtId="3" fontId="4" fillId="2" borderId="21" xfId="0" applyNumberFormat="1" applyFont="1" applyFill="1" applyBorder="1" applyAlignment="1">
      <alignment horizontal="right"/>
    </xf>
    <xf numFmtId="3" fontId="4" fillId="2" borderId="26" xfId="0" applyNumberFormat="1" applyFont="1" applyFill="1" applyBorder="1" applyAlignment="1">
      <alignment horizontal="right"/>
    </xf>
    <xf numFmtId="10" fontId="4" fillId="2" borderId="28" xfId="0" applyNumberFormat="1" applyFont="1" applyFill="1" applyBorder="1" applyAlignment="1">
      <alignment horizontal="right" wrapText="1"/>
    </xf>
    <xf numFmtId="0" fontId="0" fillId="2" borderId="28" xfId="0" applyFont="1" applyFill="1" applyBorder="1" applyAlignment="1" quotePrefix="1">
      <alignment horizontal="right"/>
    </xf>
    <xf numFmtId="0" fontId="0" fillId="2" borderId="29" xfId="0" applyFont="1" applyFill="1" applyBorder="1" applyAlignment="1">
      <alignment wrapText="1"/>
    </xf>
    <xf numFmtId="3" fontId="0" fillId="2" borderId="28" xfId="0" applyNumberFormat="1" applyFont="1" applyFill="1" applyBorder="1" applyAlignment="1">
      <alignment horizontal="right" wrapText="1"/>
    </xf>
    <xf numFmtId="3" fontId="0" fillId="2" borderId="30" xfId="0" applyNumberFormat="1" applyFont="1" applyFill="1" applyBorder="1" applyAlignment="1">
      <alignment horizontal="right" wrapText="1"/>
    </xf>
    <xf numFmtId="10" fontId="0" fillId="2" borderId="28" xfId="0" applyNumberFormat="1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right" wrapText="1"/>
    </xf>
    <xf numFmtId="0" fontId="4" fillId="3" borderId="21" xfId="0" applyFont="1" applyFill="1" applyBorder="1" applyAlignment="1">
      <alignment wrapText="1"/>
    </xf>
    <xf numFmtId="0" fontId="4" fillId="3" borderId="2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right" wrapText="1"/>
    </xf>
    <xf numFmtId="0" fontId="4" fillId="2" borderId="21" xfId="0" applyFont="1" applyFill="1" applyBorder="1" applyAlignment="1">
      <alignment wrapText="1"/>
    </xf>
    <xf numFmtId="0" fontId="4" fillId="2" borderId="25" xfId="0" applyFont="1" applyFill="1" applyBorder="1" applyAlignment="1">
      <alignment horizontal="left" wrapText="1"/>
    </xf>
    <xf numFmtId="3" fontId="4" fillId="2" borderId="21" xfId="0" applyNumberFormat="1" applyFont="1" applyFill="1" applyBorder="1" applyAlignment="1">
      <alignment horizontal="right" wrapText="1"/>
    </xf>
    <xf numFmtId="10" fontId="4" fillId="2" borderId="21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 horizontal="left" wrapText="1"/>
    </xf>
    <xf numFmtId="3" fontId="0" fillId="2" borderId="21" xfId="0" applyNumberFormat="1" applyFont="1" applyFill="1" applyBorder="1" applyAlignment="1">
      <alignment horizontal="right" wrapText="1"/>
    </xf>
    <xf numFmtId="3" fontId="0" fillId="2" borderId="26" xfId="0" applyNumberFormat="1" applyFont="1" applyFill="1" applyBorder="1" applyAlignment="1">
      <alignment horizontal="right" wrapText="1"/>
    </xf>
    <xf numFmtId="10" fontId="0" fillId="2" borderId="21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21" xfId="0" applyFont="1" applyFill="1" applyBorder="1" applyAlignment="1">
      <alignment/>
    </xf>
    <xf numFmtId="0" fontId="4" fillId="2" borderId="29" xfId="0" applyFont="1" applyFill="1" applyBorder="1" applyAlignment="1">
      <alignment wrapText="1"/>
    </xf>
    <xf numFmtId="0" fontId="0" fillId="2" borderId="27" xfId="0" applyFont="1" applyFill="1" applyBorder="1" applyAlignment="1" quotePrefix="1">
      <alignment horizontal="right"/>
    </xf>
    <xf numFmtId="0" fontId="0" fillId="2" borderId="31" xfId="0" applyFont="1" applyFill="1" applyBorder="1" applyAlignment="1">
      <alignment wrapText="1"/>
    </xf>
    <xf numFmtId="3" fontId="0" fillId="2" borderId="32" xfId="0" applyNumberFormat="1" applyFont="1" applyFill="1" applyBorder="1" applyAlignment="1">
      <alignment horizontal="right" wrapText="1"/>
    </xf>
    <xf numFmtId="3" fontId="0" fillId="2" borderId="33" xfId="0" applyNumberFormat="1" applyFont="1" applyFill="1" applyBorder="1" applyAlignment="1">
      <alignment horizontal="right"/>
    </xf>
    <xf numFmtId="10" fontId="0" fillId="2" borderId="32" xfId="0" applyNumberFormat="1" applyFont="1" applyFill="1" applyBorder="1" applyAlignment="1">
      <alignment horizontal="right" wrapText="1"/>
    </xf>
    <xf numFmtId="0" fontId="0" fillId="2" borderId="15" xfId="0" applyFont="1" applyFill="1" applyBorder="1" applyAlignment="1" quotePrefix="1">
      <alignment horizontal="right"/>
    </xf>
    <xf numFmtId="0" fontId="0" fillId="2" borderId="34" xfId="0" applyFont="1" applyFill="1" applyBorder="1" applyAlignment="1">
      <alignment/>
    </xf>
    <xf numFmtId="3" fontId="0" fillId="2" borderId="35" xfId="0" applyNumberFormat="1" applyFont="1" applyFill="1" applyBorder="1" applyAlignment="1">
      <alignment horizontal="right"/>
    </xf>
    <xf numFmtId="3" fontId="0" fillId="2" borderId="36" xfId="0" applyNumberFormat="1" applyFont="1" applyFill="1" applyBorder="1" applyAlignment="1">
      <alignment horizontal="right" wrapText="1"/>
    </xf>
    <xf numFmtId="10" fontId="0" fillId="2" borderId="35" xfId="0" applyNumberFormat="1" applyFont="1" applyFill="1" applyBorder="1" applyAlignment="1">
      <alignment horizontal="right" wrapText="1"/>
    </xf>
    <xf numFmtId="0" fontId="0" fillId="2" borderId="34" xfId="0" applyFont="1" applyFill="1" applyBorder="1" applyAlignment="1">
      <alignment horizontal="left" wrapText="1"/>
    </xf>
    <xf numFmtId="3" fontId="0" fillId="2" borderId="35" xfId="0" applyNumberFormat="1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35" xfId="0" applyFont="1" applyFill="1" applyBorder="1" applyAlignment="1">
      <alignment horizontal="left" wrapText="1"/>
    </xf>
    <xf numFmtId="3" fontId="0" fillId="4" borderId="36" xfId="0" applyNumberFormat="1" applyFont="1" applyFill="1" applyBorder="1" applyAlignment="1">
      <alignment horizontal="right" wrapText="1"/>
    </xf>
    <xf numFmtId="3" fontId="0" fillId="2" borderId="36" xfId="0" applyNumberFormat="1" applyFont="1" applyFill="1" applyBorder="1" applyAlignment="1">
      <alignment horizontal="right"/>
    </xf>
    <xf numFmtId="0" fontId="0" fillId="2" borderId="37" xfId="0" applyFont="1" applyFill="1" applyBorder="1" applyAlignment="1">
      <alignment horizontal="left" wrapText="1"/>
    </xf>
    <xf numFmtId="3" fontId="0" fillId="2" borderId="38" xfId="0" applyNumberFormat="1" applyFont="1" applyFill="1" applyBorder="1" applyAlignment="1">
      <alignment horizontal="right" wrapText="1"/>
    </xf>
    <xf numFmtId="3" fontId="0" fillId="2" borderId="39" xfId="0" applyNumberFormat="1" applyFont="1" applyFill="1" applyBorder="1" applyAlignment="1">
      <alignment horizontal="right" wrapText="1"/>
    </xf>
    <xf numFmtId="10" fontId="0" fillId="2" borderId="38" xfId="0" applyNumberFormat="1" applyFont="1" applyFill="1" applyBorder="1" applyAlignment="1">
      <alignment horizontal="right" wrapText="1"/>
    </xf>
    <xf numFmtId="3" fontId="0" fillId="2" borderId="38" xfId="0" applyNumberFormat="1" applyFont="1" applyFill="1" applyBorder="1" applyAlignment="1">
      <alignment horizontal="right"/>
    </xf>
    <xf numFmtId="3" fontId="0" fillId="2" borderId="39" xfId="0" applyNumberFormat="1" applyFont="1" applyFill="1" applyBorder="1" applyAlignment="1">
      <alignment horizontal="right"/>
    </xf>
    <xf numFmtId="0" fontId="0" fillId="2" borderId="21" xfId="0" applyFont="1" applyFill="1" applyBorder="1" applyAlignment="1" quotePrefix="1">
      <alignment horizontal="right"/>
    </xf>
    <xf numFmtId="0" fontId="0" fillId="2" borderId="40" xfId="0" applyFont="1" applyFill="1" applyBorder="1" applyAlignment="1">
      <alignment horizontal="left" wrapText="1"/>
    </xf>
    <xf numFmtId="3" fontId="0" fillId="2" borderId="41" xfId="0" applyNumberFormat="1" applyFont="1" applyFill="1" applyBorder="1" applyAlignment="1">
      <alignment horizontal="right" wrapText="1"/>
    </xf>
    <xf numFmtId="3" fontId="0" fillId="2" borderId="42" xfId="0" applyNumberFormat="1" applyFont="1" applyFill="1" applyBorder="1" applyAlignment="1">
      <alignment horizontal="right" wrapText="1"/>
    </xf>
    <xf numFmtId="10" fontId="0" fillId="2" borderId="41" xfId="0" applyNumberFormat="1" applyFont="1" applyFill="1" applyBorder="1" applyAlignment="1">
      <alignment horizontal="right" wrapText="1"/>
    </xf>
    <xf numFmtId="0" fontId="0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0" fillId="2" borderId="28" xfId="0" applyFont="1" applyFill="1" applyBorder="1" applyAlignment="1">
      <alignment horizontal="right"/>
    </xf>
    <xf numFmtId="0" fontId="0" fillId="2" borderId="29" xfId="0" applyFont="1" applyFill="1" applyBorder="1" applyAlignment="1">
      <alignment horizontal="left" wrapText="1"/>
    </xf>
    <xf numFmtId="10" fontId="4" fillId="2" borderId="28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left" wrapText="1"/>
    </xf>
    <xf numFmtId="10" fontId="4" fillId="3" borderId="2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8" xfId="0" applyFont="1" applyFill="1" applyBorder="1" applyAlignment="1" quotePrefix="1">
      <alignment horizontal="right"/>
    </xf>
    <xf numFmtId="0" fontId="4" fillId="2" borderId="28" xfId="0" applyFont="1" applyFill="1" applyBorder="1" applyAlignment="1">
      <alignment horizontal="left" wrapText="1"/>
    </xf>
    <xf numFmtId="3" fontId="4" fillId="2" borderId="30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31" xfId="0" applyFont="1" applyFill="1" applyBorder="1" applyAlignment="1">
      <alignment horizontal="left" wrapText="1"/>
    </xf>
    <xf numFmtId="3" fontId="0" fillId="2" borderId="33" xfId="0" applyNumberFormat="1" applyFont="1" applyFill="1" applyBorder="1" applyAlignment="1">
      <alignment horizontal="right" wrapText="1"/>
    </xf>
    <xf numFmtId="10" fontId="0" fillId="2" borderId="3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wrapText="1"/>
    </xf>
    <xf numFmtId="3" fontId="0" fillId="2" borderId="15" xfId="0" applyNumberFormat="1" applyFont="1" applyFill="1" applyBorder="1" applyAlignment="1">
      <alignment horizontal="right" wrapText="1"/>
    </xf>
    <xf numFmtId="3" fontId="0" fillId="2" borderId="16" xfId="0" applyNumberFormat="1" applyFont="1" applyFill="1" applyBorder="1" applyAlignment="1">
      <alignment horizontal="right" wrapText="1"/>
    </xf>
    <xf numFmtId="0" fontId="4" fillId="3" borderId="28" xfId="0" applyFont="1" applyFill="1" applyBorder="1" applyAlignment="1">
      <alignment horizontal="right"/>
    </xf>
    <xf numFmtId="0" fontId="4" fillId="3" borderId="28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3" fontId="4" fillId="3" borderId="28" xfId="0" applyNumberFormat="1" applyFont="1" applyFill="1" applyBorder="1" applyAlignment="1">
      <alignment horizontal="right" wrapText="1"/>
    </xf>
    <xf numFmtId="10" fontId="4" fillId="3" borderId="28" xfId="0" applyNumberFormat="1" applyFont="1" applyFill="1" applyBorder="1" applyAlignment="1">
      <alignment horizontal="right"/>
    </xf>
    <xf numFmtId="0" fontId="4" fillId="4" borderId="27" xfId="0" applyFont="1" applyFill="1" applyBorder="1" applyAlignment="1">
      <alignment horizontal="right"/>
    </xf>
    <xf numFmtId="0" fontId="4" fillId="4" borderId="21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3" fontId="4" fillId="4" borderId="21" xfId="0" applyNumberFormat="1" applyFont="1" applyFill="1" applyBorder="1" applyAlignment="1">
      <alignment horizontal="right" wrapText="1"/>
    </xf>
    <xf numFmtId="10" fontId="4" fillId="4" borderId="21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4" borderId="15" xfId="0" applyFont="1" applyFill="1" applyBorder="1" applyAlignment="1">
      <alignment horizontal="right"/>
    </xf>
    <xf numFmtId="0" fontId="0" fillId="4" borderId="21" xfId="0" applyFont="1" applyFill="1" applyBorder="1" applyAlignment="1">
      <alignment/>
    </xf>
    <xf numFmtId="0" fontId="0" fillId="4" borderId="25" xfId="0" applyFont="1" applyFill="1" applyBorder="1" applyAlignment="1">
      <alignment wrapText="1"/>
    </xf>
    <xf numFmtId="3" fontId="0" fillId="4" borderId="21" xfId="0" applyNumberFormat="1" applyFont="1" applyFill="1" applyBorder="1" applyAlignment="1">
      <alignment horizontal="right" wrapText="1"/>
    </xf>
    <xf numFmtId="10" fontId="0" fillId="4" borderId="21" xfId="0" applyNumberFormat="1" applyFont="1" applyFill="1" applyBorder="1" applyAlignment="1">
      <alignment horizontal="right"/>
    </xf>
    <xf numFmtId="0" fontId="4" fillId="2" borderId="25" xfId="0" applyFont="1" applyFill="1" applyBorder="1" applyAlignment="1">
      <alignment wrapText="1"/>
    </xf>
    <xf numFmtId="0" fontId="0" fillId="2" borderId="37" xfId="0" applyFont="1" applyFill="1" applyBorder="1" applyAlignment="1">
      <alignment wrapText="1"/>
    </xf>
    <xf numFmtId="0" fontId="0" fillId="2" borderId="34" xfId="0" applyFont="1" applyFill="1" applyBorder="1" applyAlignment="1">
      <alignment wrapText="1"/>
    </xf>
    <xf numFmtId="3" fontId="0" fillId="2" borderId="35" xfId="0" applyNumberFormat="1" applyFont="1" applyFill="1" applyBorder="1" applyAlignment="1">
      <alignment wrapText="1"/>
    </xf>
    <xf numFmtId="3" fontId="0" fillId="2" borderId="36" xfId="0" applyNumberFormat="1" applyFont="1" applyFill="1" applyBorder="1" applyAlignment="1">
      <alignment wrapText="1"/>
    </xf>
    <xf numFmtId="10" fontId="0" fillId="2" borderId="38" xfId="0" applyNumberFormat="1" applyFont="1" applyFill="1" applyBorder="1" applyAlignment="1">
      <alignment horizontal="right"/>
    </xf>
    <xf numFmtId="0" fontId="0" fillId="0" borderId="44" xfId="0" applyFont="1" applyBorder="1" applyAlignment="1">
      <alignment/>
    </xf>
    <xf numFmtId="3" fontId="0" fillId="2" borderId="21" xfId="0" applyNumberFormat="1" applyFont="1" applyFill="1" applyBorder="1" applyAlignment="1">
      <alignment wrapText="1"/>
    </xf>
    <xf numFmtId="3" fontId="0" fillId="2" borderId="26" xfId="0" applyNumberFormat="1" applyFont="1" applyFill="1" applyBorder="1" applyAlignment="1">
      <alignment wrapText="1"/>
    </xf>
    <xf numFmtId="0" fontId="4" fillId="2" borderId="0" xfId="0" applyFont="1" applyFill="1" applyAlignment="1">
      <alignment/>
    </xf>
    <xf numFmtId="3" fontId="4" fillId="2" borderId="26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2" borderId="25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3" fontId="4" fillId="2" borderId="28" xfId="0" applyNumberFormat="1" applyFont="1" applyFill="1" applyBorder="1" applyAlignment="1">
      <alignment horizontal="right" wrapText="1"/>
    </xf>
    <xf numFmtId="3" fontId="0" fillId="2" borderId="26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10" fontId="4" fillId="2" borderId="21" xfId="0" applyNumberFormat="1" applyFont="1" applyFill="1" applyBorder="1" applyAlignment="1">
      <alignment horizontal="right" wrapText="1"/>
    </xf>
    <xf numFmtId="10" fontId="0" fillId="2" borderId="21" xfId="0" applyNumberFormat="1" applyFont="1" applyFill="1" applyBorder="1" applyAlignment="1">
      <alignment horizontal="right" wrapText="1"/>
    </xf>
    <xf numFmtId="0" fontId="0" fillId="2" borderId="37" xfId="0" applyFont="1" applyFill="1" applyBorder="1" applyAlignment="1">
      <alignment/>
    </xf>
    <xf numFmtId="10" fontId="0" fillId="2" borderId="35" xfId="0" applyNumberFormat="1" applyFont="1" applyFill="1" applyBorder="1" applyAlignment="1">
      <alignment horizontal="right"/>
    </xf>
    <xf numFmtId="0" fontId="0" fillId="2" borderId="40" xfId="0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32" xfId="0" applyFont="1" applyFill="1" applyBorder="1" applyAlignment="1">
      <alignment wrapText="1"/>
    </xf>
    <xf numFmtId="3" fontId="0" fillId="2" borderId="32" xfId="0" applyNumberFormat="1" applyFont="1" applyFill="1" applyBorder="1" applyAlignment="1">
      <alignment/>
    </xf>
    <xf numFmtId="3" fontId="0" fillId="2" borderId="38" xfId="0" applyNumberFormat="1" applyFont="1" applyFill="1" applyBorder="1" applyAlignment="1">
      <alignment/>
    </xf>
    <xf numFmtId="3" fontId="0" fillId="2" borderId="39" xfId="0" applyNumberFormat="1" applyFont="1" applyFill="1" applyBorder="1" applyAlignment="1">
      <alignment/>
    </xf>
    <xf numFmtId="10" fontId="0" fillId="6" borderId="38" xfId="0" applyNumberFormat="1" applyFont="1" applyFill="1" applyBorder="1" applyAlignment="1">
      <alignment horizontal="right"/>
    </xf>
    <xf numFmtId="3" fontId="0" fillId="2" borderId="35" xfId="0" applyNumberFormat="1" applyFont="1" applyFill="1" applyBorder="1" applyAlignment="1">
      <alignment/>
    </xf>
    <xf numFmtId="3" fontId="0" fillId="2" borderId="36" xfId="0" applyNumberFormat="1" applyFont="1" applyFill="1" applyBorder="1" applyAlignment="1">
      <alignment/>
    </xf>
    <xf numFmtId="10" fontId="0" fillId="6" borderId="35" xfId="0" applyNumberFormat="1" applyFont="1" applyFill="1" applyBorder="1" applyAlignment="1">
      <alignment horizontal="right"/>
    </xf>
    <xf numFmtId="0" fontId="0" fillId="2" borderId="38" xfId="0" applyFont="1" applyFill="1" applyBorder="1" applyAlignment="1">
      <alignment wrapText="1"/>
    </xf>
    <xf numFmtId="0" fontId="0" fillId="2" borderId="45" xfId="0" applyFont="1" applyFill="1" applyBorder="1" applyAlignment="1">
      <alignment wrapText="1"/>
    </xf>
    <xf numFmtId="3" fontId="0" fillId="2" borderId="46" xfId="0" applyNumberFormat="1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0" fontId="0" fillId="2" borderId="45" xfId="0" applyFont="1" applyFill="1" applyBorder="1" applyAlignment="1">
      <alignment/>
    </xf>
    <xf numFmtId="10" fontId="0" fillId="6" borderId="46" xfId="0" applyNumberFormat="1" applyFont="1" applyFill="1" applyBorder="1" applyAlignment="1">
      <alignment horizontal="right"/>
    </xf>
    <xf numFmtId="3" fontId="0" fillId="2" borderId="41" xfId="0" applyNumberFormat="1" applyFont="1" applyFill="1" applyBorder="1" applyAlignment="1">
      <alignment/>
    </xf>
    <xf numFmtId="3" fontId="0" fillId="2" borderId="42" xfId="0" applyNumberFormat="1" applyFont="1" applyFill="1" applyBorder="1" applyAlignment="1">
      <alignment/>
    </xf>
    <xf numFmtId="10" fontId="0" fillId="6" borderId="41" xfId="0" applyNumberFormat="1" applyFont="1" applyFill="1" applyBorder="1" applyAlignment="1">
      <alignment horizontal="right"/>
    </xf>
    <xf numFmtId="3" fontId="4" fillId="2" borderId="28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 wrapText="1"/>
    </xf>
    <xf numFmtId="3" fontId="0" fillId="2" borderId="30" xfId="0" applyNumberFormat="1" applyFont="1" applyFill="1" applyBorder="1" applyAlignment="1">
      <alignment wrapText="1"/>
    </xf>
    <xf numFmtId="10" fontId="0" fillId="2" borderId="28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wrapText="1"/>
    </xf>
    <xf numFmtId="3" fontId="4" fillId="2" borderId="26" xfId="0" applyNumberFormat="1" applyFont="1" applyFill="1" applyBorder="1" applyAlignment="1">
      <alignment wrapText="1"/>
    </xf>
    <xf numFmtId="3" fontId="0" fillId="2" borderId="32" xfId="0" applyNumberFormat="1" applyFont="1" applyFill="1" applyBorder="1" applyAlignment="1">
      <alignment wrapText="1"/>
    </xf>
    <xf numFmtId="3" fontId="0" fillId="2" borderId="47" xfId="0" applyNumberFormat="1" applyFont="1" applyFill="1" applyBorder="1" applyAlignment="1">
      <alignment horizontal="right"/>
    </xf>
    <xf numFmtId="10" fontId="0" fillId="2" borderId="46" xfId="0" applyNumberFormat="1" applyFont="1" applyFill="1" applyBorder="1" applyAlignment="1">
      <alignment horizontal="right"/>
    </xf>
    <xf numFmtId="0" fontId="0" fillId="2" borderId="48" xfId="0" applyFont="1" applyFill="1" applyBorder="1" applyAlignment="1">
      <alignment horizontal="right"/>
    </xf>
    <xf numFmtId="0" fontId="0" fillId="2" borderId="48" xfId="0" applyFont="1" applyFill="1" applyBorder="1" applyAlignment="1" quotePrefix="1">
      <alignment horizontal="right"/>
    </xf>
    <xf numFmtId="0" fontId="0" fillId="2" borderId="48" xfId="0" applyFont="1" applyFill="1" applyBorder="1" applyAlignment="1">
      <alignment/>
    </xf>
    <xf numFmtId="3" fontId="0" fillId="2" borderId="48" xfId="0" applyNumberFormat="1" applyFont="1" applyFill="1" applyBorder="1" applyAlignment="1">
      <alignment/>
    </xf>
    <xf numFmtId="3" fontId="0" fillId="2" borderId="48" xfId="0" applyNumberFormat="1" applyFont="1" applyFill="1" applyBorder="1" applyAlignment="1">
      <alignment horizontal="right"/>
    </xf>
    <xf numFmtId="10" fontId="0" fillId="2" borderId="48" xfId="0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4" fillId="3" borderId="25" xfId="0" applyFont="1" applyFill="1" applyBorder="1" applyAlignment="1">
      <alignment/>
    </xf>
    <xf numFmtId="3" fontId="4" fillId="3" borderId="21" xfId="0" applyNumberFormat="1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/>
    </xf>
    <xf numFmtId="3" fontId="4" fillId="2" borderId="28" xfId="0" applyNumberFormat="1" applyFont="1" applyFill="1" applyBorder="1" applyAlignment="1">
      <alignment horizontal="right"/>
    </xf>
    <xf numFmtId="3" fontId="0" fillId="2" borderId="41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35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10" fontId="0" fillId="2" borderId="15" xfId="0" applyNumberFormat="1" applyFont="1" applyFill="1" applyBorder="1" applyAlignment="1">
      <alignment horizontal="right" wrapText="1"/>
    </xf>
    <xf numFmtId="0" fontId="0" fillId="2" borderId="48" xfId="0" applyFont="1" applyFill="1" applyBorder="1" applyAlignment="1">
      <alignment horizontal="left" wrapText="1"/>
    </xf>
    <xf numFmtId="3" fontId="0" fillId="2" borderId="48" xfId="0" applyNumberFormat="1" applyFont="1" applyFill="1" applyBorder="1" applyAlignment="1">
      <alignment horizontal="right" wrapText="1"/>
    </xf>
    <xf numFmtId="10" fontId="0" fillId="2" borderId="48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right" wrapText="1"/>
    </xf>
    <xf numFmtId="10" fontId="0" fillId="2" borderId="0" xfId="0" applyNumberFormat="1" applyFont="1" applyFill="1" applyBorder="1" applyAlignment="1">
      <alignment horizontal="right" wrapText="1"/>
    </xf>
    <xf numFmtId="0" fontId="4" fillId="4" borderId="25" xfId="0" applyFont="1" applyFill="1" applyBorder="1" applyAlignment="1">
      <alignment horizontal="left" wrapText="1"/>
    </xf>
    <xf numFmtId="3" fontId="4" fillId="4" borderId="26" xfId="0" applyNumberFormat="1" applyFont="1" applyFill="1" applyBorder="1" applyAlignment="1">
      <alignment horizontal="right" wrapText="1"/>
    </xf>
    <xf numFmtId="0" fontId="4" fillId="4" borderId="15" xfId="0" applyFont="1" applyFill="1" applyBorder="1" applyAlignment="1">
      <alignment/>
    </xf>
    <xf numFmtId="0" fontId="0" fillId="4" borderId="37" xfId="0" applyFont="1" applyFill="1" applyBorder="1" applyAlignment="1">
      <alignment horizontal="left" wrapText="1"/>
    </xf>
    <xf numFmtId="3" fontId="0" fillId="4" borderId="38" xfId="0" applyNumberFormat="1" applyFont="1" applyFill="1" applyBorder="1" applyAlignment="1">
      <alignment horizontal="right" wrapText="1"/>
    </xf>
    <xf numFmtId="0" fontId="0" fillId="4" borderId="34" xfId="0" applyFont="1" applyFill="1" applyBorder="1" applyAlignment="1">
      <alignment horizontal="left" wrapText="1"/>
    </xf>
    <xf numFmtId="3" fontId="0" fillId="4" borderId="35" xfId="0" applyNumberFormat="1" applyFont="1" applyFill="1" applyBorder="1" applyAlignment="1">
      <alignment horizontal="right" wrapText="1"/>
    </xf>
    <xf numFmtId="0" fontId="0" fillId="4" borderId="15" xfId="0" applyFont="1" applyFill="1" applyBorder="1" applyAlignment="1">
      <alignment/>
    </xf>
    <xf numFmtId="3" fontId="0" fillId="2" borderId="32" xfId="0" applyNumberFormat="1" applyFont="1" applyFill="1" applyBorder="1" applyAlignment="1">
      <alignment horizontal="right"/>
    </xf>
    <xf numFmtId="0" fontId="0" fillId="2" borderId="41" xfId="0" applyFont="1" applyFill="1" applyBorder="1" applyAlignment="1">
      <alignment wrapText="1"/>
    </xf>
    <xf numFmtId="3" fontId="0" fillId="2" borderId="21" xfId="0" applyNumberFormat="1" applyFont="1" applyFill="1" applyBorder="1" applyAlignment="1">
      <alignment horizontal="right"/>
    </xf>
    <xf numFmtId="0" fontId="0" fillId="2" borderId="31" xfId="0" applyFont="1" applyFill="1" applyBorder="1" applyAlignment="1">
      <alignment/>
    </xf>
    <xf numFmtId="3" fontId="0" fillId="2" borderId="42" xfId="0" applyNumberFormat="1" applyFont="1" applyFill="1" applyBorder="1" applyAlignment="1">
      <alignment horizontal="right"/>
    </xf>
    <xf numFmtId="10" fontId="0" fillId="2" borderId="15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10" fontId="0" fillId="2" borderId="27" xfId="0" applyNumberFormat="1" applyFont="1" applyFill="1" applyBorder="1" applyAlignment="1">
      <alignment horizontal="right"/>
    </xf>
    <xf numFmtId="10" fontId="0" fillId="2" borderId="41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/>
    </xf>
    <xf numFmtId="3" fontId="0" fillId="2" borderId="28" xfId="0" applyNumberFormat="1" applyFont="1" applyFill="1" applyBorder="1" applyAlignment="1">
      <alignment horizontal="right"/>
    </xf>
    <xf numFmtId="0" fontId="0" fillId="2" borderId="48" xfId="0" applyFont="1" applyFill="1" applyBorder="1" applyAlignment="1">
      <alignment wrapText="1"/>
    </xf>
    <xf numFmtId="3" fontId="4" fillId="2" borderId="49" xfId="0" applyNumberFormat="1" applyFont="1" applyFill="1" applyBorder="1" applyAlignment="1">
      <alignment horizontal="right"/>
    </xf>
    <xf numFmtId="10" fontId="4" fillId="2" borderId="23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0" fontId="0" fillId="2" borderId="29" xfId="0" applyFont="1" applyFill="1" applyBorder="1" applyAlignment="1">
      <alignment/>
    </xf>
    <xf numFmtId="3" fontId="0" fillId="2" borderId="30" xfId="0" applyNumberFormat="1" applyFont="1" applyFill="1" applyBorder="1" applyAlignment="1">
      <alignment horizontal="right"/>
    </xf>
    <xf numFmtId="0" fontId="0" fillId="2" borderId="28" xfId="0" applyFont="1" applyFill="1" applyBorder="1" applyAlignment="1">
      <alignment/>
    </xf>
    <xf numFmtId="0" fontId="4" fillId="2" borderId="22" xfId="0" applyFont="1" applyFill="1" applyBorder="1" applyAlignment="1">
      <alignment wrapText="1"/>
    </xf>
    <xf numFmtId="0" fontId="4" fillId="4" borderId="15" xfId="0" applyFont="1" applyFill="1" applyBorder="1" applyAlignment="1">
      <alignment horizontal="right"/>
    </xf>
    <xf numFmtId="10" fontId="4" fillId="4" borderId="21" xfId="0" applyNumberFormat="1" applyFont="1" applyFill="1" applyBorder="1" applyAlignment="1">
      <alignment horizontal="right" wrapText="1"/>
    </xf>
    <xf numFmtId="0" fontId="0" fillId="5" borderId="0" xfId="0" applyFont="1" applyFill="1" applyAlignment="1">
      <alignment/>
    </xf>
    <xf numFmtId="0" fontId="4" fillId="0" borderId="15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1" xfId="0" applyNumberFormat="1" applyFont="1" applyBorder="1" applyAlignment="1">
      <alignment/>
    </xf>
    <xf numFmtId="10" fontId="4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10" fontId="0" fillId="0" borderId="38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10" fontId="0" fillId="0" borderId="21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7" borderId="26" xfId="0" applyNumberFormat="1" applyFont="1" applyFill="1" applyBorder="1" applyAlignment="1">
      <alignment horizontal="right" wrapText="1"/>
    </xf>
    <xf numFmtId="10" fontId="0" fillId="0" borderId="28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10" fontId="4" fillId="0" borderId="28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10" fontId="4" fillId="2" borderId="23" xfId="0" applyNumberFormat="1" applyFont="1" applyFill="1" applyBorder="1" applyAlignment="1">
      <alignment horizontal="right" wrapText="1"/>
    </xf>
    <xf numFmtId="3" fontId="4" fillId="3" borderId="21" xfId="0" applyNumberFormat="1" applyFont="1" applyFill="1" applyBorder="1" applyAlignment="1">
      <alignment wrapText="1"/>
    </xf>
    <xf numFmtId="3" fontId="4" fillId="3" borderId="26" xfId="0" applyNumberFormat="1" applyFont="1" applyFill="1" applyBorder="1" applyAlignment="1">
      <alignment wrapText="1"/>
    </xf>
    <xf numFmtId="10" fontId="4" fillId="3" borderId="21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 wrapText="1"/>
    </xf>
    <xf numFmtId="10" fontId="0" fillId="0" borderId="27" xfId="0" applyNumberFormat="1" applyFont="1" applyBorder="1" applyAlignment="1">
      <alignment wrapText="1"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10" fontId="0" fillId="0" borderId="48" xfId="0" applyNumberFormat="1" applyFont="1" applyBorder="1" applyAlignment="1">
      <alignment wrapText="1"/>
    </xf>
    <xf numFmtId="0" fontId="0" fillId="2" borderId="50" xfId="0" applyFont="1" applyFill="1" applyBorder="1" applyAlignment="1">
      <alignment wrapText="1"/>
    </xf>
    <xf numFmtId="3" fontId="0" fillId="2" borderId="27" xfId="0" applyNumberFormat="1" applyFont="1" applyFill="1" applyBorder="1" applyAlignment="1">
      <alignment horizontal="right"/>
    </xf>
    <xf numFmtId="3" fontId="0" fillId="2" borderId="51" xfId="0" applyNumberFormat="1" applyFont="1" applyFill="1" applyBorder="1" applyAlignment="1">
      <alignment horizontal="right" wrapText="1"/>
    </xf>
    <xf numFmtId="0" fontId="0" fillId="2" borderId="27" xfId="0" applyFont="1" applyFill="1" applyBorder="1" applyAlignment="1">
      <alignment horizontal="right"/>
    </xf>
    <xf numFmtId="0" fontId="0" fillId="2" borderId="28" xfId="0" applyFont="1" applyFill="1" applyBorder="1" applyAlignment="1">
      <alignment wrapText="1"/>
    </xf>
    <xf numFmtId="3" fontId="3" fillId="2" borderId="28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40" xfId="0" applyFont="1" applyFill="1" applyBorder="1" applyAlignment="1">
      <alignment wrapText="1"/>
    </xf>
    <xf numFmtId="0" fontId="0" fillId="0" borderId="43" xfId="0" applyBorder="1" applyAlignment="1">
      <alignment/>
    </xf>
    <xf numFmtId="0" fontId="4" fillId="3" borderId="29" xfId="0" applyFont="1" applyFill="1" applyBorder="1" applyAlignment="1">
      <alignment wrapText="1"/>
    </xf>
    <xf numFmtId="3" fontId="4" fillId="3" borderId="28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3" borderId="15" xfId="0" applyNumberFormat="1" applyFont="1" applyFill="1" applyBorder="1" applyAlignment="1">
      <alignment horizontal="right" wrapText="1"/>
    </xf>
    <xf numFmtId="3" fontId="4" fillId="2" borderId="27" xfId="0" applyNumberFormat="1" applyFont="1" applyFill="1" applyBorder="1" applyAlignment="1">
      <alignment horizontal="right" wrapText="1"/>
    </xf>
    <xf numFmtId="0" fontId="0" fillId="2" borderId="4" xfId="0" applyFont="1" applyFill="1" applyBorder="1" applyAlignment="1">
      <alignment wrapText="1"/>
    </xf>
    <xf numFmtId="0" fontId="0" fillId="0" borderId="48" xfId="0" applyBorder="1" applyAlignment="1">
      <alignment/>
    </xf>
    <xf numFmtId="3" fontId="7" fillId="2" borderId="19" xfId="0" applyNumberFormat="1" applyFont="1" applyFill="1" applyBorder="1" applyAlignment="1">
      <alignment horizontal="right"/>
    </xf>
    <xf numFmtId="10" fontId="7" fillId="2" borderId="19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left"/>
    </xf>
    <xf numFmtId="0" fontId="4" fillId="3" borderId="28" xfId="0" applyFont="1" applyFill="1" applyBorder="1" applyAlignment="1" quotePrefix="1">
      <alignment horizontal="right"/>
    </xf>
    <xf numFmtId="10" fontId="4" fillId="3" borderId="52" xfId="0" applyNumberFormat="1" applyFont="1" applyFill="1" applyBorder="1" applyAlignment="1">
      <alignment horizontal="right" wrapText="1"/>
    </xf>
    <xf numFmtId="0" fontId="0" fillId="2" borderId="27" xfId="0" applyFont="1" applyFill="1" applyBorder="1" applyAlignment="1" quotePrefix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10" fontId="4" fillId="2" borderId="4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 wrapText="1"/>
    </xf>
    <xf numFmtId="3" fontId="4" fillId="2" borderId="33" xfId="0" applyNumberFormat="1" applyFont="1" applyFill="1" applyBorder="1" applyAlignment="1">
      <alignment horizontal="right" wrapText="1"/>
    </xf>
    <xf numFmtId="10" fontId="4" fillId="4" borderId="0" xfId="0" applyNumberFormat="1" applyFont="1" applyFill="1" applyBorder="1" applyAlignment="1">
      <alignment horizontal="right" wrapText="1"/>
    </xf>
    <xf numFmtId="3" fontId="0" fillId="2" borderId="16" xfId="0" applyNumberFormat="1" applyFont="1" applyFill="1" applyBorder="1" applyAlignment="1">
      <alignment/>
    </xf>
    <xf numFmtId="0" fontId="4" fillId="3" borderId="28" xfId="0" applyFont="1" applyFill="1" applyBorder="1" applyAlignment="1">
      <alignment horizontal="right" wrapText="1"/>
    </xf>
    <xf numFmtId="0" fontId="4" fillId="3" borderId="28" xfId="0" applyFont="1" applyFill="1" applyBorder="1" applyAlignment="1">
      <alignment wrapText="1"/>
    </xf>
    <xf numFmtId="0" fontId="4" fillId="3" borderId="29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wrapText="1"/>
    </xf>
    <xf numFmtId="10" fontId="0" fillId="2" borderId="38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right" wrapText="1"/>
    </xf>
    <xf numFmtId="0" fontId="0" fillId="2" borderId="21" xfId="0" applyFont="1" applyFill="1" applyBorder="1" applyAlignment="1" quotePrefix="1">
      <alignment horizontal="right" wrapText="1"/>
    </xf>
    <xf numFmtId="3" fontId="0" fillId="2" borderId="21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10" fontId="0" fillId="2" borderId="41" xfId="0" applyNumberFormat="1" applyFont="1" applyFill="1" applyBorder="1" applyAlignment="1">
      <alignment/>
    </xf>
    <xf numFmtId="10" fontId="0" fillId="2" borderId="21" xfId="0" applyNumberFormat="1" applyFont="1" applyFill="1" applyBorder="1" applyAlignment="1">
      <alignment/>
    </xf>
    <xf numFmtId="0" fontId="4" fillId="6" borderId="27" xfId="0" applyFont="1" applyFill="1" applyBorder="1" applyAlignment="1">
      <alignment horizontal="right" wrapText="1"/>
    </xf>
    <xf numFmtId="0" fontId="4" fillId="6" borderId="28" xfId="0" applyFont="1" applyFill="1" applyBorder="1" applyAlignment="1">
      <alignment wrapText="1"/>
    </xf>
    <xf numFmtId="0" fontId="4" fillId="6" borderId="29" xfId="0" applyFont="1" applyFill="1" applyBorder="1" applyAlignment="1">
      <alignment horizontal="left" wrapText="1"/>
    </xf>
    <xf numFmtId="3" fontId="4" fillId="6" borderId="28" xfId="0" applyNumberFormat="1" applyFont="1" applyFill="1" applyBorder="1" applyAlignment="1">
      <alignment horizontal="right" wrapText="1"/>
    </xf>
    <xf numFmtId="0" fontId="0" fillId="6" borderId="4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4" fillId="6" borderId="15" xfId="0" applyFont="1" applyFill="1" applyBorder="1" applyAlignment="1">
      <alignment horizontal="right" wrapText="1"/>
    </xf>
    <xf numFmtId="0" fontId="4" fillId="6" borderId="27" xfId="0" applyFont="1" applyFill="1" applyBorder="1" applyAlignment="1">
      <alignment wrapText="1"/>
    </xf>
    <xf numFmtId="0" fontId="0" fillId="6" borderId="32" xfId="0" applyFont="1" applyFill="1" applyBorder="1" applyAlignment="1">
      <alignment horizontal="left" wrapText="1"/>
    </xf>
    <xf numFmtId="3" fontId="0" fillId="6" borderId="32" xfId="0" applyNumberFormat="1" applyFont="1" applyFill="1" applyBorder="1" applyAlignment="1">
      <alignment horizontal="right" wrapText="1"/>
    </xf>
    <xf numFmtId="0" fontId="4" fillId="6" borderId="15" xfId="0" applyFont="1" applyFill="1" applyBorder="1" applyAlignment="1">
      <alignment wrapText="1"/>
    </xf>
    <xf numFmtId="10" fontId="0" fillId="4" borderId="38" xfId="0" applyNumberFormat="1" applyFont="1" applyFill="1" applyBorder="1" applyAlignment="1">
      <alignment horizontal="right"/>
    </xf>
    <xf numFmtId="0" fontId="4" fillId="6" borderId="21" xfId="0" applyFont="1" applyFill="1" applyBorder="1" applyAlignment="1">
      <alignment wrapText="1"/>
    </xf>
    <xf numFmtId="10" fontId="0" fillId="4" borderId="41" xfId="0" applyNumberFormat="1" applyFont="1" applyFill="1" applyBorder="1" applyAlignment="1">
      <alignment horizontal="right"/>
    </xf>
    <xf numFmtId="10" fontId="4" fillId="2" borderId="21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10" fontId="0" fillId="2" borderId="32" xfId="0" applyNumberFormat="1" applyFont="1" applyFill="1" applyBorder="1" applyAlignment="1">
      <alignment/>
    </xf>
    <xf numFmtId="3" fontId="4" fillId="3" borderId="28" xfId="0" applyNumberFormat="1" applyFont="1" applyFill="1" applyBorder="1" applyAlignment="1">
      <alignment/>
    </xf>
    <xf numFmtId="10" fontId="4" fillId="3" borderId="28" xfId="0" applyNumberFormat="1" applyFont="1" applyFill="1" applyBorder="1" applyAlignment="1">
      <alignment/>
    </xf>
    <xf numFmtId="3" fontId="4" fillId="2" borderId="30" xfId="0" applyNumberFormat="1" applyFont="1" applyFill="1" applyBorder="1" applyAlignment="1">
      <alignment/>
    </xf>
    <xf numFmtId="10" fontId="4" fillId="2" borderId="28" xfId="0" applyNumberFormat="1" applyFont="1" applyFill="1" applyBorder="1" applyAlignment="1">
      <alignment/>
    </xf>
    <xf numFmtId="10" fontId="4" fillId="3" borderId="28" xfId="0" applyNumberFormat="1" applyFont="1" applyFill="1" applyBorder="1" applyAlignment="1">
      <alignment horizontal="right" wrapText="1"/>
    </xf>
    <xf numFmtId="0" fontId="4" fillId="2" borderId="21" xfId="0" applyNumberFormat="1" applyFont="1" applyFill="1" applyBorder="1" applyAlignment="1">
      <alignment/>
    </xf>
    <xf numFmtId="0" fontId="4" fillId="2" borderId="27" xfId="0" applyNumberFormat="1" applyFont="1" applyFill="1" applyBorder="1" applyAlignment="1">
      <alignment/>
    </xf>
    <xf numFmtId="0" fontId="0" fillId="2" borderId="32" xfId="0" applyFont="1" applyFill="1" applyBorder="1" applyAlignment="1">
      <alignment horizontal="left" wrapText="1"/>
    </xf>
    <xf numFmtId="10" fontId="0" fillId="2" borderId="35" xfId="0" applyNumberFormat="1" applyFont="1" applyFill="1" applyBorder="1" applyAlignment="1">
      <alignment/>
    </xf>
    <xf numFmtId="0" fontId="4" fillId="3" borderId="28" xfId="0" applyFont="1" applyFill="1" applyBorder="1" applyAlignment="1">
      <alignment horizontal="left" wrapText="1"/>
    </xf>
    <xf numFmtId="3" fontId="4" fillId="2" borderId="23" xfId="0" applyNumberFormat="1" applyFont="1" applyFill="1" applyBorder="1" applyAlignment="1">
      <alignment horizontal="right" wrapText="1"/>
    </xf>
    <xf numFmtId="3" fontId="4" fillId="2" borderId="22" xfId="0" applyNumberFormat="1" applyFont="1" applyFill="1" applyBorder="1" applyAlignment="1">
      <alignment wrapText="1"/>
    </xf>
    <xf numFmtId="3" fontId="4" fillId="2" borderId="23" xfId="0" applyNumberFormat="1" applyFont="1" applyFill="1" applyBorder="1" applyAlignment="1">
      <alignment/>
    </xf>
    <xf numFmtId="10" fontId="4" fillId="2" borderId="23" xfId="0" applyNumberFormat="1" applyFont="1" applyFill="1" applyBorder="1" applyAlignment="1">
      <alignment/>
    </xf>
    <xf numFmtId="3" fontId="4" fillId="3" borderId="21" xfId="0" applyNumberFormat="1" applyFont="1" applyFill="1" applyBorder="1" applyAlignment="1" quotePrefix="1">
      <alignment horizontal="right"/>
    </xf>
    <xf numFmtId="1" fontId="4" fillId="3" borderId="21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 horizontal="left" wrapText="1"/>
    </xf>
    <xf numFmtId="3" fontId="4" fillId="3" borderId="52" xfId="0" applyNumberFormat="1" applyFont="1" applyFill="1" applyBorder="1" applyAlignment="1">
      <alignment/>
    </xf>
    <xf numFmtId="10" fontId="4" fillId="3" borderId="21" xfId="0" applyNumberFormat="1" applyFont="1" applyFill="1" applyBorder="1" applyAlignment="1">
      <alignment/>
    </xf>
    <xf numFmtId="3" fontId="4" fillId="4" borderId="15" xfId="0" applyNumberFormat="1" applyFont="1" applyFill="1" applyBorder="1" applyAlignment="1">
      <alignment horizontal="right"/>
    </xf>
    <xf numFmtId="3" fontId="4" fillId="6" borderId="21" xfId="0" applyNumberFormat="1" applyFont="1" applyFill="1" applyBorder="1" applyAlignment="1" quotePrefix="1">
      <alignment horizontal="right"/>
    </xf>
    <xf numFmtId="3" fontId="4" fillId="0" borderId="25" xfId="0" applyNumberFormat="1" applyFont="1" applyBorder="1" applyAlignment="1">
      <alignment wrapText="1"/>
    </xf>
    <xf numFmtId="3" fontId="4" fillId="0" borderId="32" xfId="0" applyNumberFormat="1" applyFont="1" applyBorder="1" applyAlignment="1">
      <alignment wrapText="1"/>
    </xf>
    <xf numFmtId="3" fontId="3" fillId="0" borderId="32" xfId="0" applyNumberFormat="1" applyFont="1" applyBorder="1" applyAlignment="1">
      <alignment wrapText="1"/>
    </xf>
    <xf numFmtId="3" fontId="0" fillId="4" borderId="21" xfId="0" applyNumberFormat="1" applyFont="1" applyFill="1" applyBorder="1" applyAlignment="1">
      <alignment horizontal="right"/>
    </xf>
    <xf numFmtId="1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wrapText="1"/>
    </xf>
    <xf numFmtId="3" fontId="4" fillId="3" borderId="25" xfId="0" applyNumberFormat="1" applyFont="1" applyFill="1" applyBorder="1" applyAlignment="1">
      <alignment wrapText="1"/>
    </xf>
    <xf numFmtId="3" fontId="8" fillId="3" borderId="21" xfId="0" applyNumberFormat="1" applyFont="1" applyFill="1" applyBorder="1" applyAlignment="1">
      <alignment wrapText="1"/>
    </xf>
    <xf numFmtId="3" fontId="4" fillId="4" borderId="27" xfId="0" applyNumberFormat="1" applyFont="1" applyFill="1" applyBorder="1" applyAlignment="1">
      <alignment horizontal="right"/>
    </xf>
    <xf numFmtId="1" fontId="4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wrapText="1"/>
    </xf>
    <xf numFmtId="1" fontId="0" fillId="0" borderId="15" xfId="0" applyNumberFormat="1" applyFont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0" fillId="2" borderId="48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 horizontal="right"/>
    </xf>
    <xf numFmtId="1" fontId="4" fillId="2" borderId="21" xfId="0" applyNumberFormat="1" applyFont="1" applyFill="1" applyBorder="1" applyAlignment="1">
      <alignment/>
    </xf>
    <xf numFmtId="1" fontId="4" fillId="2" borderId="28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10" fontId="4" fillId="0" borderId="21" xfId="0" applyNumberFormat="1" applyFont="1" applyBorder="1" applyAlignment="1">
      <alignment wrapText="1"/>
    </xf>
    <xf numFmtId="3" fontId="0" fillId="0" borderId="3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10" fontId="0" fillId="0" borderId="3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/>
    </xf>
    <xf numFmtId="3" fontId="0" fillId="0" borderId="25" xfId="0" applyNumberFormat="1" applyFont="1" applyBorder="1" applyAlignment="1">
      <alignment wrapText="1"/>
    </xf>
    <xf numFmtId="3" fontId="4" fillId="3" borderId="25" xfId="0" applyNumberFormat="1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1" fontId="0" fillId="0" borderId="27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0" fillId="2" borderId="28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4" borderId="28" xfId="0" applyNumberFormat="1" applyFont="1" applyFill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1" fontId="4" fillId="0" borderId="28" xfId="0" applyNumberFormat="1" applyFont="1" applyBorder="1" applyAlignment="1">
      <alignment/>
    </xf>
    <xf numFmtId="3" fontId="4" fillId="0" borderId="27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10" fontId="4" fillId="0" borderId="23" xfId="0" applyNumberFormat="1" applyFont="1" applyBorder="1" applyAlignment="1">
      <alignment wrapText="1"/>
    </xf>
    <xf numFmtId="0" fontId="0" fillId="3" borderId="21" xfId="0" applyFont="1" applyFill="1" applyBorder="1" applyAlignment="1">
      <alignment/>
    </xf>
    <xf numFmtId="3" fontId="4" fillId="3" borderId="15" xfId="0" applyNumberFormat="1" applyFont="1" applyFill="1" applyBorder="1" applyAlignment="1">
      <alignment wrapText="1"/>
    </xf>
    <xf numFmtId="3" fontId="4" fillId="3" borderId="52" xfId="0" applyNumberFormat="1" applyFont="1" applyFill="1" applyBorder="1" applyAlignment="1">
      <alignment wrapText="1"/>
    </xf>
    <xf numFmtId="10" fontId="4" fillId="3" borderId="52" xfId="0" applyNumberFormat="1" applyFont="1" applyFill="1" applyBorder="1" applyAlignment="1">
      <alignment wrapText="1"/>
    </xf>
    <xf numFmtId="0" fontId="0" fillId="0" borderId="27" xfId="0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49" fontId="4" fillId="3" borderId="21" xfId="0" applyNumberFormat="1" applyFont="1" applyFill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4" fillId="0" borderId="25" xfId="0" applyFont="1" applyBorder="1" applyAlignment="1">
      <alignment wrapText="1"/>
    </xf>
    <xf numFmtId="49" fontId="0" fillId="0" borderId="27" xfId="0" applyNumberFormat="1" applyFont="1" applyBorder="1" applyAlignment="1">
      <alignment/>
    </xf>
    <xf numFmtId="49" fontId="4" fillId="3" borderId="28" xfId="0" applyNumberFormat="1" applyFont="1" applyFill="1" applyBorder="1" applyAlignment="1">
      <alignment horizontal="right"/>
    </xf>
    <xf numFmtId="49" fontId="4" fillId="3" borderId="28" xfId="0" applyNumberFormat="1" applyFont="1" applyFill="1" applyBorder="1" applyAlignment="1">
      <alignment/>
    </xf>
    <xf numFmtId="49" fontId="4" fillId="0" borderId="28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 wrapText="1"/>
    </xf>
    <xf numFmtId="3" fontId="0" fillId="2" borderId="32" xfId="0" applyNumberFormat="1" applyFont="1" applyFill="1" applyBorder="1" applyAlignment="1">
      <alignment/>
    </xf>
    <xf numFmtId="3" fontId="4" fillId="0" borderId="4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3" fontId="4" fillId="3" borderId="28" xfId="0" applyNumberFormat="1" applyFont="1" applyFill="1" applyBorder="1" applyAlignment="1">
      <alignment wrapText="1"/>
    </xf>
    <xf numFmtId="10" fontId="4" fillId="3" borderId="28" xfId="0" applyNumberFormat="1" applyFont="1" applyFill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31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3" fontId="0" fillId="0" borderId="41" xfId="0" applyNumberFormat="1" applyFont="1" applyBorder="1" applyAlignment="1">
      <alignment wrapText="1"/>
    </xf>
    <xf numFmtId="0" fontId="0" fillId="0" borderId="29" xfId="0" applyFont="1" applyBorder="1" applyAlignment="1">
      <alignment horizontal="left" wrapText="1"/>
    </xf>
    <xf numFmtId="0" fontId="4" fillId="4" borderId="25" xfId="0" applyFont="1" applyFill="1" applyBorder="1" applyAlignment="1">
      <alignment wrapText="1"/>
    </xf>
    <xf numFmtId="3" fontId="4" fillId="4" borderId="21" xfId="0" applyNumberFormat="1" applyFont="1" applyFill="1" applyBorder="1" applyAlignment="1">
      <alignment wrapText="1"/>
    </xf>
    <xf numFmtId="10" fontId="4" fillId="4" borderId="21" xfId="0" applyNumberFormat="1" applyFont="1" applyFill="1" applyBorder="1" applyAlignment="1">
      <alignment wrapText="1"/>
    </xf>
    <xf numFmtId="3" fontId="0" fillId="4" borderId="21" xfId="0" applyNumberFormat="1" applyFont="1" applyFill="1" applyBorder="1" applyAlignment="1">
      <alignment wrapText="1"/>
    </xf>
    <xf numFmtId="10" fontId="0" fillId="4" borderId="21" xfId="0" applyNumberFormat="1" applyFont="1" applyFill="1" applyBorder="1" applyAlignment="1">
      <alignment wrapText="1"/>
    </xf>
    <xf numFmtId="10" fontId="4" fillId="2" borderId="28" xfId="0" applyNumberFormat="1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1" xfId="0" applyNumberFormat="1" applyFont="1" applyBorder="1" applyAlignment="1">
      <alignment/>
    </xf>
    <xf numFmtId="10" fontId="4" fillId="0" borderId="15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8" xfId="0" applyNumberFormat="1" applyBorder="1" applyAlignment="1">
      <alignment/>
    </xf>
    <xf numFmtId="0" fontId="4" fillId="2" borderId="48" xfId="0" applyFont="1" applyFill="1" applyBorder="1" applyAlignment="1">
      <alignment horizontal="right"/>
    </xf>
    <xf numFmtId="0" fontId="4" fillId="0" borderId="0" xfId="0" applyFont="1" applyAlignment="1">
      <alignment/>
    </xf>
    <xf numFmtId="3" fontId="0" fillId="3" borderId="21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4" borderId="4" xfId="0" applyFont="1" applyFill="1" applyBorder="1" applyAlignment="1">
      <alignment horizontal="left" wrapText="1"/>
    </xf>
    <xf numFmtId="3" fontId="0" fillId="4" borderId="15" xfId="0" applyNumberFormat="1" applyFont="1" applyFill="1" applyBorder="1" applyAlignment="1">
      <alignment horizontal="right" wrapText="1"/>
    </xf>
    <xf numFmtId="10" fontId="0" fillId="4" borderId="15" xfId="0" applyNumberFormat="1" applyFont="1" applyFill="1" applyBorder="1" applyAlignment="1">
      <alignment horizontal="right" wrapText="1"/>
    </xf>
    <xf numFmtId="0" fontId="0" fillId="4" borderId="48" xfId="0" applyFont="1" applyFill="1" applyBorder="1" applyAlignment="1">
      <alignment horizontal="right"/>
    </xf>
    <xf numFmtId="0" fontId="0" fillId="4" borderId="48" xfId="0" applyFont="1" applyFill="1" applyBorder="1" applyAlignment="1">
      <alignment/>
    </xf>
    <xf numFmtId="0" fontId="0" fillId="4" borderId="48" xfId="0" applyFont="1" applyFill="1" applyBorder="1" applyAlignment="1">
      <alignment horizontal="left" wrapText="1"/>
    </xf>
    <xf numFmtId="3" fontId="0" fillId="4" borderId="48" xfId="0" applyNumberFormat="1" applyFont="1" applyFill="1" applyBorder="1" applyAlignment="1">
      <alignment horizontal="right" wrapText="1"/>
    </xf>
    <xf numFmtId="10" fontId="0" fillId="4" borderId="48" xfId="0" applyNumberFormat="1" applyFont="1" applyFill="1" applyBorder="1" applyAlignment="1">
      <alignment horizontal="right" wrapText="1"/>
    </xf>
    <xf numFmtId="0" fontId="0" fillId="5" borderId="48" xfId="0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0" fontId="0" fillId="0" borderId="32" xfId="0" applyNumberFormat="1" applyFont="1" applyBorder="1" applyAlignment="1">
      <alignment/>
    </xf>
    <xf numFmtId="3" fontId="0" fillId="2" borderId="27" xfId="0" applyNumberFormat="1" applyFont="1" applyFill="1" applyBorder="1" applyAlignment="1">
      <alignment horizontal="right" wrapText="1"/>
    </xf>
    <xf numFmtId="3" fontId="3" fillId="0" borderId="21" xfId="0" applyNumberFormat="1" applyFont="1" applyBorder="1" applyAlignment="1">
      <alignment wrapText="1"/>
    </xf>
    <xf numFmtId="1" fontId="4" fillId="2" borderId="27" xfId="0" applyNumberFormat="1" applyFont="1" applyFill="1" applyBorder="1" applyAlignment="1">
      <alignment/>
    </xf>
    <xf numFmtId="0" fontId="0" fillId="2" borderId="27" xfId="0" applyFont="1" applyFill="1" applyBorder="1" applyAlignment="1">
      <alignment wrapText="1"/>
    </xf>
    <xf numFmtId="10" fontId="4" fillId="2" borderId="27" xfId="0" applyNumberFormat="1" applyFont="1" applyFill="1" applyBorder="1" applyAlignment="1">
      <alignment horizontal="right" wrapText="1"/>
    </xf>
    <xf numFmtId="3" fontId="4" fillId="2" borderId="48" xfId="0" applyNumberFormat="1" applyFont="1" applyFill="1" applyBorder="1" applyAlignment="1">
      <alignment horizontal="right"/>
    </xf>
    <xf numFmtId="1" fontId="4" fillId="2" borderId="48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 horizontal="right" wrapText="1"/>
    </xf>
    <xf numFmtId="10" fontId="4" fillId="2" borderId="48" xfId="0" applyNumberFormat="1" applyFont="1" applyFill="1" applyBorder="1" applyAlignment="1">
      <alignment horizontal="right" wrapText="1"/>
    </xf>
    <xf numFmtId="1" fontId="0" fillId="3" borderId="21" xfId="0" applyNumberFormat="1" applyFont="1" applyFill="1" applyBorder="1" applyAlignment="1">
      <alignment/>
    </xf>
    <xf numFmtId="10" fontId="0" fillId="3" borderId="21" xfId="0" applyNumberFormat="1" applyFont="1" applyFill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wrapText="1"/>
    </xf>
    <xf numFmtId="3" fontId="0" fillId="0" borderId="26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"/>
  <sheetViews>
    <sheetView tabSelected="1" zoomScale="75" zoomScaleNormal="75" workbookViewId="0" topLeftCell="A1">
      <selection activeCell="E484" sqref="E484:E486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79.00390625" style="2" customWidth="1"/>
    <col min="4" max="4" width="20.875" style="35" customWidth="1"/>
    <col min="5" max="5" width="19.25390625" style="2" customWidth="1"/>
    <col min="6" max="6" width="16.875" style="2" customWidth="1"/>
    <col min="7" max="7" width="9.125" style="16" customWidth="1"/>
    <col min="8" max="8" width="9.125" style="5" customWidth="1"/>
    <col min="9" max="10" width="10.375" style="5" customWidth="1"/>
    <col min="11" max="14" width="9.125" style="5" customWidth="1"/>
    <col min="15" max="16384" width="9.125" style="6" customWidth="1"/>
  </cols>
  <sheetData>
    <row r="1" spans="1:7" ht="15" customHeight="1">
      <c r="A1" s="1" t="s">
        <v>0</v>
      </c>
      <c r="D1" s="3"/>
      <c r="E1" s="2" t="s">
        <v>1</v>
      </c>
      <c r="F1" s="4"/>
      <c r="G1" s="5"/>
    </row>
    <row r="2" spans="4:7" ht="15">
      <c r="D2" s="3"/>
      <c r="E2" s="2" t="s">
        <v>2</v>
      </c>
      <c r="F2" s="4"/>
      <c r="G2" s="5"/>
    </row>
    <row r="3" spans="1:7" ht="15.75">
      <c r="A3" s="7"/>
      <c r="B3" s="8" t="s">
        <v>298</v>
      </c>
      <c r="C3" s="9"/>
      <c r="D3" s="5"/>
      <c r="E3" s="6" t="s">
        <v>3</v>
      </c>
      <c r="F3" s="4"/>
      <c r="G3" s="5"/>
    </row>
    <row r="4" spans="2:7" ht="15" customHeight="1">
      <c r="B4" s="6"/>
      <c r="C4" s="6"/>
      <c r="D4" s="5"/>
      <c r="E4" s="6" t="s">
        <v>4</v>
      </c>
      <c r="F4" s="4"/>
      <c r="G4" s="5"/>
    </row>
    <row r="5" spans="1:7" ht="15" thickBot="1">
      <c r="A5" s="10"/>
      <c r="B5" s="11"/>
      <c r="C5" s="11"/>
      <c r="D5" s="11"/>
      <c r="E5" s="11"/>
      <c r="F5" s="12" t="s">
        <v>5</v>
      </c>
      <c r="G5" s="5"/>
    </row>
    <row r="6" spans="1:6" ht="27" customHeight="1" thickTop="1">
      <c r="A6" s="13"/>
      <c r="B6" s="14"/>
      <c r="C6" s="15" t="s">
        <v>6</v>
      </c>
      <c r="D6" s="513" t="s">
        <v>7</v>
      </c>
      <c r="E6" s="515" t="s">
        <v>8</v>
      </c>
      <c r="F6" s="517" t="s">
        <v>9</v>
      </c>
    </row>
    <row r="7" spans="1:6" ht="40.5" customHeight="1" thickBot="1">
      <c r="A7" s="17" t="s">
        <v>10</v>
      </c>
      <c r="B7" s="18" t="s">
        <v>11</v>
      </c>
      <c r="C7" s="19" t="s">
        <v>12</v>
      </c>
      <c r="D7" s="514"/>
      <c r="E7" s="516"/>
      <c r="F7" s="514"/>
    </row>
    <row r="8" spans="1:14" s="27" customFormat="1" ht="13.5" customHeight="1" thickBot="1" thickTop="1">
      <c r="A8" s="20">
        <v>1</v>
      </c>
      <c r="B8" s="20">
        <v>2</v>
      </c>
      <c r="C8" s="21">
        <v>3</v>
      </c>
      <c r="D8" s="22">
        <v>4</v>
      </c>
      <c r="E8" s="23">
        <v>5</v>
      </c>
      <c r="F8" s="24">
        <v>6</v>
      </c>
      <c r="G8" s="25"/>
      <c r="H8" s="26"/>
      <c r="I8" s="26"/>
      <c r="J8" s="26"/>
      <c r="K8" s="26"/>
      <c r="L8" s="26"/>
      <c r="M8" s="26"/>
      <c r="N8" s="26"/>
    </row>
    <row r="9" spans="1:6" ht="27" customHeight="1" thickBot="1" thickTop="1">
      <c r="A9" s="28"/>
      <c r="B9" s="29"/>
      <c r="C9" s="30" t="s">
        <v>13</v>
      </c>
      <c r="D9" s="31">
        <f>D11+D255</f>
        <v>633498259</v>
      </c>
      <c r="E9" s="32">
        <f>E11+E255</f>
        <v>658128956</v>
      </c>
      <c r="F9" s="33">
        <f>E9/D9</f>
        <v>1.0388804493936266</v>
      </c>
    </row>
    <row r="10" spans="1:6" ht="11.25" customHeight="1">
      <c r="A10" s="34"/>
      <c r="B10" s="35"/>
      <c r="C10" s="36" t="s">
        <v>14</v>
      </c>
      <c r="D10" s="37"/>
      <c r="E10" s="38"/>
      <c r="F10" s="39"/>
    </row>
    <row r="11" spans="1:6" ht="16.5" customHeight="1" thickBot="1">
      <c r="A11" s="40"/>
      <c r="B11" s="41"/>
      <c r="C11" s="42" t="s">
        <v>296</v>
      </c>
      <c r="D11" s="43">
        <f>D12+D159+D171+D200+D210</f>
        <v>430439379</v>
      </c>
      <c r="E11" s="44">
        <f>E12+E159+E171+E200+E210</f>
        <v>451383495</v>
      </c>
      <c r="F11" s="45">
        <f>E11/D11</f>
        <v>1.048657527684055</v>
      </c>
    </row>
    <row r="12" spans="1:6" ht="18.75" customHeight="1" thickBot="1">
      <c r="A12" s="46"/>
      <c r="B12" s="47"/>
      <c r="C12" s="48" t="s">
        <v>15</v>
      </c>
      <c r="D12" s="49">
        <f>D13+D16+D35+D49+D84+D88+D109+D129+D135+D143+D31+D46</f>
        <v>275983513</v>
      </c>
      <c r="E12" s="49">
        <f>E13+E16+E35+E49+E84+E88+E109+E129+E135+E143+E31+E46</f>
        <v>323367625</v>
      </c>
      <c r="F12" s="50">
        <f>E12/D12</f>
        <v>1.1716918213154277</v>
      </c>
    </row>
    <row r="13" spans="1:6" ht="19.5" customHeight="1" thickTop="1">
      <c r="A13" s="51" t="s">
        <v>16</v>
      </c>
      <c r="B13" s="52"/>
      <c r="C13" s="53" t="s">
        <v>17</v>
      </c>
      <c r="D13" s="54">
        <f>D14</f>
        <v>208</v>
      </c>
      <c r="E13" s="55">
        <f>E14</f>
        <v>210</v>
      </c>
      <c r="F13" s="56">
        <f>E13/D13</f>
        <v>1.0096153846153846</v>
      </c>
    </row>
    <row r="14" spans="1:6" ht="19.5" customHeight="1">
      <c r="A14" s="57"/>
      <c r="B14" s="58" t="s">
        <v>18</v>
      </c>
      <c r="C14" s="59" t="s">
        <v>19</v>
      </c>
      <c r="D14" s="60">
        <f>D15</f>
        <v>208</v>
      </c>
      <c r="E14" s="61">
        <f>E15</f>
        <v>210</v>
      </c>
      <c r="F14" s="62">
        <f aca="true" t="shared" si="0" ref="F14:F29">E14/D14</f>
        <v>1.0096153846153846</v>
      </c>
    </row>
    <row r="15" spans="1:6" ht="19.5" customHeight="1">
      <c r="A15" s="46"/>
      <c r="B15" s="63"/>
      <c r="C15" s="64" t="s">
        <v>20</v>
      </c>
      <c r="D15" s="65">
        <v>208</v>
      </c>
      <c r="E15" s="66">
        <v>210</v>
      </c>
      <c r="F15" s="67">
        <f t="shared" si="0"/>
        <v>1.0096153846153846</v>
      </c>
    </row>
    <row r="16" spans="1:6" ht="19.5" customHeight="1">
      <c r="A16" s="68">
        <v>700</v>
      </c>
      <c r="B16" s="69"/>
      <c r="C16" s="70" t="s">
        <v>21</v>
      </c>
      <c r="D16" s="54">
        <f>D17+D19</f>
        <v>34639740</v>
      </c>
      <c r="E16" s="54">
        <f>E17+E19</f>
        <v>35252700</v>
      </c>
      <c r="F16" s="56">
        <f t="shared" si="0"/>
        <v>1.0176952829322623</v>
      </c>
    </row>
    <row r="17" spans="1:14" s="2" customFormat="1" ht="19.5" customHeight="1">
      <c r="A17" s="71"/>
      <c r="B17" s="72">
        <v>70001</v>
      </c>
      <c r="C17" s="73" t="s">
        <v>22</v>
      </c>
      <c r="D17" s="74">
        <f>D18</f>
        <v>3700</v>
      </c>
      <c r="E17" s="74">
        <f>E18</f>
        <v>3700</v>
      </c>
      <c r="F17" s="75">
        <f t="shared" si="0"/>
        <v>1</v>
      </c>
      <c r="G17" s="36"/>
      <c r="H17" s="3"/>
      <c r="I17" s="3"/>
      <c r="J17" s="3"/>
      <c r="K17" s="3"/>
      <c r="L17" s="3"/>
      <c r="M17" s="3"/>
      <c r="N17" s="3"/>
    </row>
    <row r="18" spans="1:14" s="2" customFormat="1" ht="25.5" customHeight="1">
      <c r="A18" s="71"/>
      <c r="B18" s="72"/>
      <c r="C18" s="76" t="s">
        <v>23</v>
      </c>
      <c r="D18" s="77">
        <v>3700</v>
      </c>
      <c r="E18" s="78">
        <v>3700</v>
      </c>
      <c r="F18" s="79">
        <f t="shared" si="0"/>
        <v>1</v>
      </c>
      <c r="G18" s="36"/>
      <c r="H18" s="3"/>
      <c r="I18" s="3"/>
      <c r="J18" s="3"/>
      <c r="K18" s="3"/>
      <c r="L18" s="3"/>
      <c r="M18" s="3"/>
      <c r="N18" s="3"/>
    </row>
    <row r="19" spans="1:6" ht="19.5" customHeight="1">
      <c r="A19" s="80"/>
      <c r="B19" s="81">
        <v>70005</v>
      </c>
      <c r="C19" s="82" t="s">
        <v>149</v>
      </c>
      <c r="D19" s="74">
        <f>SUM(D20:D30)</f>
        <v>34636040</v>
      </c>
      <c r="E19" s="74">
        <f>SUM(E20:E30)</f>
        <v>35249000</v>
      </c>
      <c r="F19" s="62">
        <f t="shared" si="0"/>
        <v>1.0176971732334297</v>
      </c>
    </row>
    <row r="20" spans="1:6" ht="21" customHeight="1">
      <c r="A20" s="80"/>
      <c r="B20" s="83"/>
      <c r="C20" s="84" t="s">
        <v>25</v>
      </c>
      <c r="D20" s="85">
        <v>10600000</v>
      </c>
      <c r="E20" s="86">
        <v>11500000</v>
      </c>
      <c r="F20" s="87">
        <f t="shared" si="0"/>
        <v>1.0849056603773586</v>
      </c>
    </row>
    <row r="21" spans="1:6" ht="21" customHeight="1">
      <c r="A21" s="80"/>
      <c r="B21" s="88"/>
      <c r="C21" s="89" t="s">
        <v>26</v>
      </c>
      <c r="D21" s="90">
        <v>3200000</v>
      </c>
      <c r="E21" s="91">
        <v>3300000</v>
      </c>
      <c r="F21" s="92">
        <f t="shared" si="0"/>
        <v>1.03125</v>
      </c>
    </row>
    <row r="22" spans="1:6" ht="21" customHeight="1">
      <c r="A22" s="34"/>
      <c r="B22" s="88"/>
      <c r="C22" s="93" t="s">
        <v>27</v>
      </c>
      <c r="D22" s="94">
        <f>3733500+40000</f>
        <v>3773500</v>
      </c>
      <c r="E22" s="91">
        <f>2621000+40000</f>
        <v>2661000</v>
      </c>
      <c r="F22" s="92">
        <f t="shared" si="0"/>
        <v>0.7051808665694979</v>
      </c>
    </row>
    <row r="23" spans="1:6" ht="21" customHeight="1">
      <c r="A23" s="95"/>
      <c r="B23" s="88"/>
      <c r="C23" s="96" t="s">
        <v>28</v>
      </c>
      <c r="D23" s="91">
        <v>750000</v>
      </c>
      <c r="E23" s="97">
        <v>450000</v>
      </c>
      <c r="F23" s="92">
        <f t="shared" si="0"/>
        <v>0.6</v>
      </c>
    </row>
    <row r="24" spans="1:6" ht="29.25" customHeight="1">
      <c r="A24" s="95" t="s">
        <v>0</v>
      </c>
      <c r="B24" s="88"/>
      <c r="C24" s="96" t="s">
        <v>29</v>
      </c>
      <c r="D24" s="91">
        <v>100000</v>
      </c>
      <c r="E24" s="91">
        <v>100000</v>
      </c>
      <c r="F24" s="92">
        <f t="shared" si="0"/>
        <v>1</v>
      </c>
    </row>
    <row r="25" spans="1:7" s="5" customFormat="1" ht="19.5" customHeight="1">
      <c r="A25" s="95"/>
      <c r="B25" s="88"/>
      <c r="C25" s="96" t="s">
        <v>30</v>
      </c>
      <c r="D25" s="91">
        <v>4500000</v>
      </c>
      <c r="E25" s="98">
        <v>5000000</v>
      </c>
      <c r="F25" s="92">
        <f t="shared" si="0"/>
        <v>1.1111111111111112</v>
      </c>
      <c r="G25" s="16"/>
    </row>
    <row r="26" spans="1:7" s="5" customFormat="1" ht="19.5" customHeight="1">
      <c r="A26" s="95"/>
      <c r="B26" s="88"/>
      <c r="C26" s="93" t="s">
        <v>31</v>
      </c>
      <c r="D26" s="94">
        <v>3000000</v>
      </c>
      <c r="E26" s="91">
        <v>3000000</v>
      </c>
      <c r="F26" s="92">
        <f t="shared" si="0"/>
        <v>1</v>
      </c>
      <c r="G26" s="16"/>
    </row>
    <row r="27" spans="1:6" ht="19.5" customHeight="1">
      <c r="A27" s="95"/>
      <c r="B27" s="88"/>
      <c r="C27" s="99" t="s">
        <v>32</v>
      </c>
      <c r="D27" s="100">
        <v>8570000</v>
      </c>
      <c r="E27" s="101">
        <v>9100000</v>
      </c>
      <c r="F27" s="102">
        <f t="shared" si="0"/>
        <v>1.0618436406067677</v>
      </c>
    </row>
    <row r="28" spans="1:6" ht="19.5" customHeight="1">
      <c r="A28" s="34"/>
      <c r="B28" s="88"/>
      <c r="C28" s="93" t="s">
        <v>33</v>
      </c>
      <c r="D28" s="103">
        <v>8000</v>
      </c>
      <c r="E28" s="104">
        <v>8000</v>
      </c>
      <c r="F28" s="102">
        <f t="shared" si="0"/>
        <v>1</v>
      </c>
    </row>
    <row r="29" spans="1:7" s="111" customFormat="1" ht="18" customHeight="1">
      <c r="A29" s="46"/>
      <c r="B29" s="105"/>
      <c r="C29" s="106" t="s">
        <v>34</v>
      </c>
      <c r="D29" s="107">
        <v>132450</v>
      </c>
      <c r="E29" s="108">
        <v>130000</v>
      </c>
      <c r="F29" s="109">
        <f t="shared" si="0"/>
        <v>0.9815024537561344</v>
      </c>
      <c r="G29" s="110"/>
    </row>
    <row r="30" spans="1:7" s="5" customFormat="1" ht="19.5" customHeight="1">
      <c r="A30" s="112"/>
      <c r="B30" s="63"/>
      <c r="C30" s="113" t="s">
        <v>35</v>
      </c>
      <c r="D30" s="65">
        <f>2000+90</f>
        <v>2090</v>
      </c>
      <c r="E30" s="66"/>
      <c r="F30" s="114"/>
      <c r="G30" s="16"/>
    </row>
    <row r="31" spans="1:7" s="119" customFormat="1" ht="19.5" customHeight="1">
      <c r="A31" s="115">
        <v>710</v>
      </c>
      <c r="B31" s="51"/>
      <c r="C31" s="116" t="s">
        <v>36</v>
      </c>
      <c r="D31" s="55">
        <f>SUM(D32)</f>
        <v>915300</v>
      </c>
      <c r="E31" s="55">
        <f>SUM(E32)</f>
        <v>1016000</v>
      </c>
      <c r="F31" s="117">
        <f aca="true" t="shared" si="1" ref="F31:F44">E31/D31</f>
        <v>1.1100185731454169</v>
      </c>
      <c r="G31" s="118"/>
    </row>
    <row r="32" spans="1:7" s="124" customFormat="1" ht="19.5" customHeight="1">
      <c r="A32" s="80"/>
      <c r="B32" s="120">
        <v>71035</v>
      </c>
      <c r="C32" s="121" t="s">
        <v>37</v>
      </c>
      <c r="D32" s="122">
        <f>SUM(D33:D34)</f>
        <v>915300</v>
      </c>
      <c r="E32" s="122">
        <f>SUM(E33:E34)</f>
        <v>1016000</v>
      </c>
      <c r="F32" s="75">
        <f t="shared" si="1"/>
        <v>1.1100185731454169</v>
      </c>
      <c r="G32" s="123"/>
    </row>
    <row r="33" spans="1:7" s="5" customFormat="1" ht="16.5" customHeight="1">
      <c r="A33" s="34"/>
      <c r="B33" s="88"/>
      <c r="C33" s="125" t="s">
        <v>38</v>
      </c>
      <c r="D33" s="85">
        <v>900000</v>
      </c>
      <c r="E33" s="126">
        <v>1000000</v>
      </c>
      <c r="F33" s="127">
        <f t="shared" si="1"/>
        <v>1.1111111111111112</v>
      </c>
      <c r="G33" s="16"/>
    </row>
    <row r="34" spans="1:7" s="5" customFormat="1" ht="19.5" customHeight="1">
      <c r="A34" s="34"/>
      <c r="B34" s="88"/>
      <c r="C34" s="128" t="s">
        <v>39</v>
      </c>
      <c r="D34" s="129">
        <v>15300</v>
      </c>
      <c r="E34" s="130">
        <v>16000</v>
      </c>
      <c r="F34" s="79">
        <f t="shared" si="1"/>
        <v>1.0457516339869282</v>
      </c>
      <c r="G34" s="16"/>
    </row>
    <row r="35" spans="1:15" s="16" customFormat="1" ht="19.5" customHeight="1">
      <c r="A35" s="131">
        <v>750</v>
      </c>
      <c r="B35" s="132"/>
      <c r="C35" s="133" t="s">
        <v>40</v>
      </c>
      <c r="D35" s="134">
        <f>D38</f>
        <v>360623</v>
      </c>
      <c r="E35" s="134">
        <f>E36+E38</f>
        <v>411800</v>
      </c>
      <c r="F35" s="135">
        <f t="shared" si="1"/>
        <v>1.1419127454433022</v>
      </c>
      <c r="H35" s="5"/>
      <c r="I35" s="5"/>
      <c r="J35" s="5"/>
      <c r="K35" s="5"/>
      <c r="L35" s="5"/>
      <c r="M35" s="5"/>
      <c r="N35" s="5"/>
      <c r="O35" s="5"/>
    </row>
    <row r="36" spans="1:15" s="141" customFormat="1" ht="19.5" customHeight="1">
      <c r="A36" s="136"/>
      <c r="B36" s="137">
        <v>75011</v>
      </c>
      <c r="C36" s="138" t="s">
        <v>41</v>
      </c>
      <c r="D36" s="139"/>
      <c r="E36" s="139">
        <f>E37</f>
        <v>60000</v>
      </c>
      <c r="F36" s="140"/>
      <c r="H36" s="142"/>
      <c r="I36" s="142"/>
      <c r="J36" s="142"/>
      <c r="K36" s="142"/>
      <c r="L36" s="142"/>
      <c r="M36" s="142"/>
      <c r="N36" s="142"/>
      <c r="O36" s="142"/>
    </row>
    <row r="37" spans="1:15" s="141" customFormat="1" ht="32.25" customHeight="1">
      <c r="A37" s="143"/>
      <c r="B37" s="144"/>
      <c r="C37" s="145" t="s">
        <v>42</v>
      </c>
      <c r="D37" s="146"/>
      <c r="E37" s="146">
        <v>60000</v>
      </c>
      <c r="F37" s="147"/>
      <c r="H37" s="142"/>
      <c r="I37" s="142"/>
      <c r="J37" s="142"/>
      <c r="K37" s="142"/>
      <c r="L37" s="142"/>
      <c r="M37" s="142"/>
      <c r="N37" s="142"/>
      <c r="O37" s="142"/>
    </row>
    <row r="38" spans="1:15" s="110" customFormat="1" ht="19.5" customHeight="1">
      <c r="A38" s="80"/>
      <c r="B38" s="81">
        <v>75023</v>
      </c>
      <c r="C38" s="148" t="s">
        <v>43</v>
      </c>
      <c r="D38" s="74">
        <f>SUM(D39:D45)</f>
        <v>360623</v>
      </c>
      <c r="E38" s="74">
        <f>SUM(E39:E45)</f>
        <v>351800</v>
      </c>
      <c r="F38" s="75">
        <f t="shared" si="1"/>
        <v>0.9755340064277653</v>
      </c>
      <c r="G38" s="16"/>
      <c r="H38" s="5"/>
      <c r="I38" s="5"/>
      <c r="J38" s="5"/>
      <c r="K38" s="5"/>
      <c r="L38" s="5"/>
      <c r="M38" s="5"/>
      <c r="N38" s="5"/>
      <c r="O38" s="111"/>
    </row>
    <row r="39" spans="1:6" ht="21.75" customHeight="1">
      <c r="A39" s="34"/>
      <c r="B39" s="88"/>
      <c r="C39" s="149" t="s">
        <v>44</v>
      </c>
      <c r="D39" s="100">
        <v>2000</v>
      </c>
      <c r="E39" s="101">
        <v>2000</v>
      </c>
      <c r="F39" s="102">
        <f t="shared" si="1"/>
        <v>1</v>
      </c>
    </row>
    <row r="40" spans="1:6" ht="18.75" customHeight="1">
      <c r="A40" s="34"/>
      <c r="B40" s="88"/>
      <c r="C40" s="150" t="s">
        <v>45</v>
      </c>
      <c r="D40" s="94">
        <v>44163</v>
      </c>
      <c r="E40" s="91">
        <v>50000</v>
      </c>
      <c r="F40" s="92">
        <f t="shared" si="1"/>
        <v>1.1321694631252406</v>
      </c>
    </row>
    <row r="41" spans="1:6" ht="18.75" customHeight="1">
      <c r="A41" s="34"/>
      <c r="B41" s="88"/>
      <c r="C41" s="150" t="s">
        <v>46</v>
      </c>
      <c r="D41" s="151">
        <v>71000</v>
      </c>
      <c r="E41" s="152">
        <v>80000</v>
      </c>
      <c r="F41" s="92">
        <f t="shared" si="1"/>
        <v>1.1267605633802817</v>
      </c>
    </row>
    <row r="42" spans="1:6" ht="18.75" customHeight="1">
      <c r="A42" s="34"/>
      <c r="B42" s="88"/>
      <c r="C42" s="150" t="s">
        <v>47</v>
      </c>
      <c r="D42" s="151">
        <v>121805</v>
      </c>
      <c r="E42" s="152">
        <v>170000</v>
      </c>
      <c r="F42" s="92">
        <f t="shared" si="1"/>
        <v>1.3956734124214933</v>
      </c>
    </row>
    <row r="43" spans="1:6" ht="18.75" customHeight="1">
      <c r="A43" s="34"/>
      <c r="B43" s="88"/>
      <c r="C43" s="96" t="s">
        <v>48</v>
      </c>
      <c r="D43" s="151">
        <v>60000</v>
      </c>
      <c r="E43" s="152">
        <v>40000</v>
      </c>
      <c r="F43" s="102">
        <f t="shared" si="1"/>
        <v>0.6666666666666666</v>
      </c>
    </row>
    <row r="44" spans="1:14" s="154" customFormat="1" ht="40.5" customHeight="1">
      <c r="A44" s="34"/>
      <c r="B44" s="88"/>
      <c r="C44" s="149" t="s">
        <v>49</v>
      </c>
      <c r="D44" s="151">
        <v>9500</v>
      </c>
      <c r="E44" s="152">
        <v>9800</v>
      </c>
      <c r="F44" s="153">
        <f t="shared" si="1"/>
        <v>1.0315789473684212</v>
      </c>
      <c r="G44" s="16"/>
      <c r="H44" s="5"/>
      <c r="I44" s="5"/>
      <c r="J44" s="5"/>
      <c r="K44" s="5"/>
      <c r="L44" s="5"/>
      <c r="M44" s="5"/>
      <c r="N44" s="5"/>
    </row>
    <row r="45" spans="1:6" ht="21" customHeight="1">
      <c r="A45" s="46"/>
      <c r="B45" s="105"/>
      <c r="C45" s="106" t="s">
        <v>35</v>
      </c>
      <c r="D45" s="155">
        <f>15+511+226+47391+4012</f>
        <v>52155</v>
      </c>
      <c r="E45" s="156"/>
      <c r="F45" s="79"/>
    </row>
    <row r="46" spans="1:14" s="157" customFormat="1" ht="18.75" customHeight="1">
      <c r="A46" s="115">
        <v>754</v>
      </c>
      <c r="B46" s="51"/>
      <c r="C46" s="53" t="s">
        <v>50</v>
      </c>
      <c r="D46" s="54">
        <f>D47</f>
        <v>650000</v>
      </c>
      <c r="E46" s="54">
        <f>E47</f>
        <v>850000</v>
      </c>
      <c r="F46" s="117">
        <f aca="true" t="shared" si="2" ref="F46:F65">E46/D46</f>
        <v>1.3076923076923077</v>
      </c>
      <c r="G46" s="118"/>
      <c r="H46" s="119"/>
      <c r="I46" s="119"/>
      <c r="J46" s="119"/>
      <c r="K46" s="119"/>
      <c r="L46" s="119"/>
      <c r="M46" s="119"/>
      <c r="N46" s="119"/>
    </row>
    <row r="47" spans="1:14" s="159" customFormat="1" ht="18.75" customHeight="1">
      <c r="A47" s="57"/>
      <c r="B47" s="58">
        <v>75416</v>
      </c>
      <c r="C47" s="148" t="s">
        <v>51</v>
      </c>
      <c r="D47" s="74">
        <f>D48</f>
        <v>650000</v>
      </c>
      <c r="E47" s="158">
        <f>E48</f>
        <v>850000</v>
      </c>
      <c r="F47" s="75">
        <f t="shared" si="2"/>
        <v>1.3076923076923077</v>
      </c>
      <c r="G47" s="123"/>
      <c r="H47" s="124"/>
      <c r="I47" s="124"/>
      <c r="J47" s="124"/>
      <c r="K47" s="124"/>
      <c r="L47" s="124"/>
      <c r="M47" s="124"/>
      <c r="N47" s="124"/>
    </row>
    <row r="48" spans="1:14" s="111" customFormat="1" ht="18.75" customHeight="1">
      <c r="A48" s="46"/>
      <c r="B48" s="105"/>
      <c r="C48" s="160" t="s">
        <v>52</v>
      </c>
      <c r="D48" s="77">
        <v>650000</v>
      </c>
      <c r="E48" s="78">
        <v>850000</v>
      </c>
      <c r="F48" s="79">
        <f t="shared" si="2"/>
        <v>1.3076923076923077</v>
      </c>
      <c r="G48" s="16"/>
      <c r="H48" s="5"/>
      <c r="I48" s="5"/>
      <c r="J48" s="5"/>
      <c r="K48" s="5"/>
      <c r="L48" s="5"/>
      <c r="M48" s="5"/>
      <c r="N48" s="5"/>
    </row>
    <row r="49" spans="1:6" ht="28.5" customHeight="1">
      <c r="A49" s="115">
        <v>756</v>
      </c>
      <c r="B49" s="52"/>
      <c r="C49" s="70" t="s">
        <v>53</v>
      </c>
      <c r="D49" s="54">
        <f>D50+D53+D57+D68+D77+D79</f>
        <v>222376378</v>
      </c>
      <c r="E49" s="54">
        <f>E50+E53+E57+E68+E77+E79</f>
        <v>268649775</v>
      </c>
      <c r="F49" s="117">
        <f t="shared" si="2"/>
        <v>1.2080859370773636</v>
      </c>
    </row>
    <row r="50" spans="1:6" ht="21" customHeight="1">
      <c r="A50" s="57"/>
      <c r="B50" s="161">
        <v>75601</v>
      </c>
      <c r="C50" s="82" t="s">
        <v>54</v>
      </c>
      <c r="D50" s="162">
        <f>D51+D52</f>
        <v>1456000</v>
      </c>
      <c r="E50" s="162">
        <f>E51+E52</f>
        <v>1450000</v>
      </c>
      <c r="F50" s="62">
        <f t="shared" si="2"/>
        <v>0.9958791208791209</v>
      </c>
    </row>
    <row r="51" spans="1:6" ht="26.25" customHeight="1">
      <c r="A51" s="34"/>
      <c r="B51" s="88"/>
      <c r="C51" s="84" t="s">
        <v>55</v>
      </c>
      <c r="D51" s="85">
        <v>1400000</v>
      </c>
      <c r="E51" s="86">
        <v>1400000</v>
      </c>
      <c r="F51" s="87">
        <f t="shared" si="2"/>
        <v>1</v>
      </c>
    </row>
    <row r="52" spans="1:6" ht="18.75" customHeight="1">
      <c r="A52" s="34"/>
      <c r="B52" s="105"/>
      <c r="C52" s="160" t="s">
        <v>56</v>
      </c>
      <c r="D52" s="77">
        <v>56000</v>
      </c>
      <c r="E52" s="163">
        <v>50000</v>
      </c>
      <c r="F52" s="79">
        <f t="shared" si="2"/>
        <v>0.8928571428571429</v>
      </c>
    </row>
    <row r="53" spans="1:6" ht="18.75" customHeight="1">
      <c r="A53" s="80"/>
      <c r="B53" s="164">
        <v>75605</v>
      </c>
      <c r="C53" s="148" t="s">
        <v>57</v>
      </c>
      <c r="D53" s="74">
        <f>D54+D55</f>
        <v>1000000</v>
      </c>
      <c r="E53" s="158">
        <f>E54+E55</f>
        <v>1000000</v>
      </c>
      <c r="F53" s="165">
        <f t="shared" si="2"/>
        <v>1</v>
      </c>
    </row>
    <row r="54" spans="1:6" ht="19.5" customHeight="1">
      <c r="A54" s="80"/>
      <c r="B54" s="88"/>
      <c r="C54" s="150" t="s">
        <v>58</v>
      </c>
      <c r="D54" s="94">
        <v>450000</v>
      </c>
      <c r="E54" s="91">
        <v>500000</v>
      </c>
      <c r="F54" s="127">
        <f t="shared" si="2"/>
        <v>1.1111111111111112</v>
      </c>
    </row>
    <row r="55" spans="1:7" s="111" customFormat="1" ht="19.5" customHeight="1">
      <c r="A55" s="164"/>
      <c r="B55" s="105"/>
      <c r="C55" s="160" t="s">
        <v>59</v>
      </c>
      <c r="D55" s="77">
        <v>550000</v>
      </c>
      <c r="E55" s="78">
        <v>500000</v>
      </c>
      <c r="F55" s="166">
        <f t="shared" si="2"/>
        <v>0.9090909090909091</v>
      </c>
      <c r="G55" s="110"/>
    </row>
    <row r="56" spans="1:6" s="205" customFormat="1" ht="19.5" customHeight="1">
      <c r="A56" s="479"/>
      <c r="B56" s="200"/>
      <c r="C56" s="247"/>
      <c r="D56" s="223"/>
      <c r="E56" s="223"/>
      <c r="F56" s="224"/>
    </row>
    <row r="57" spans="1:6" ht="39.75" customHeight="1">
      <c r="A57" s="80"/>
      <c r="B57" s="81">
        <v>75615</v>
      </c>
      <c r="C57" s="73" t="s">
        <v>60</v>
      </c>
      <c r="D57" s="74">
        <f>SUM(D58:D67)</f>
        <v>97766900</v>
      </c>
      <c r="E57" s="74">
        <f>SUM(E58:E67)</f>
        <v>103767300</v>
      </c>
      <c r="F57" s="165">
        <f t="shared" si="2"/>
        <v>1.0613745551919924</v>
      </c>
    </row>
    <row r="58" spans="1:6" ht="19.5" customHeight="1">
      <c r="A58" s="80"/>
      <c r="B58" s="88"/>
      <c r="C58" s="167" t="s">
        <v>61</v>
      </c>
      <c r="D58" s="94">
        <f>64500000+9800000</f>
        <v>74300000</v>
      </c>
      <c r="E58" s="91">
        <f>68000000+11000000</f>
        <v>79000000</v>
      </c>
      <c r="F58" s="92">
        <f t="shared" si="2"/>
        <v>1.063257065948856</v>
      </c>
    </row>
    <row r="59" spans="1:6" ht="19.5" customHeight="1">
      <c r="A59" s="80"/>
      <c r="B59" s="88"/>
      <c r="C59" s="89" t="s">
        <v>62</v>
      </c>
      <c r="D59" s="94">
        <f>6500+700000</f>
        <v>706500</v>
      </c>
      <c r="E59" s="91">
        <f>5700+750000</f>
        <v>755700</v>
      </c>
      <c r="F59" s="168">
        <f t="shared" si="2"/>
        <v>1.0696390658174098</v>
      </c>
    </row>
    <row r="60" spans="1:6" ht="19.5" customHeight="1">
      <c r="A60" s="80"/>
      <c r="B60" s="88"/>
      <c r="C60" s="89" t="s">
        <v>63</v>
      </c>
      <c r="D60" s="94">
        <f>14700+7700</f>
        <v>22400</v>
      </c>
      <c r="E60" s="91">
        <f>14200+7400</f>
        <v>21600</v>
      </c>
      <c r="F60" s="168">
        <f t="shared" si="2"/>
        <v>0.9642857142857143</v>
      </c>
    </row>
    <row r="61" spans="1:6" ht="19.5" customHeight="1">
      <c r="A61" s="80"/>
      <c r="B61" s="88"/>
      <c r="C61" s="167" t="s">
        <v>64</v>
      </c>
      <c r="D61" s="100">
        <f>3100000+2100000</f>
        <v>5200000</v>
      </c>
      <c r="E61" s="101">
        <f>3100000+2100000</f>
        <v>5200000</v>
      </c>
      <c r="F61" s="102">
        <f t="shared" si="2"/>
        <v>1</v>
      </c>
    </row>
    <row r="62" spans="1:6" ht="19.5" customHeight="1">
      <c r="A62" s="80"/>
      <c r="B62" s="88"/>
      <c r="C62" s="167" t="s">
        <v>65</v>
      </c>
      <c r="D62" s="100">
        <v>3100000</v>
      </c>
      <c r="E62" s="101">
        <v>3500000</v>
      </c>
      <c r="F62" s="102">
        <f t="shared" si="2"/>
        <v>1.1290322580645162</v>
      </c>
    </row>
    <row r="63" spans="1:6" ht="19.5" customHeight="1">
      <c r="A63" s="80"/>
      <c r="B63" s="88"/>
      <c r="C63" s="167" t="s">
        <v>66</v>
      </c>
      <c r="D63" s="100">
        <v>220000</v>
      </c>
      <c r="E63" s="101">
        <v>270000</v>
      </c>
      <c r="F63" s="102">
        <f t="shared" si="2"/>
        <v>1.2272727272727273</v>
      </c>
    </row>
    <row r="64" spans="1:6" ht="19.5" customHeight="1">
      <c r="A64" s="80"/>
      <c r="B64" s="88"/>
      <c r="C64" s="167" t="s">
        <v>67</v>
      </c>
      <c r="D64" s="100">
        <v>2000000</v>
      </c>
      <c r="E64" s="101">
        <v>2000000</v>
      </c>
      <c r="F64" s="102">
        <f t="shared" si="2"/>
        <v>1</v>
      </c>
    </row>
    <row r="65" spans="1:6" ht="19.5" customHeight="1">
      <c r="A65" s="80"/>
      <c r="B65" s="88"/>
      <c r="C65" s="167" t="s">
        <v>68</v>
      </c>
      <c r="D65" s="100">
        <v>18000</v>
      </c>
      <c r="E65" s="101">
        <v>20000</v>
      </c>
      <c r="F65" s="102">
        <f t="shared" si="2"/>
        <v>1.1111111111111112</v>
      </c>
    </row>
    <row r="66" spans="1:6" ht="19.5" customHeight="1">
      <c r="A66" s="80"/>
      <c r="B66" s="88"/>
      <c r="C66" s="89" t="s">
        <v>69</v>
      </c>
      <c r="D66" s="94">
        <f>1900000+8300000</f>
        <v>10200000</v>
      </c>
      <c r="E66" s="91">
        <f>2400000+8800000</f>
        <v>11200000</v>
      </c>
      <c r="F66" s="168">
        <f>E66/D66</f>
        <v>1.0980392156862746</v>
      </c>
    </row>
    <row r="67" spans="1:6" ht="19.5" customHeight="1">
      <c r="A67" s="80"/>
      <c r="B67" s="105"/>
      <c r="C67" s="169" t="s">
        <v>70</v>
      </c>
      <c r="D67" s="107">
        <v>2000000</v>
      </c>
      <c r="E67" s="108">
        <v>1800000</v>
      </c>
      <c r="F67" s="166">
        <f>E67/D67</f>
        <v>0.9</v>
      </c>
    </row>
    <row r="68" spans="1:6" ht="28.5" customHeight="1">
      <c r="A68" s="80"/>
      <c r="B68" s="81">
        <v>75618</v>
      </c>
      <c r="C68" s="148" t="s">
        <v>71</v>
      </c>
      <c r="D68" s="170">
        <f>SUM(D69:D76)</f>
        <v>12948117</v>
      </c>
      <c r="E68" s="170">
        <f>SUM(E69:E76)</f>
        <v>11485000</v>
      </c>
      <c r="F68" s="75">
        <f aca="true" t="shared" si="3" ref="F68:F131">E68/D68</f>
        <v>0.8870015616942603</v>
      </c>
    </row>
    <row r="69" spans="1:6" ht="19.5" customHeight="1">
      <c r="A69" s="34"/>
      <c r="B69" s="171"/>
      <c r="C69" s="172" t="s">
        <v>72</v>
      </c>
      <c r="D69" s="173">
        <v>1271355</v>
      </c>
      <c r="E69" s="173"/>
      <c r="F69" s="127"/>
    </row>
    <row r="70" spans="1:6" ht="19.5" customHeight="1">
      <c r="A70" s="34"/>
      <c r="B70" s="88"/>
      <c r="C70" s="167" t="s">
        <v>73</v>
      </c>
      <c r="D70" s="174">
        <v>6200000</v>
      </c>
      <c r="E70" s="175">
        <v>6400000</v>
      </c>
      <c r="F70" s="176">
        <f t="shared" si="3"/>
        <v>1.032258064516129</v>
      </c>
    </row>
    <row r="71" spans="1:6" ht="19.5" customHeight="1">
      <c r="A71" s="34"/>
      <c r="B71" s="88"/>
      <c r="C71" s="89" t="s">
        <v>74</v>
      </c>
      <c r="D71" s="177">
        <v>4800000</v>
      </c>
      <c r="E71" s="178">
        <v>4500000</v>
      </c>
      <c r="F71" s="179">
        <f t="shared" si="3"/>
        <v>0.9375</v>
      </c>
    </row>
    <row r="72" spans="1:6" ht="19.5" customHeight="1">
      <c r="A72" s="34"/>
      <c r="B72" s="88"/>
      <c r="C72" s="180" t="s">
        <v>75</v>
      </c>
      <c r="D72" s="174">
        <v>100000</v>
      </c>
      <c r="E72" s="175">
        <v>20000</v>
      </c>
      <c r="F72" s="176">
        <f t="shared" si="3"/>
        <v>0.2</v>
      </c>
    </row>
    <row r="73" spans="1:6" ht="19.5" customHeight="1">
      <c r="A73" s="34"/>
      <c r="B73" s="88"/>
      <c r="C73" s="167" t="s">
        <v>76</v>
      </c>
      <c r="D73" s="174">
        <v>510000</v>
      </c>
      <c r="E73" s="175">
        <v>560000</v>
      </c>
      <c r="F73" s="176">
        <f t="shared" si="3"/>
        <v>1.0980392156862746</v>
      </c>
    </row>
    <row r="74" spans="1:6" ht="25.5">
      <c r="A74" s="34"/>
      <c r="B74" s="88"/>
      <c r="C74" s="181" t="s">
        <v>77</v>
      </c>
      <c r="D74" s="182">
        <v>15000</v>
      </c>
      <c r="E74" s="183">
        <v>3000</v>
      </c>
      <c r="F74" s="176">
        <f t="shared" si="3"/>
        <v>0.2</v>
      </c>
    </row>
    <row r="75" spans="1:6" ht="19.5" customHeight="1">
      <c r="A75" s="34"/>
      <c r="B75" s="88"/>
      <c r="C75" s="184" t="s">
        <v>78</v>
      </c>
      <c r="D75" s="182">
        <v>45000</v>
      </c>
      <c r="E75" s="183">
        <v>2000</v>
      </c>
      <c r="F75" s="185">
        <f t="shared" si="3"/>
        <v>0.044444444444444446</v>
      </c>
    </row>
    <row r="76" spans="1:6" ht="19.5" customHeight="1">
      <c r="A76" s="34"/>
      <c r="B76" s="88"/>
      <c r="C76" s="169" t="s">
        <v>35</v>
      </c>
      <c r="D76" s="186">
        <v>6762</v>
      </c>
      <c r="E76" s="187"/>
      <c r="F76" s="188"/>
    </row>
    <row r="77" spans="1:6" ht="19.5" customHeight="1">
      <c r="A77" s="80"/>
      <c r="B77" s="161">
        <v>75619</v>
      </c>
      <c r="C77" s="59" t="s">
        <v>79</v>
      </c>
      <c r="D77" s="189">
        <f>D78</f>
        <v>1101</v>
      </c>
      <c r="E77" s="190">
        <f>E78</f>
        <v>1000</v>
      </c>
      <c r="F77" s="75">
        <f t="shared" si="3"/>
        <v>0.9082652134423251</v>
      </c>
    </row>
    <row r="78" spans="1:6" ht="19.5" customHeight="1">
      <c r="A78" s="34"/>
      <c r="B78" s="63"/>
      <c r="C78" s="64" t="s">
        <v>80</v>
      </c>
      <c r="D78" s="191">
        <v>1101</v>
      </c>
      <c r="E78" s="192">
        <v>1000</v>
      </c>
      <c r="F78" s="193">
        <f t="shared" si="3"/>
        <v>0.9082652134423251</v>
      </c>
    </row>
    <row r="79" spans="1:6" ht="17.25" customHeight="1">
      <c r="A79" s="80"/>
      <c r="B79" s="81">
        <v>75621</v>
      </c>
      <c r="C79" s="148" t="s">
        <v>81</v>
      </c>
      <c r="D79" s="194">
        <f>D80+D81</f>
        <v>109204260</v>
      </c>
      <c r="E79" s="195">
        <f>E80+E81</f>
        <v>150946475</v>
      </c>
      <c r="F79" s="165">
        <f t="shared" si="3"/>
        <v>1.3822398045644007</v>
      </c>
    </row>
    <row r="80" spans="1:6" ht="19.5" customHeight="1">
      <c r="A80" s="34"/>
      <c r="B80" s="88"/>
      <c r="C80" s="84" t="s">
        <v>82</v>
      </c>
      <c r="D80" s="196">
        <v>100704260</v>
      </c>
      <c r="E80" s="126">
        <v>139446475</v>
      </c>
      <c r="F80" s="87">
        <f t="shared" si="3"/>
        <v>1.3847127718330883</v>
      </c>
    </row>
    <row r="81" spans="1:6" ht="19.5" customHeight="1">
      <c r="A81" s="34"/>
      <c r="B81" s="88"/>
      <c r="C81" s="184" t="s">
        <v>83</v>
      </c>
      <c r="D81" s="182">
        <v>8500000</v>
      </c>
      <c r="E81" s="197">
        <v>11500000</v>
      </c>
      <c r="F81" s="198">
        <f t="shared" si="3"/>
        <v>1.3529411764705883</v>
      </c>
    </row>
    <row r="82" spans="1:6" s="205" customFormat="1" ht="18.75" customHeight="1">
      <c r="A82" s="199"/>
      <c r="B82" s="200"/>
      <c r="C82" s="201"/>
      <c r="D82" s="202"/>
      <c r="E82" s="203"/>
      <c r="F82" s="204"/>
    </row>
    <row r="83" spans="1:6" s="5" customFormat="1" ht="18.75" customHeight="1">
      <c r="A83" s="206"/>
      <c r="B83" s="207"/>
      <c r="C83" s="3"/>
      <c r="D83" s="208"/>
      <c r="E83" s="209"/>
      <c r="F83" s="210"/>
    </row>
    <row r="84" spans="1:6" ht="20.25" customHeight="1">
      <c r="A84" s="115">
        <v>758</v>
      </c>
      <c r="B84" s="52"/>
      <c r="C84" s="211" t="s">
        <v>84</v>
      </c>
      <c r="D84" s="212">
        <f>D85</f>
        <v>314609</v>
      </c>
      <c r="E84" s="213">
        <f>E85</f>
        <v>300000</v>
      </c>
      <c r="F84" s="117">
        <f t="shared" si="3"/>
        <v>0.9535645833399553</v>
      </c>
    </row>
    <row r="85" spans="1:6" ht="21.75" customHeight="1">
      <c r="A85" s="80"/>
      <c r="B85" s="161">
        <v>75814</v>
      </c>
      <c r="C85" s="214" t="s">
        <v>85</v>
      </c>
      <c r="D85" s="215">
        <f>D86+D87</f>
        <v>314609</v>
      </c>
      <c r="E85" s="215">
        <f>E86+E87</f>
        <v>300000</v>
      </c>
      <c r="F85" s="114">
        <f t="shared" si="3"/>
        <v>0.9535645833399553</v>
      </c>
    </row>
    <row r="86" spans="1:7" s="5" customFormat="1" ht="19.5" customHeight="1">
      <c r="A86" s="34"/>
      <c r="B86" s="83"/>
      <c r="C86" s="84" t="s">
        <v>86</v>
      </c>
      <c r="D86" s="85">
        <v>280000</v>
      </c>
      <c r="E86" s="126">
        <v>300000</v>
      </c>
      <c r="F86" s="127">
        <f t="shared" si="3"/>
        <v>1.0714285714285714</v>
      </c>
      <c r="G86" s="16"/>
    </row>
    <row r="87" spans="1:6" ht="19.5" customHeight="1">
      <c r="A87" s="46"/>
      <c r="B87" s="105"/>
      <c r="C87" s="160" t="s">
        <v>35</v>
      </c>
      <c r="D87" s="77">
        <f>1029+32365+1215</f>
        <v>34609</v>
      </c>
      <c r="E87" s="238"/>
      <c r="F87" s="75"/>
    </row>
    <row r="88" spans="1:6" ht="19.5" customHeight="1">
      <c r="A88" s="115">
        <v>801</v>
      </c>
      <c r="B88" s="52"/>
      <c r="C88" s="70" t="s">
        <v>87</v>
      </c>
      <c r="D88" s="54">
        <f>D89+D94+D99+D102</f>
        <v>6017350</v>
      </c>
      <c r="E88" s="55">
        <f>E89+E94+E99+E102</f>
        <v>6320100</v>
      </c>
      <c r="F88" s="56">
        <f t="shared" si="3"/>
        <v>1.0503128453555137</v>
      </c>
    </row>
    <row r="89" spans="1:6" ht="19.5" customHeight="1">
      <c r="A89" s="80"/>
      <c r="B89" s="81">
        <v>80101</v>
      </c>
      <c r="C89" s="73" t="s">
        <v>88</v>
      </c>
      <c r="D89" s="74">
        <f>SUM(D90:D93)</f>
        <v>71730</v>
      </c>
      <c r="E89" s="74">
        <f>SUM(E90:E93)</f>
        <v>65000</v>
      </c>
      <c r="F89" s="165">
        <f t="shared" si="3"/>
        <v>0.9061759375435662</v>
      </c>
    </row>
    <row r="90" spans="1:6" ht="19.5" customHeight="1">
      <c r="A90" s="80"/>
      <c r="B90" s="217"/>
      <c r="C90" s="125" t="s">
        <v>86</v>
      </c>
      <c r="D90" s="85">
        <v>48200</v>
      </c>
      <c r="E90" s="126">
        <v>50000</v>
      </c>
      <c r="F90" s="127">
        <f t="shared" si="3"/>
        <v>1.037344398340249</v>
      </c>
    </row>
    <row r="91" spans="1:6" ht="38.25">
      <c r="A91" s="80"/>
      <c r="B91" s="218"/>
      <c r="C91" s="219" t="s">
        <v>49</v>
      </c>
      <c r="D91" s="94">
        <v>14000</v>
      </c>
      <c r="E91" s="91">
        <v>14000</v>
      </c>
      <c r="F91" s="168">
        <f t="shared" si="3"/>
        <v>1</v>
      </c>
    </row>
    <row r="92" spans="1:6" ht="19.5" customHeight="1">
      <c r="A92" s="80"/>
      <c r="B92" s="218"/>
      <c r="C92" s="150" t="s">
        <v>89</v>
      </c>
      <c r="D92" s="94">
        <v>1500</v>
      </c>
      <c r="E92" s="91">
        <v>1000</v>
      </c>
      <c r="F92" s="168">
        <f t="shared" si="3"/>
        <v>0.6666666666666666</v>
      </c>
    </row>
    <row r="93" spans="1:6" ht="19.5" customHeight="1">
      <c r="A93" s="34"/>
      <c r="B93" s="105"/>
      <c r="C93" s="76" t="s">
        <v>35</v>
      </c>
      <c r="D93" s="77">
        <f>30+8000</f>
        <v>8030</v>
      </c>
      <c r="E93" s="78"/>
      <c r="F93" s="79"/>
    </row>
    <row r="94" spans="1:6" ht="19.5" customHeight="1">
      <c r="A94" s="80"/>
      <c r="B94" s="81">
        <v>80104</v>
      </c>
      <c r="C94" s="73" t="s">
        <v>90</v>
      </c>
      <c r="D94" s="74">
        <f>SUM(D95:D98)</f>
        <v>5911150</v>
      </c>
      <c r="E94" s="74">
        <f>SUM(E95:E98)</f>
        <v>6216000</v>
      </c>
      <c r="F94" s="165">
        <f t="shared" si="3"/>
        <v>1.0515720291313873</v>
      </c>
    </row>
    <row r="95" spans="1:6" ht="19.5" customHeight="1">
      <c r="A95" s="34"/>
      <c r="B95" s="83"/>
      <c r="C95" s="125" t="s">
        <v>91</v>
      </c>
      <c r="D95" s="85">
        <f>5800000+85000</f>
        <v>5885000</v>
      </c>
      <c r="E95" s="85">
        <f>6100000+90000</f>
        <v>6190000</v>
      </c>
      <c r="F95" s="87">
        <f t="shared" si="3"/>
        <v>1.0518266779949024</v>
      </c>
    </row>
    <row r="96" spans="1:14" s="111" customFormat="1" ht="19.5" customHeight="1">
      <c r="A96" s="34"/>
      <c r="B96" s="88"/>
      <c r="C96" s="93" t="s">
        <v>86</v>
      </c>
      <c r="D96" s="94">
        <v>3400</v>
      </c>
      <c r="E96" s="94">
        <v>3000</v>
      </c>
      <c r="F96" s="168">
        <f t="shared" si="3"/>
        <v>0.8823529411764706</v>
      </c>
      <c r="G96" s="16"/>
      <c r="H96" s="5"/>
      <c r="I96" s="5"/>
      <c r="J96" s="5"/>
      <c r="K96" s="5"/>
      <c r="L96" s="5"/>
      <c r="M96" s="5"/>
      <c r="N96" s="5"/>
    </row>
    <row r="97" spans="1:7" s="5" customFormat="1" ht="19.5" customHeight="1">
      <c r="A97" s="34"/>
      <c r="B97" s="88"/>
      <c r="C97" s="93" t="s">
        <v>34</v>
      </c>
      <c r="D97" s="94">
        <v>16500</v>
      </c>
      <c r="E97" s="94">
        <v>17000</v>
      </c>
      <c r="F97" s="168">
        <f t="shared" si="3"/>
        <v>1.0303030303030303</v>
      </c>
      <c r="G97" s="16"/>
    </row>
    <row r="98" spans="1:6" ht="38.25" customHeight="1">
      <c r="A98" s="34"/>
      <c r="B98" s="47"/>
      <c r="C98" s="220" t="s">
        <v>49</v>
      </c>
      <c r="D98" s="77">
        <v>6250</v>
      </c>
      <c r="E98" s="77">
        <v>6000</v>
      </c>
      <c r="F98" s="166">
        <f t="shared" si="3"/>
        <v>0.96</v>
      </c>
    </row>
    <row r="99" spans="1:14" s="159" customFormat="1" ht="23.25" customHeight="1">
      <c r="A99" s="80"/>
      <c r="B99" s="81">
        <v>80105</v>
      </c>
      <c r="C99" s="148" t="s">
        <v>92</v>
      </c>
      <c r="D99" s="74">
        <f>SUM(D100:D101)</f>
        <v>1000</v>
      </c>
      <c r="E99" s="158">
        <f>SUM(E100:E101)</f>
        <v>1100</v>
      </c>
      <c r="F99" s="165">
        <f t="shared" si="3"/>
        <v>1.1</v>
      </c>
      <c r="G99" s="123"/>
      <c r="H99" s="124"/>
      <c r="I99" s="124"/>
      <c r="J99" s="124"/>
      <c r="K99" s="124"/>
      <c r="L99" s="124"/>
      <c r="M99" s="124"/>
      <c r="N99" s="124"/>
    </row>
    <row r="100" spans="1:6" ht="19.5" customHeight="1">
      <c r="A100" s="34"/>
      <c r="B100" s="171"/>
      <c r="C100" s="93" t="s">
        <v>86</v>
      </c>
      <c r="D100" s="85">
        <v>550</v>
      </c>
      <c r="E100" s="126">
        <v>650</v>
      </c>
      <c r="F100" s="87">
        <f t="shared" si="3"/>
        <v>1.1818181818181819</v>
      </c>
    </row>
    <row r="101" spans="1:6" ht="41.25" customHeight="1">
      <c r="A101" s="34"/>
      <c r="B101" s="47"/>
      <c r="C101" s="220" t="s">
        <v>49</v>
      </c>
      <c r="D101" s="77">
        <v>450</v>
      </c>
      <c r="E101" s="78">
        <v>450</v>
      </c>
      <c r="F101" s="166">
        <f t="shared" si="3"/>
        <v>1</v>
      </c>
    </row>
    <row r="102" spans="1:6" ht="19.5" customHeight="1">
      <c r="A102" s="80"/>
      <c r="B102" s="81">
        <v>80110</v>
      </c>
      <c r="C102" s="73" t="s">
        <v>93</v>
      </c>
      <c r="D102" s="74">
        <f>SUM(D103:D106)</f>
        <v>33470</v>
      </c>
      <c r="E102" s="158">
        <f>SUM(E103:E106)</f>
        <v>38000</v>
      </c>
      <c r="F102" s="165">
        <f t="shared" si="3"/>
        <v>1.1353450851508813</v>
      </c>
    </row>
    <row r="103" spans="1:6" ht="19.5" customHeight="1">
      <c r="A103" s="80"/>
      <c r="B103" s="217"/>
      <c r="C103" s="125" t="s">
        <v>94</v>
      </c>
      <c r="D103" s="85">
        <v>24000</v>
      </c>
      <c r="E103" s="85">
        <v>27000</v>
      </c>
      <c r="F103" s="127">
        <f t="shared" si="3"/>
        <v>1.125</v>
      </c>
    </row>
    <row r="104" spans="1:6" ht="38.25" customHeight="1">
      <c r="A104" s="34"/>
      <c r="B104" s="88"/>
      <c r="C104" s="219" t="s">
        <v>49</v>
      </c>
      <c r="D104" s="94">
        <v>8000</v>
      </c>
      <c r="E104" s="94">
        <v>9000</v>
      </c>
      <c r="F104" s="92">
        <f t="shared" si="3"/>
        <v>1.125</v>
      </c>
    </row>
    <row r="105" spans="1:6" ht="19.5" customHeight="1">
      <c r="A105" s="34"/>
      <c r="B105" s="88"/>
      <c r="C105" s="149" t="s">
        <v>89</v>
      </c>
      <c r="D105" s="94">
        <v>1300</v>
      </c>
      <c r="E105" s="91">
        <v>2000</v>
      </c>
      <c r="F105" s="92">
        <f t="shared" si="3"/>
        <v>1.5384615384615385</v>
      </c>
    </row>
    <row r="106" spans="1:6" ht="19.5" customHeight="1">
      <c r="A106" s="34"/>
      <c r="B106" s="88"/>
      <c r="C106" s="128" t="s">
        <v>35</v>
      </c>
      <c r="D106" s="129">
        <f>10+160</f>
        <v>170</v>
      </c>
      <c r="E106" s="130"/>
      <c r="F106" s="221"/>
    </row>
    <row r="107" spans="1:6" s="205" customFormat="1" ht="19.5" customHeight="1">
      <c r="A107" s="199"/>
      <c r="B107" s="200"/>
      <c r="C107" s="222"/>
      <c r="D107" s="223"/>
      <c r="E107" s="223"/>
      <c r="F107" s="224"/>
    </row>
    <row r="108" spans="1:6" s="5" customFormat="1" ht="19.5" customHeight="1">
      <c r="A108" s="206"/>
      <c r="B108" s="207"/>
      <c r="C108" s="225"/>
      <c r="D108" s="226"/>
      <c r="E108" s="226"/>
      <c r="F108" s="227"/>
    </row>
    <row r="109" spans="1:6" ht="19.5" customHeight="1">
      <c r="A109" s="115">
        <v>852</v>
      </c>
      <c r="B109" s="52"/>
      <c r="C109" s="70" t="s">
        <v>95</v>
      </c>
      <c r="D109" s="54">
        <f>D110+D116+D119+D122+D125</f>
        <v>1474864</v>
      </c>
      <c r="E109" s="54">
        <f>E110+E116+E119+E122+E125</f>
        <v>1479600</v>
      </c>
      <c r="F109" s="56">
        <f t="shared" si="3"/>
        <v>1.0032111435359463</v>
      </c>
    </row>
    <row r="110" spans="1:6" ht="18.75" customHeight="1">
      <c r="A110" s="34"/>
      <c r="B110" s="137">
        <v>85203</v>
      </c>
      <c r="C110" s="228" t="s">
        <v>96</v>
      </c>
      <c r="D110" s="139">
        <f>SUM(D111:D115)</f>
        <v>57025</v>
      </c>
      <c r="E110" s="229">
        <f>SUM(E111:E115)</f>
        <v>59400</v>
      </c>
      <c r="F110" s="75">
        <f t="shared" si="3"/>
        <v>1.0416483998246384</v>
      </c>
    </row>
    <row r="111" spans="1:6" ht="18.75" customHeight="1">
      <c r="A111" s="34"/>
      <c r="B111" s="230"/>
      <c r="C111" s="231" t="s">
        <v>97</v>
      </c>
      <c r="D111" s="232">
        <v>53000</v>
      </c>
      <c r="E111" s="232">
        <v>55000</v>
      </c>
      <c r="F111" s="153">
        <f t="shared" si="3"/>
        <v>1.0377358490566038</v>
      </c>
    </row>
    <row r="112" spans="1:14" s="111" customFormat="1" ht="18.75" customHeight="1">
      <c r="A112" s="34"/>
      <c r="B112" s="230"/>
      <c r="C112" s="233" t="s">
        <v>86</v>
      </c>
      <c r="D112" s="234">
        <v>3000</v>
      </c>
      <c r="E112" s="234">
        <v>3000</v>
      </c>
      <c r="F112" s="168">
        <f t="shared" si="3"/>
        <v>1</v>
      </c>
      <c r="G112" s="16"/>
      <c r="H112" s="5"/>
      <c r="I112" s="5"/>
      <c r="J112" s="5"/>
      <c r="K112" s="5"/>
      <c r="L112" s="5"/>
      <c r="M112" s="5"/>
      <c r="N112" s="5"/>
    </row>
    <row r="113" spans="1:6" ht="41.25" customHeight="1">
      <c r="A113" s="34"/>
      <c r="B113" s="230"/>
      <c r="C113" s="219" t="s">
        <v>49</v>
      </c>
      <c r="D113" s="232">
        <v>400</v>
      </c>
      <c r="E113" s="232">
        <v>400</v>
      </c>
      <c r="F113" s="153">
        <f t="shared" si="3"/>
        <v>1</v>
      </c>
    </row>
    <row r="114" spans="1:6" ht="18.75" customHeight="1">
      <c r="A114" s="34"/>
      <c r="B114" s="235"/>
      <c r="C114" s="89" t="s">
        <v>35</v>
      </c>
      <c r="D114" s="234">
        <f>225+400</f>
        <v>625</v>
      </c>
      <c r="E114" s="234"/>
      <c r="F114" s="168"/>
    </row>
    <row r="115" spans="1:6" ht="28.5" customHeight="1">
      <c r="A115" s="34"/>
      <c r="B115" s="144"/>
      <c r="C115" s="145" t="s">
        <v>284</v>
      </c>
      <c r="D115" s="146"/>
      <c r="E115" s="146">
        <v>1000</v>
      </c>
      <c r="F115" s="79"/>
    </row>
    <row r="116" spans="1:6" ht="20.25" customHeight="1">
      <c r="A116" s="80"/>
      <c r="B116" s="81">
        <v>85214</v>
      </c>
      <c r="C116" s="148" t="s">
        <v>98</v>
      </c>
      <c r="D116" s="60">
        <f>D117+D118</f>
        <v>8116</v>
      </c>
      <c r="E116" s="60">
        <f>E117+E118</f>
        <v>7000</v>
      </c>
      <c r="F116" s="75">
        <f t="shared" si="3"/>
        <v>0.8624938393297191</v>
      </c>
    </row>
    <row r="117" spans="1:6" ht="19.5" customHeight="1">
      <c r="A117" s="34"/>
      <c r="B117" s="171"/>
      <c r="C117" s="84" t="s">
        <v>99</v>
      </c>
      <c r="D117" s="236">
        <v>7800</v>
      </c>
      <c r="E117" s="236">
        <v>7000</v>
      </c>
      <c r="F117" s="127">
        <f t="shared" si="3"/>
        <v>0.8974358974358975</v>
      </c>
    </row>
    <row r="118" spans="1:6" ht="40.5" customHeight="1">
      <c r="A118" s="34"/>
      <c r="B118" s="105"/>
      <c r="C118" s="237" t="s">
        <v>49</v>
      </c>
      <c r="D118" s="238">
        <v>316</v>
      </c>
      <c r="E118" s="238"/>
      <c r="F118" s="79"/>
    </row>
    <row r="119" spans="1:6" ht="19.5" customHeight="1">
      <c r="A119" s="80"/>
      <c r="B119" s="81">
        <v>85215</v>
      </c>
      <c r="C119" s="73" t="s">
        <v>100</v>
      </c>
      <c r="D119" s="74">
        <f>D120+D121</f>
        <v>2033</v>
      </c>
      <c r="E119" s="74">
        <f>E120+E121</f>
        <v>2000</v>
      </c>
      <c r="F119" s="165">
        <f t="shared" si="3"/>
        <v>0.9837678307919331</v>
      </c>
    </row>
    <row r="120" spans="1:6" ht="19.5" customHeight="1">
      <c r="A120" s="34"/>
      <c r="B120" s="171"/>
      <c r="C120" s="125" t="s">
        <v>101</v>
      </c>
      <c r="D120" s="236">
        <v>2000</v>
      </c>
      <c r="E120" s="86">
        <v>2000</v>
      </c>
      <c r="F120" s="127">
        <f t="shared" si="3"/>
        <v>1</v>
      </c>
    </row>
    <row r="121" spans="1:6" ht="19.5" customHeight="1">
      <c r="A121" s="34"/>
      <c r="B121" s="47"/>
      <c r="C121" s="76" t="s">
        <v>35</v>
      </c>
      <c r="D121" s="238">
        <v>33</v>
      </c>
      <c r="E121" s="163"/>
      <c r="F121" s="79"/>
    </row>
    <row r="122" spans="1:6" ht="22.5" customHeight="1">
      <c r="A122" s="80"/>
      <c r="B122" s="81">
        <v>85219</v>
      </c>
      <c r="C122" s="148" t="s">
        <v>102</v>
      </c>
      <c r="D122" s="74">
        <f>D123+D124</f>
        <v>6190</v>
      </c>
      <c r="E122" s="158">
        <f>SUM(E123:E124)</f>
        <v>6200</v>
      </c>
      <c r="F122" s="165">
        <f t="shared" si="3"/>
        <v>1.001615508885299</v>
      </c>
    </row>
    <row r="123" spans="1:6" ht="19.5" customHeight="1">
      <c r="A123" s="80"/>
      <c r="B123" s="217"/>
      <c r="C123" s="84" t="s">
        <v>86</v>
      </c>
      <c r="D123" s="85">
        <v>4500</v>
      </c>
      <c r="E123" s="85">
        <v>4500</v>
      </c>
      <c r="F123" s="127">
        <f t="shared" si="3"/>
        <v>1</v>
      </c>
    </row>
    <row r="124" spans="1:6" ht="42.75" customHeight="1">
      <c r="A124" s="34"/>
      <c r="B124" s="105"/>
      <c r="C124" s="237" t="s">
        <v>49</v>
      </c>
      <c r="D124" s="77">
        <v>1690</v>
      </c>
      <c r="E124" s="77">
        <v>1700</v>
      </c>
      <c r="F124" s="166">
        <f t="shared" si="3"/>
        <v>1.0059171597633136</v>
      </c>
    </row>
    <row r="125" spans="1:6" ht="19.5" customHeight="1">
      <c r="A125" s="80"/>
      <c r="B125" s="81">
        <v>85228</v>
      </c>
      <c r="C125" s="148" t="s">
        <v>103</v>
      </c>
      <c r="D125" s="60">
        <f>D126+D127+D128</f>
        <v>1401500</v>
      </c>
      <c r="E125" s="61">
        <f>E126+E127+E128</f>
        <v>1405000</v>
      </c>
      <c r="F125" s="75">
        <f t="shared" si="3"/>
        <v>1.0024973242953978</v>
      </c>
    </row>
    <row r="126" spans="1:6" ht="19.5" customHeight="1">
      <c r="A126" s="34"/>
      <c r="B126" s="83"/>
      <c r="C126" s="239" t="s">
        <v>104</v>
      </c>
      <c r="D126" s="236">
        <v>1400000</v>
      </c>
      <c r="E126" s="86">
        <v>1400000</v>
      </c>
      <c r="F126" s="127">
        <f t="shared" si="3"/>
        <v>1</v>
      </c>
    </row>
    <row r="127" spans="1:6" ht="19.5" customHeight="1">
      <c r="A127" s="34"/>
      <c r="B127" s="88"/>
      <c r="C127" s="89" t="s">
        <v>34</v>
      </c>
      <c r="D127" s="90">
        <v>1500</v>
      </c>
      <c r="E127" s="98"/>
      <c r="F127" s="168"/>
    </row>
    <row r="128" spans="1:6" ht="19.5" customHeight="1">
      <c r="A128" s="46"/>
      <c r="B128" s="105"/>
      <c r="C128" s="145" t="s">
        <v>105</v>
      </c>
      <c r="D128" s="216"/>
      <c r="E128" s="240">
        <v>5000</v>
      </c>
      <c r="F128" s="241"/>
    </row>
    <row r="129" spans="1:14" s="159" customFormat="1" ht="21.75" customHeight="1">
      <c r="A129" s="115">
        <v>853</v>
      </c>
      <c r="B129" s="51"/>
      <c r="C129" s="53" t="s">
        <v>106</v>
      </c>
      <c r="D129" s="212">
        <f>D130</f>
        <v>430360</v>
      </c>
      <c r="E129" s="213">
        <f>E130</f>
        <v>444700</v>
      </c>
      <c r="F129" s="135">
        <f t="shared" si="3"/>
        <v>1.0333209406078632</v>
      </c>
      <c r="G129" s="123"/>
      <c r="H129" s="124"/>
      <c r="I129" s="124"/>
      <c r="J129" s="124"/>
      <c r="K129" s="124"/>
      <c r="L129" s="124"/>
      <c r="M129" s="124"/>
      <c r="N129" s="124"/>
    </row>
    <row r="130" spans="1:14" s="159" customFormat="1" ht="18.75" customHeight="1">
      <c r="A130" s="80"/>
      <c r="B130" s="58">
        <v>85305</v>
      </c>
      <c r="C130" s="148" t="s">
        <v>107</v>
      </c>
      <c r="D130" s="60">
        <f>SUM(D131:D134)</f>
        <v>430360</v>
      </c>
      <c r="E130" s="61">
        <f>SUM(E131:E134)</f>
        <v>444700</v>
      </c>
      <c r="F130" s="114">
        <f t="shared" si="3"/>
        <v>1.0333209406078632</v>
      </c>
      <c r="G130" s="123"/>
      <c r="H130" s="124"/>
      <c r="I130" s="124"/>
      <c r="J130" s="124"/>
      <c r="K130" s="124"/>
      <c r="L130" s="124"/>
      <c r="M130" s="124"/>
      <c r="N130" s="124"/>
    </row>
    <row r="131" spans="1:6" ht="19.5" customHeight="1">
      <c r="A131" s="34"/>
      <c r="B131" s="88"/>
      <c r="C131" s="125" t="s">
        <v>108</v>
      </c>
      <c r="D131" s="242">
        <v>425000</v>
      </c>
      <c r="E131" s="38">
        <v>440000</v>
      </c>
      <c r="F131" s="243">
        <f t="shared" si="3"/>
        <v>1.035294117647059</v>
      </c>
    </row>
    <row r="132" spans="1:7" s="111" customFormat="1" ht="19.5" customHeight="1">
      <c r="A132" s="46"/>
      <c r="B132" s="105"/>
      <c r="C132" s="106" t="s">
        <v>86</v>
      </c>
      <c r="D132" s="216">
        <v>4000</v>
      </c>
      <c r="E132" s="240">
        <v>4000</v>
      </c>
      <c r="F132" s="244">
        <f aca="true" t="shared" si="4" ref="F132:F150">E132/D132</f>
        <v>1</v>
      </c>
      <c r="G132" s="110"/>
    </row>
    <row r="133" spans="1:7" s="5" customFormat="1" ht="40.5" customHeight="1">
      <c r="A133" s="34"/>
      <c r="B133" s="88"/>
      <c r="C133" s="172" t="s">
        <v>49</v>
      </c>
      <c r="D133" s="236">
        <v>660</v>
      </c>
      <c r="E133" s="86">
        <v>700</v>
      </c>
      <c r="F133" s="127">
        <f t="shared" si="4"/>
        <v>1.0606060606060606</v>
      </c>
      <c r="G133" s="16"/>
    </row>
    <row r="134" spans="1:6" ht="19.5" customHeight="1">
      <c r="A134" s="46"/>
      <c r="B134" s="105"/>
      <c r="C134" s="245" t="s">
        <v>35</v>
      </c>
      <c r="D134" s="238">
        <f>50+650</f>
        <v>700</v>
      </c>
      <c r="E134" s="163"/>
      <c r="F134" s="79"/>
    </row>
    <row r="135" spans="1:6" ht="19.5" customHeight="1">
      <c r="A135" s="115">
        <v>854</v>
      </c>
      <c r="B135" s="52"/>
      <c r="C135" s="70" t="s">
        <v>109</v>
      </c>
      <c r="D135" s="54">
        <f>D136+D139</f>
        <v>7300</v>
      </c>
      <c r="E135" s="54">
        <f>E136+E139</f>
        <v>6740</v>
      </c>
      <c r="F135" s="56">
        <f t="shared" si="4"/>
        <v>0.9232876712328767</v>
      </c>
    </row>
    <row r="136" spans="1:6" ht="19.5" customHeight="1">
      <c r="A136" s="80"/>
      <c r="B136" s="81">
        <v>85401</v>
      </c>
      <c r="C136" s="73" t="s">
        <v>110</v>
      </c>
      <c r="D136" s="74">
        <f>D137+D138</f>
        <v>4100</v>
      </c>
      <c r="E136" s="74">
        <f>E137+E138</f>
        <v>4100</v>
      </c>
      <c r="F136" s="165">
        <f t="shared" si="4"/>
        <v>1</v>
      </c>
    </row>
    <row r="137" spans="1:6" ht="19.5" customHeight="1">
      <c r="A137" s="80"/>
      <c r="B137" s="217"/>
      <c r="C137" s="125" t="s">
        <v>86</v>
      </c>
      <c r="D137" s="85">
        <v>3000</v>
      </c>
      <c r="E137" s="85">
        <v>3000</v>
      </c>
      <c r="F137" s="127">
        <f t="shared" si="4"/>
        <v>1</v>
      </c>
    </row>
    <row r="138" spans="1:7" s="5" customFormat="1" ht="42.75" customHeight="1">
      <c r="A138" s="80"/>
      <c r="B138" s="105"/>
      <c r="C138" s="237" t="s">
        <v>49</v>
      </c>
      <c r="D138" s="77">
        <v>1100</v>
      </c>
      <c r="E138" s="77">
        <v>1100</v>
      </c>
      <c r="F138" s="166">
        <f t="shared" si="4"/>
        <v>1</v>
      </c>
      <c r="G138" s="16"/>
    </row>
    <row r="139" spans="1:6" ht="19.5" customHeight="1">
      <c r="A139" s="34"/>
      <c r="B139" s="58">
        <v>85495</v>
      </c>
      <c r="C139" s="73" t="s">
        <v>19</v>
      </c>
      <c r="D139" s="74">
        <f>D140+D141+D142</f>
        <v>3200</v>
      </c>
      <c r="E139" s="74">
        <f>E140+E141</f>
        <v>2640</v>
      </c>
      <c r="F139" s="75">
        <f t="shared" si="4"/>
        <v>0.825</v>
      </c>
    </row>
    <row r="140" spans="1:6" ht="19.5" customHeight="1">
      <c r="A140" s="34"/>
      <c r="B140" s="88"/>
      <c r="C140" s="99" t="s">
        <v>86</v>
      </c>
      <c r="D140" s="100">
        <v>2000</v>
      </c>
      <c r="E140" s="100">
        <v>2000</v>
      </c>
      <c r="F140" s="153">
        <f t="shared" si="4"/>
        <v>1</v>
      </c>
    </row>
    <row r="141" spans="1:6" ht="40.5" customHeight="1">
      <c r="A141" s="34"/>
      <c r="B141" s="88"/>
      <c r="C141" s="219" t="s">
        <v>49</v>
      </c>
      <c r="D141" s="94">
        <v>630</v>
      </c>
      <c r="E141" s="94">
        <v>640</v>
      </c>
      <c r="F141" s="168">
        <f t="shared" si="4"/>
        <v>1.0158730158730158</v>
      </c>
    </row>
    <row r="142" spans="1:6" ht="19.5" customHeight="1">
      <c r="A142" s="46"/>
      <c r="B142" s="105"/>
      <c r="C142" s="160" t="s">
        <v>35</v>
      </c>
      <c r="D142" s="77">
        <v>570</v>
      </c>
      <c r="E142" s="77"/>
      <c r="F142" s="79"/>
    </row>
    <row r="143" spans="1:6" ht="21.75" customHeight="1">
      <c r="A143" s="115">
        <v>900</v>
      </c>
      <c r="B143" s="52"/>
      <c r="C143" s="53" t="s">
        <v>111</v>
      </c>
      <c r="D143" s="212">
        <f>D144+D147+D149+D152+D154</f>
        <v>8796781</v>
      </c>
      <c r="E143" s="212">
        <f>E144+E147+E149+E152+E154</f>
        <v>8636000</v>
      </c>
      <c r="F143" s="117">
        <f t="shared" si="4"/>
        <v>0.981722746081777</v>
      </c>
    </row>
    <row r="144" spans="1:6" ht="19.5" customHeight="1">
      <c r="A144" s="80"/>
      <c r="B144" s="81">
        <v>90002</v>
      </c>
      <c r="C144" s="148" t="s">
        <v>249</v>
      </c>
      <c r="D144" s="60">
        <f>D145+D146</f>
        <v>7802500</v>
      </c>
      <c r="E144" s="61">
        <f>E145+E146</f>
        <v>7602000</v>
      </c>
      <c r="F144" s="114">
        <f t="shared" si="4"/>
        <v>0.9743031079782121</v>
      </c>
    </row>
    <row r="145" spans="1:6" ht="19.5" customHeight="1">
      <c r="A145" s="34"/>
      <c r="B145" s="83"/>
      <c r="C145" s="84" t="s">
        <v>112</v>
      </c>
      <c r="D145" s="236">
        <v>7800000</v>
      </c>
      <c r="E145" s="86">
        <v>7600000</v>
      </c>
      <c r="F145" s="127">
        <f t="shared" si="4"/>
        <v>0.9743589743589743</v>
      </c>
    </row>
    <row r="146" spans="1:14" s="111" customFormat="1" ht="19.5" customHeight="1">
      <c r="A146" s="34"/>
      <c r="B146" s="105"/>
      <c r="C146" s="160" t="s">
        <v>34</v>
      </c>
      <c r="D146" s="238">
        <v>2500</v>
      </c>
      <c r="E146" s="216">
        <v>2000</v>
      </c>
      <c r="F146" s="244">
        <f t="shared" si="4"/>
        <v>0.8</v>
      </c>
      <c r="G146" s="16"/>
      <c r="H146" s="5"/>
      <c r="I146" s="5"/>
      <c r="J146" s="5"/>
      <c r="K146" s="5"/>
      <c r="L146" s="5"/>
      <c r="M146" s="5"/>
      <c r="N146" s="5"/>
    </row>
    <row r="147" spans="1:7" s="5" customFormat="1" ht="19.5" customHeight="1">
      <c r="A147" s="34"/>
      <c r="B147" s="81">
        <v>90011</v>
      </c>
      <c r="C147" s="148" t="s">
        <v>113</v>
      </c>
      <c r="D147" s="60">
        <f>D148</f>
        <v>35000</v>
      </c>
      <c r="E147" s="60">
        <f>E148</f>
        <v>35000</v>
      </c>
      <c r="F147" s="75">
        <f t="shared" si="4"/>
        <v>1</v>
      </c>
      <c r="G147" s="16"/>
    </row>
    <row r="148" spans="1:18" s="5" customFormat="1" ht="19.5" customHeight="1">
      <c r="A148" s="34"/>
      <c r="B148" s="63"/>
      <c r="C148" s="64" t="s">
        <v>86</v>
      </c>
      <c r="D148" s="246">
        <v>35000</v>
      </c>
      <c r="E148" s="246">
        <v>35000</v>
      </c>
      <c r="F148" s="193">
        <f t="shared" si="4"/>
        <v>1</v>
      </c>
      <c r="G148" s="16"/>
      <c r="O148" s="6"/>
      <c r="P148" s="6"/>
      <c r="Q148" s="6"/>
      <c r="R148" s="6"/>
    </row>
    <row r="149" spans="1:6" ht="19.5" customHeight="1">
      <c r="A149" s="80"/>
      <c r="B149" s="81">
        <v>90013</v>
      </c>
      <c r="C149" s="148" t="s">
        <v>114</v>
      </c>
      <c r="D149" s="60">
        <f>D150+D151</f>
        <v>12134</v>
      </c>
      <c r="E149" s="61">
        <f>SUM(E150)</f>
        <v>12000</v>
      </c>
      <c r="F149" s="75">
        <f t="shared" si="4"/>
        <v>0.9889566507334762</v>
      </c>
    </row>
    <row r="150" spans="1:6" ht="19.5" customHeight="1">
      <c r="A150" s="34"/>
      <c r="B150" s="83"/>
      <c r="C150" s="84" t="s">
        <v>115</v>
      </c>
      <c r="D150" s="236">
        <v>12000</v>
      </c>
      <c r="E150" s="86">
        <v>12000</v>
      </c>
      <c r="F150" s="127">
        <f t="shared" si="4"/>
        <v>1</v>
      </c>
    </row>
    <row r="151" spans="1:6" ht="19.5" customHeight="1">
      <c r="A151" s="34"/>
      <c r="B151" s="105"/>
      <c r="C151" s="160" t="s">
        <v>35</v>
      </c>
      <c r="D151" s="238">
        <v>134</v>
      </c>
      <c r="E151" s="163"/>
      <c r="F151" s="79"/>
    </row>
    <row r="152" spans="1:6" ht="19.5" customHeight="1">
      <c r="A152" s="34"/>
      <c r="B152" s="58">
        <v>90015</v>
      </c>
      <c r="C152" s="148" t="s">
        <v>116</v>
      </c>
      <c r="D152" s="60">
        <f>D153</f>
        <v>16347</v>
      </c>
      <c r="E152" s="61"/>
      <c r="F152" s="75"/>
    </row>
    <row r="153" spans="1:6" ht="19.5" customHeight="1">
      <c r="A153" s="34"/>
      <c r="B153" s="105"/>
      <c r="C153" s="160" t="s">
        <v>35</v>
      </c>
      <c r="D153" s="238">
        <v>16347</v>
      </c>
      <c r="E153" s="163"/>
      <c r="F153" s="75"/>
    </row>
    <row r="154" spans="1:6" ht="19.5" customHeight="1">
      <c r="A154" s="80"/>
      <c r="B154" s="81">
        <v>90095</v>
      </c>
      <c r="C154" s="73" t="s">
        <v>19</v>
      </c>
      <c r="D154" s="74">
        <f>SUM(D155+D156+D157+D158)</f>
        <v>930800</v>
      </c>
      <c r="E154" s="74">
        <f>SUM(E155+E156+E157+E158)</f>
        <v>987000</v>
      </c>
      <c r="F154" s="75">
        <f aca="true" t="shared" si="5" ref="F154:F171">E154/D154</f>
        <v>1.060378169316717</v>
      </c>
    </row>
    <row r="155" spans="1:6" ht="19.5" customHeight="1">
      <c r="A155" s="34"/>
      <c r="B155" s="83"/>
      <c r="C155" s="125" t="s">
        <v>117</v>
      </c>
      <c r="D155" s="85">
        <v>42000</v>
      </c>
      <c r="E155" s="85">
        <v>42000</v>
      </c>
      <c r="F155" s="87">
        <f t="shared" si="5"/>
        <v>1</v>
      </c>
    </row>
    <row r="156" spans="1:6" ht="19.5" customHeight="1">
      <c r="A156" s="34"/>
      <c r="B156" s="88"/>
      <c r="C156" s="99" t="s">
        <v>118</v>
      </c>
      <c r="D156" s="100">
        <v>780000</v>
      </c>
      <c r="E156" s="100">
        <v>840000</v>
      </c>
      <c r="F156" s="102">
        <f t="shared" si="5"/>
        <v>1.0769230769230769</v>
      </c>
    </row>
    <row r="157" spans="1:7" s="111" customFormat="1" ht="25.5">
      <c r="A157" s="46"/>
      <c r="B157" s="47"/>
      <c r="C157" s="312" t="s">
        <v>119</v>
      </c>
      <c r="D157" s="216">
        <v>105000</v>
      </c>
      <c r="E157" s="216">
        <v>100000</v>
      </c>
      <c r="F157" s="166">
        <f t="shared" si="5"/>
        <v>0.9523809523809523</v>
      </c>
      <c r="G157" s="110"/>
    </row>
    <row r="158" spans="1:18" s="5" customFormat="1" ht="19.5" customHeight="1">
      <c r="A158" s="34"/>
      <c r="B158" s="35"/>
      <c r="C158" s="64" t="s">
        <v>34</v>
      </c>
      <c r="D158" s="191">
        <v>3800</v>
      </c>
      <c r="E158" s="191">
        <v>5000</v>
      </c>
      <c r="F158" s="67">
        <f t="shared" si="5"/>
        <v>1.3157894736842106</v>
      </c>
      <c r="G158" s="16"/>
      <c r="O158" s="6"/>
      <c r="P158" s="6"/>
      <c r="Q158" s="6"/>
      <c r="R158" s="6"/>
    </row>
    <row r="159" spans="1:7" s="124" customFormat="1" ht="27.75" customHeight="1" thickBot="1">
      <c r="A159" s="164"/>
      <c r="B159" s="81"/>
      <c r="C159" s="48" t="s">
        <v>120</v>
      </c>
      <c r="D159" s="49">
        <f>D160+D163</f>
        <v>113069058</v>
      </c>
      <c r="E159" s="248">
        <f>E163</f>
        <v>98266914</v>
      </c>
      <c r="F159" s="249">
        <f t="shared" si="5"/>
        <v>0.8690875800875603</v>
      </c>
      <c r="G159" s="123"/>
    </row>
    <row r="160" spans="1:7" s="124" customFormat="1" ht="30.75" customHeight="1" thickTop="1">
      <c r="A160" s="115">
        <v>756</v>
      </c>
      <c r="B160" s="52"/>
      <c r="C160" s="70" t="s">
        <v>53</v>
      </c>
      <c r="D160" s="212">
        <f>D161</f>
        <v>505619</v>
      </c>
      <c r="E160" s="213"/>
      <c r="F160" s="117"/>
      <c r="G160" s="123"/>
    </row>
    <row r="161" spans="1:7" s="124" customFormat="1" ht="39.75" customHeight="1">
      <c r="A161" s="57"/>
      <c r="B161" s="161">
        <v>75615</v>
      </c>
      <c r="C161" s="73" t="s">
        <v>60</v>
      </c>
      <c r="D161" s="215">
        <f>D162</f>
        <v>505619</v>
      </c>
      <c r="E161" s="250"/>
      <c r="F161" s="114"/>
      <c r="G161" s="123"/>
    </row>
    <row r="162" spans="1:7" s="5" customFormat="1" ht="21.75" customHeight="1">
      <c r="A162" s="46"/>
      <c r="B162" s="47"/>
      <c r="C162" s="251" t="s">
        <v>121</v>
      </c>
      <c r="D162" s="246">
        <v>505619</v>
      </c>
      <c r="E162" s="252"/>
      <c r="F162" s="193"/>
      <c r="G162" s="16"/>
    </row>
    <row r="163" spans="1:7" s="5" customFormat="1" ht="19.5" customHeight="1">
      <c r="A163" s="115">
        <v>758</v>
      </c>
      <c r="B163" s="52"/>
      <c r="C163" s="53" t="s">
        <v>84</v>
      </c>
      <c r="D163" s="54">
        <f>D164+D166+D168</f>
        <v>112563439</v>
      </c>
      <c r="E163" s="55">
        <f>E164+E166+E168</f>
        <v>98266914</v>
      </c>
      <c r="F163" s="56">
        <f t="shared" si="5"/>
        <v>0.8729913982105681</v>
      </c>
      <c r="G163" s="16"/>
    </row>
    <row r="164" spans="1:14" s="111" customFormat="1" ht="21" customHeight="1">
      <c r="A164" s="57"/>
      <c r="B164" s="161">
        <v>75801</v>
      </c>
      <c r="C164" s="82" t="s">
        <v>122</v>
      </c>
      <c r="D164" s="162">
        <f>D165</f>
        <v>97378080</v>
      </c>
      <c r="E164" s="162">
        <f>E165</f>
        <v>98266914</v>
      </c>
      <c r="F164" s="62">
        <f t="shared" si="5"/>
        <v>1.0091276599415393</v>
      </c>
      <c r="G164" s="16"/>
      <c r="H164" s="5"/>
      <c r="I164" s="5"/>
      <c r="J164" s="5"/>
      <c r="K164" s="5"/>
      <c r="L164" s="5"/>
      <c r="M164" s="5"/>
      <c r="N164" s="5"/>
    </row>
    <row r="165" spans="1:6" ht="19.5" customHeight="1">
      <c r="A165" s="34"/>
      <c r="B165" s="47"/>
      <c r="C165" s="160" t="s">
        <v>123</v>
      </c>
      <c r="D165" s="238">
        <v>97378080</v>
      </c>
      <c r="E165" s="163">
        <v>98266914</v>
      </c>
      <c r="F165" s="79">
        <f t="shared" si="5"/>
        <v>1.0091276599415393</v>
      </c>
    </row>
    <row r="166" spans="1:6" ht="19.5" customHeight="1">
      <c r="A166" s="80"/>
      <c r="B166" s="81">
        <v>75802</v>
      </c>
      <c r="C166" s="148" t="s">
        <v>124</v>
      </c>
      <c r="D166" s="74">
        <f>D167</f>
        <v>267188</v>
      </c>
      <c r="E166" s="158"/>
      <c r="F166" s="165"/>
    </row>
    <row r="167" spans="1:14" s="111" customFormat="1" ht="19.5" customHeight="1">
      <c r="A167" s="34"/>
      <c r="B167" s="253"/>
      <c r="C167" s="64" t="s">
        <v>125</v>
      </c>
      <c r="D167" s="246">
        <v>267188</v>
      </c>
      <c r="E167" s="252"/>
      <c r="F167" s="193"/>
      <c r="G167" s="16"/>
      <c r="H167" s="5"/>
      <c r="I167" s="5"/>
      <c r="J167" s="5"/>
      <c r="K167" s="5"/>
      <c r="L167" s="5"/>
      <c r="M167" s="5"/>
      <c r="N167" s="5"/>
    </row>
    <row r="168" spans="1:6" ht="19.5" customHeight="1">
      <c r="A168" s="80"/>
      <c r="B168" s="81">
        <v>75805</v>
      </c>
      <c r="C168" s="148" t="s">
        <v>126</v>
      </c>
      <c r="D168" s="74">
        <f>D169+D170</f>
        <v>14918171</v>
      </c>
      <c r="E168" s="74"/>
      <c r="F168" s="165"/>
    </row>
    <row r="169" spans="1:6" ht="31.5" customHeight="1">
      <c r="A169" s="34"/>
      <c r="B169" s="171"/>
      <c r="C169" s="84" t="s">
        <v>127</v>
      </c>
      <c r="D169" s="236">
        <v>14239468</v>
      </c>
      <c r="E169" s="86"/>
      <c r="F169" s="127"/>
    </row>
    <row r="170" spans="1:14" s="111" customFormat="1" ht="19.5" customHeight="1">
      <c r="A170" s="34"/>
      <c r="B170" s="35"/>
      <c r="C170" s="160" t="s">
        <v>128</v>
      </c>
      <c r="D170" s="238">
        <v>678703</v>
      </c>
      <c r="E170" s="163"/>
      <c r="F170" s="79"/>
      <c r="G170" s="16"/>
      <c r="H170" s="5"/>
      <c r="I170" s="5"/>
      <c r="J170" s="5"/>
      <c r="K170" s="5"/>
      <c r="L170" s="5"/>
      <c r="M170" s="5"/>
      <c r="N170" s="5"/>
    </row>
    <row r="171" spans="1:6" ht="30" customHeight="1" thickBot="1">
      <c r="A171" s="46"/>
      <c r="B171" s="47"/>
      <c r="C171" s="254" t="s">
        <v>129</v>
      </c>
      <c r="D171" s="49">
        <f>D172+D175+D178+D186+D191+D194+D197</f>
        <v>8470898</v>
      </c>
      <c r="E171" s="49">
        <f>E172+E175+E178+E186+E191+E197</f>
        <v>3281000</v>
      </c>
      <c r="F171" s="249">
        <f t="shared" si="5"/>
        <v>0.3873261134769891</v>
      </c>
    </row>
    <row r="172" spans="1:14" s="159" customFormat="1" ht="22.5" customHeight="1" thickTop="1">
      <c r="A172" s="115">
        <v>600</v>
      </c>
      <c r="B172" s="52"/>
      <c r="C172" s="53" t="s">
        <v>130</v>
      </c>
      <c r="D172" s="212">
        <f>D173</f>
        <v>117181</v>
      </c>
      <c r="E172" s="212"/>
      <c r="F172" s="117"/>
      <c r="G172" s="123"/>
      <c r="H172" s="124"/>
      <c r="I172" s="124"/>
      <c r="J172" s="124"/>
      <c r="K172" s="124"/>
      <c r="L172" s="124"/>
      <c r="M172" s="124"/>
      <c r="N172" s="124"/>
    </row>
    <row r="173" spans="1:14" s="159" customFormat="1" ht="21.75" customHeight="1">
      <c r="A173" s="57"/>
      <c r="B173" s="161">
        <v>60016</v>
      </c>
      <c r="C173" s="82" t="s">
        <v>131</v>
      </c>
      <c r="D173" s="215">
        <f>D174</f>
        <v>117181</v>
      </c>
      <c r="E173" s="215"/>
      <c r="F173" s="114"/>
      <c r="G173" s="123"/>
      <c r="H173" s="124"/>
      <c r="I173" s="124"/>
      <c r="J173" s="124"/>
      <c r="K173" s="124"/>
      <c r="L173" s="124"/>
      <c r="M173" s="124"/>
      <c r="N173" s="124"/>
    </row>
    <row r="174" spans="1:6" ht="27" customHeight="1">
      <c r="A174" s="46"/>
      <c r="B174" s="47"/>
      <c r="C174" s="64" t="s">
        <v>132</v>
      </c>
      <c r="D174" s="246">
        <v>117181</v>
      </c>
      <c r="E174" s="246"/>
      <c r="F174" s="193"/>
    </row>
    <row r="175" spans="1:6" ht="22.5" customHeight="1">
      <c r="A175" s="115">
        <v>630</v>
      </c>
      <c r="B175" s="52"/>
      <c r="C175" s="53" t="s">
        <v>174</v>
      </c>
      <c r="D175" s="212"/>
      <c r="E175" s="212">
        <f>E176</f>
        <v>130000</v>
      </c>
      <c r="F175" s="117"/>
    </row>
    <row r="176" spans="1:14" s="159" customFormat="1" ht="24" customHeight="1">
      <c r="A176" s="57"/>
      <c r="B176" s="81">
        <v>63003</v>
      </c>
      <c r="C176" s="148" t="s">
        <v>295</v>
      </c>
      <c r="D176" s="60"/>
      <c r="E176" s="60">
        <f>E177</f>
        <v>130000</v>
      </c>
      <c r="F176" s="75"/>
      <c r="G176" s="123"/>
      <c r="H176" s="124"/>
      <c r="I176" s="124"/>
      <c r="J176" s="124"/>
      <c r="K176" s="124"/>
      <c r="L176" s="124"/>
      <c r="M176" s="124"/>
      <c r="N176" s="124"/>
    </row>
    <row r="177" spans="1:6" ht="27" customHeight="1">
      <c r="A177" s="46"/>
      <c r="B177" s="47"/>
      <c r="C177" s="160" t="s">
        <v>283</v>
      </c>
      <c r="D177" s="238"/>
      <c r="E177" s="238">
        <v>130000</v>
      </c>
      <c r="F177" s="79"/>
    </row>
    <row r="178" spans="1:6" ht="19.5" customHeight="1">
      <c r="A178" s="115">
        <v>801</v>
      </c>
      <c r="B178" s="52"/>
      <c r="C178" s="70" t="s">
        <v>87</v>
      </c>
      <c r="D178" s="54">
        <f>D179+D182</f>
        <v>723133</v>
      </c>
      <c r="E178" s="54">
        <f>E182</f>
        <v>3051000</v>
      </c>
      <c r="F178" s="56">
        <f>E178/D178</f>
        <v>4.219140877266008</v>
      </c>
    </row>
    <row r="179" spans="1:14" s="257" customFormat="1" ht="19.5" customHeight="1">
      <c r="A179" s="255"/>
      <c r="B179" s="137">
        <v>80101</v>
      </c>
      <c r="C179" s="228" t="s">
        <v>88</v>
      </c>
      <c r="D179" s="139">
        <f>D180</f>
        <v>32579</v>
      </c>
      <c r="E179" s="139"/>
      <c r="F179" s="256"/>
      <c r="G179" s="141"/>
      <c r="H179" s="142"/>
      <c r="I179" s="142"/>
      <c r="J179" s="142"/>
      <c r="K179" s="142"/>
      <c r="L179" s="142"/>
      <c r="M179" s="142"/>
      <c r="N179" s="142"/>
    </row>
    <row r="180" spans="1:14" s="257" customFormat="1" ht="24.75" customHeight="1">
      <c r="A180" s="143"/>
      <c r="B180" s="235"/>
      <c r="C180" s="483" t="s">
        <v>133</v>
      </c>
      <c r="D180" s="484">
        <v>32579</v>
      </c>
      <c r="E180" s="484"/>
      <c r="F180" s="485"/>
      <c r="G180" s="141"/>
      <c r="H180" s="142"/>
      <c r="I180" s="142"/>
      <c r="J180" s="142"/>
      <c r="K180" s="142"/>
      <c r="L180" s="142"/>
      <c r="M180" s="142"/>
      <c r="N180" s="142"/>
    </row>
    <row r="181" spans="1:6" s="491" customFormat="1" ht="24.75" customHeight="1">
      <c r="A181" s="486"/>
      <c r="B181" s="487"/>
      <c r="C181" s="488"/>
      <c r="D181" s="489"/>
      <c r="E181" s="489"/>
      <c r="F181" s="490"/>
    </row>
    <row r="182" spans="1:6" ht="19.5" customHeight="1">
      <c r="A182" s="258"/>
      <c r="B182" s="259">
        <v>80195</v>
      </c>
      <c r="C182" s="260" t="s">
        <v>19</v>
      </c>
      <c r="D182" s="261">
        <f>SUM(D183:D185)</f>
        <v>690554</v>
      </c>
      <c r="E182" s="261">
        <f>E183+E184</f>
        <v>3051000</v>
      </c>
      <c r="F182" s="262">
        <f>E182/D182</f>
        <v>4.418191770665292</v>
      </c>
    </row>
    <row r="183" spans="1:7" s="5" customFormat="1" ht="21.75" customHeight="1">
      <c r="A183" s="265"/>
      <c r="B183" s="297"/>
      <c r="C183" s="492" t="s">
        <v>285</v>
      </c>
      <c r="D183" s="493"/>
      <c r="E183" s="494">
        <v>3051000</v>
      </c>
      <c r="F183" s="495"/>
      <c r="G183" s="16"/>
    </row>
    <row r="184" spans="1:14" s="111" customFormat="1" ht="29.25" customHeight="1">
      <c r="A184" s="265"/>
      <c r="B184" s="266"/>
      <c r="C184" s="267" t="s">
        <v>134</v>
      </c>
      <c r="D184" s="268">
        <v>659395</v>
      </c>
      <c r="E184" s="269"/>
      <c r="F184" s="270"/>
      <c r="G184" s="16"/>
      <c r="H184" s="5"/>
      <c r="I184" s="5"/>
      <c r="J184" s="5"/>
      <c r="K184" s="5"/>
      <c r="L184" s="5"/>
      <c r="M184" s="5"/>
      <c r="N184" s="5"/>
    </row>
    <row r="185" spans="1:7" s="5" customFormat="1" ht="29.25" customHeight="1">
      <c r="A185" s="263"/>
      <c r="B185" s="271"/>
      <c r="C185" s="272" t="s">
        <v>135</v>
      </c>
      <c r="D185" s="273">
        <v>31159</v>
      </c>
      <c r="E185" s="274"/>
      <c r="F185" s="275"/>
      <c r="G185" s="16"/>
    </row>
    <row r="186" spans="1:6" ht="17.25" customHeight="1">
      <c r="A186" s="115">
        <v>852</v>
      </c>
      <c r="B186" s="52"/>
      <c r="C186" s="70" t="s">
        <v>95</v>
      </c>
      <c r="D186" s="54">
        <f>D187+D189</f>
        <v>7189243</v>
      </c>
      <c r="E186" s="54"/>
      <c r="F186" s="56"/>
    </row>
    <row r="187" spans="1:6" ht="19.5" customHeight="1">
      <c r="A187" s="258"/>
      <c r="B187" s="259">
        <v>85215</v>
      </c>
      <c r="C187" s="260" t="s">
        <v>100</v>
      </c>
      <c r="D187" s="261">
        <f>D188</f>
        <v>6008543</v>
      </c>
      <c r="E187" s="261"/>
      <c r="F187" s="262"/>
    </row>
    <row r="188" spans="1:14" s="111" customFormat="1" ht="21.75" customHeight="1">
      <c r="A188" s="258"/>
      <c r="B188" s="259"/>
      <c r="C188" s="276" t="s">
        <v>136</v>
      </c>
      <c r="D188" s="277">
        <f>5657820+350723</f>
        <v>6008543</v>
      </c>
      <c r="E188" s="278"/>
      <c r="F188" s="279"/>
      <c r="G188" s="16"/>
      <c r="H188" s="5"/>
      <c r="I188" s="5"/>
      <c r="J188" s="5"/>
      <c r="K188" s="5"/>
      <c r="L188" s="5"/>
      <c r="M188" s="5"/>
      <c r="N188" s="5"/>
    </row>
    <row r="189" spans="1:6" ht="19.5" customHeight="1">
      <c r="A189" s="265"/>
      <c r="B189" s="259">
        <v>85295</v>
      </c>
      <c r="C189" s="260" t="s">
        <v>19</v>
      </c>
      <c r="D189" s="280">
        <f>D190</f>
        <v>1180700</v>
      </c>
      <c r="E189" s="280"/>
      <c r="F189" s="281"/>
    </row>
    <row r="190" spans="1:14" s="111" customFormat="1" ht="19.5" customHeight="1">
      <c r="A190" s="263"/>
      <c r="B190" s="271"/>
      <c r="C190" s="276" t="s">
        <v>137</v>
      </c>
      <c r="D190" s="273">
        <v>1180700</v>
      </c>
      <c r="E190" s="278"/>
      <c r="F190" s="279"/>
      <c r="G190" s="16"/>
      <c r="H190" s="5"/>
      <c r="I190" s="5"/>
      <c r="J190" s="5"/>
      <c r="K190" s="5"/>
      <c r="L190" s="5"/>
      <c r="M190" s="5"/>
      <c r="N190" s="5"/>
    </row>
    <row r="191" spans="1:7" s="5" customFormat="1" ht="22.5" customHeight="1">
      <c r="A191" s="115">
        <v>854</v>
      </c>
      <c r="B191" s="52"/>
      <c r="C191" s="70" t="s">
        <v>138</v>
      </c>
      <c r="D191" s="54">
        <f>D192</f>
        <v>159341</v>
      </c>
      <c r="E191" s="55"/>
      <c r="F191" s="56"/>
      <c r="G191" s="16"/>
    </row>
    <row r="192" spans="1:6" ht="19.5" customHeight="1">
      <c r="A192" s="258"/>
      <c r="B192" s="259">
        <v>85495</v>
      </c>
      <c r="C192" s="260" t="s">
        <v>19</v>
      </c>
      <c r="D192" s="261">
        <f>D193</f>
        <v>159341</v>
      </c>
      <c r="E192" s="282"/>
      <c r="F192" s="262"/>
    </row>
    <row r="193" spans="1:6" ht="25.5" customHeight="1">
      <c r="A193" s="263"/>
      <c r="B193" s="264"/>
      <c r="C193" s="276" t="s">
        <v>134</v>
      </c>
      <c r="D193" s="283">
        <v>159341</v>
      </c>
      <c r="E193" s="278"/>
      <c r="F193" s="279"/>
    </row>
    <row r="194" spans="1:6" ht="23.25" customHeight="1">
      <c r="A194" s="115">
        <v>900</v>
      </c>
      <c r="B194" s="52"/>
      <c r="C194" s="69" t="s">
        <v>111</v>
      </c>
      <c r="D194" s="54">
        <f>D195</f>
        <v>182000</v>
      </c>
      <c r="E194" s="54"/>
      <c r="F194" s="56"/>
    </row>
    <row r="195" spans="1:6" ht="19.5" customHeight="1">
      <c r="A195" s="258"/>
      <c r="B195" s="259">
        <v>90011</v>
      </c>
      <c r="C195" s="284" t="s">
        <v>113</v>
      </c>
      <c r="D195" s="261">
        <f>D196</f>
        <v>182000</v>
      </c>
      <c r="E195" s="261"/>
      <c r="F195" s="262"/>
    </row>
    <row r="196" spans="1:6" ht="30" customHeight="1">
      <c r="A196" s="263"/>
      <c r="B196" s="271"/>
      <c r="C196" s="220" t="s">
        <v>139</v>
      </c>
      <c r="D196" s="273">
        <v>182000</v>
      </c>
      <c r="E196" s="278"/>
      <c r="F196" s="275"/>
    </row>
    <row r="197" spans="1:6" ht="19.5" customHeight="1">
      <c r="A197" s="115">
        <v>926</v>
      </c>
      <c r="B197" s="52"/>
      <c r="C197" s="53" t="s">
        <v>140</v>
      </c>
      <c r="D197" s="54">
        <f>D198</f>
        <v>100000</v>
      </c>
      <c r="E197" s="54">
        <f>E198</f>
        <v>100000</v>
      </c>
      <c r="F197" s="56">
        <f>E197/D197</f>
        <v>1</v>
      </c>
    </row>
    <row r="198" spans="1:6" ht="19.5" customHeight="1">
      <c r="A198" s="57"/>
      <c r="B198" s="161">
        <v>92601</v>
      </c>
      <c r="C198" s="82" t="s">
        <v>141</v>
      </c>
      <c r="D198" s="162">
        <f>D199</f>
        <v>100000</v>
      </c>
      <c r="E198" s="162">
        <f>E199</f>
        <v>100000</v>
      </c>
      <c r="F198" s="262">
        <f>E198/D198</f>
        <v>1</v>
      </c>
    </row>
    <row r="199" spans="1:6" ht="28.5" customHeight="1">
      <c r="A199" s="34"/>
      <c r="B199" s="35"/>
      <c r="C199" s="113" t="s">
        <v>142</v>
      </c>
      <c r="D199" s="246">
        <v>100000</v>
      </c>
      <c r="E199" s="252">
        <v>100000</v>
      </c>
      <c r="F199" s="193">
        <f>E199/D199</f>
        <v>1</v>
      </c>
    </row>
    <row r="200" spans="1:6" ht="25.5" customHeight="1" thickBot="1">
      <c r="A200" s="285"/>
      <c r="B200" s="259"/>
      <c r="C200" s="286" t="s">
        <v>143</v>
      </c>
      <c r="D200" s="287">
        <f>D201+D204+D207</f>
        <v>814316</v>
      </c>
      <c r="E200" s="287">
        <f>E201+E204+E207</f>
        <v>170000</v>
      </c>
      <c r="F200" s="288">
        <f>E200/D200</f>
        <v>0.2087641652626253</v>
      </c>
    </row>
    <row r="201" spans="1:6" ht="23.25" customHeight="1" thickTop="1">
      <c r="A201" s="115">
        <v>710</v>
      </c>
      <c r="B201" s="52"/>
      <c r="C201" s="53" t="s">
        <v>36</v>
      </c>
      <c r="D201" s="289">
        <f>D202</f>
        <v>38500</v>
      </c>
      <c r="E201" s="290"/>
      <c r="F201" s="291"/>
    </row>
    <row r="202" spans="1:6" ht="19.5" customHeight="1">
      <c r="A202" s="292"/>
      <c r="B202" s="293">
        <v>71035</v>
      </c>
      <c r="C202" s="294" t="s">
        <v>37</v>
      </c>
      <c r="D202" s="295">
        <f>D203</f>
        <v>38500</v>
      </c>
      <c r="E202" s="296"/>
      <c r="F202" s="281"/>
    </row>
    <row r="203" spans="1:6" ht="29.25" customHeight="1">
      <c r="A203" s="263"/>
      <c r="B203" s="271"/>
      <c r="C203" s="272" t="s">
        <v>144</v>
      </c>
      <c r="D203" s="273">
        <v>38500</v>
      </c>
      <c r="E203" s="274"/>
      <c r="F203" s="79"/>
    </row>
    <row r="204" spans="1:6" ht="19.5" customHeight="1">
      <c r="A204" s="115">
        <v>801</v>
      </c>
      <c r="B204" s="52"/>
      <c r="C204" s="70" t="s">
        <v>87</v>
      </c>
      <c r="D204" s="54">
        <f>D205</f>
        <v>12816</v>
      </c>
      <c r="E204" s="54"/>
      <c r="F204" s="56"/>
    </row>
    <row r="205" spans="1:6" ht="22.5" customHeight="1">
      <c r="A205" s="258"/>
      <c r="B205" s="259">
        <v>80195</v>
      </c>
      <c r="C205" s="260" t="s">
        <v>19</v>
      </c>
      <c r="D205" s="261">
        <f>D206</f>
        <v>12816</v>
      </c>
      <c r="E205" s="261"/>
      <c r="F205" s="262"/>
    </row>
    <row r="206" spans="1:7" s="111" customFormat="1" ht="24" customHeight="1">
      <c r="A206" s="263"/>
      <c r="B206" s="264"/>
      <c r="C206" s="276" t="s">
        <v>145</v>
      </c>
      <c r="D206" s="283">
        <v>12816</v>
      </c>
      <c r="E206" s="283"/>
      <c r="F206" s="279"/>
      <c r="G206" s="110"/>
    </row>
    <row r="207" spans="1:7" s="124" customFormat="1" ht="20.25" customHeight="1">
      <c r="A207" s="115">
        <v>900</v>
      </c>
      <c r="B207" s="52"/>
      <c r="C207" s="69" t="s">
        <v>111</v>
      </c>
      <c r="D207" s="289">
        <f>D208</f>
        <v>763000</v>
      </c>
      <c r="E207" s="289">
        <f>E208</f>
        <v>170000</v>
      </c>
      <c r="F207" s="291">
        <f>E207/D207</f>
        <v>0.22280471821756226</v>
      </c>
      <c r="G207" s="123"/>
    </row>
    <row r="208" spans="1:7" s="124" customFormat="1" ht="24" customHeight="1">
      <c r="A208" s="258"/>
      <c r="B208" s="293">
        <v>90002</v>
      </c>
      <c r="C208" s="294" t="s">
        <v>249</v>
      </c>
      <c r="D208" s="295">
        <f>D209</f>
        <v>763000</v>
      </c>
      <c r="E208" s="295">
        <f>E209</f>
        <v>170000</v>
      </c>
      <c r="F208" s="281">
        <f>E208/D208</f>
        <v>0.22280471821756226</v>
      </c>
      <c r="G208" s="123"/>
    </row>
    <row r="209" spans="1:7" s="5" customFormat="1" ht="28.5" customHeight="1">
      <c r="A209" s="265"/>
      <c r="B209" s="266"/>
      <c r="C209" s="276" t="s">
        <v>146</v>
      </c>
      <c r="D209" s="283">
        <v>763000</v>
      </c>
      <c r="E209" s="283">
        <v>170000</v>
      </c>
      <c r="F209" s="279">
        <f>E209/D209</f>
        <v>0.22280471821756226</v>
      </c>
      <c r="G209" s="16"/>
    </row>
    <row r="210" spans="1:6" ht="36.75" customHeight="1" thickBot="1">
      <c r="A210" s="46"/>
      <c r="B210" s="47"/>
      <c r="C210" s="254" t="s">
        <v>147</v>
      </c>
      <c r="D210" s="49">
        <f>D211+D214+D219+D224+D227+D230+D247+D250</f>
        <v>32101594</v>
      </c>
      <c r="E210" s="49">
        <f>E214+E219+E224+E227:F227+E230+E250</f>
        <v>26297956</v>
      </c>
      <c r="F210" s="249">
        <f>E210/D210</f>
        <v>0.8192102859440562</v>
      </c>
    </row>
    <row r="211" spans="1:6" ht="22.5" customHeight="1" thickTop="1">
      <c r="A211" s="115">
        <v>700</v>
      </c>
      <c r="B211" s="52"/>
      <c r="C211" s="53" t="s">
        <v>148</v>
      </c>
      <c r="D211" s="212">
        <f>D212</f>
        <v>331762</v>
      </c>
      <c r="E211" s="213"/>
      <c r="F211" s="117"/>
    </row>
    <row r="212" spans="1:14" s="159" customFormat="1" ht="24" customHeight="1">
      <c r="A212" s="57"/>
      <c r="B212" s="161">
        <v>70005</v>
      </c>
      <c r="C212" s="82" t="s">
        <v>149</v>
      </c>
      <c r="D212" s="215">
        <f>D213</f>
        <v>331762</v>
      </c>
      <c r="E212" s="250"/>
      <c r="F212" s="114"/>
      <c r="G212" s="123"/>
      <c r="H212" s="124"/>
      <c r="I212" s="124"/>
      <c r="J212" s="124"/>
      <c r="K212" s="124"/>
      <c r="L212" s="124"/>
      <c r="M212" s="124"/>
      <c r="N212" s="124"/>
    </row>
    <row r="213" spans="1:6" ht="28.5" customHeight="1">
      <c r="A213" s="46"/>
      <c r="B213" s="47"/>
      <c r="C213" s="64" t="s">
        <v>150</v>
      </c>
      <c r="D213" s="246">
        <v>331762</v>
      </c>
      <c r="E213" s="252"/>
      <c r="F213" s="193"/>
    </row>
    <row r="214" spans="1:6" ht="19.5" customHeight="1">
      <c r="A214" s="131">
        <v>750</v>
      </c>
      <c r="B214" s="132"/>
      <c r="C214" s="53" t="s">
        <v>40</v>
      </c>
      <c r="D214" s="212">
        <f>D215</f>
        <v>1512165</v>
      </c>
      <c r="E214" s="213">
        <f>E215</f>
        <v>1499616</v>
      </c>
      <c r="F214" s="117">
        <f>E214/D214</f>
        <v>0.991701302437234</v>
      </c>
    </row>
    <row r="215" spans="1:6" ht="19.5" customHeight="1">
      <c r="A215" s="34"/>
      <c r="B215" s="161">
        <v>75011</v>
      </c>
      <c r="C215" s="82" t="s">
        <v>41</v>
      </c>
      <c r="D215" s="215">
        <f>SUM(D216:D218)</f>
        <v>1512165</v>
      </c>
      <c r="E215" s="122">
        <f>SUM(E216)</f>
        <v>1499616</v>
      </c>
      <c r="F215" s="114">
        <f aca="true" t="shared" si="6" ref="F215:F278">E215/D215</f>
        <v>0.991701302437234</v>
      </c>
    </row>
    <row r="216" spans="1:6" ht="29.25" customHeight="1">
      <c r="A216" s="34"/>
      <c r="B216" s="171"/>
      <c r="C216" s="304" t="s">
        <v>151</v>
      </c>
      <c r="D216" s="305">
        <v>1463165</v>
      </c>
      <c r="E216" s="306">
        <v>1499616</v>
      </c>
      <c r="F216" s="243">
        <f t="shared" si="6"/>
        <v>1.0249124329791923</v>
      </c>
    </row>
    <row r="217" spans="1:6" ht="26.25" customHeight="1">
      <c r="A217" s="34"/>
      <c r="B217" s="35"/>
      <c r="C217" s="150" t="s">
        <v>152</v>
      </c>
      <c r="D217" s="90">
        <v>24000</v>
      </c>
      <c r="E217" s="91"/>
      <c r="F217" s="168"/>
    </row>
    <row r="218" spans="1:6" ht="24" customHeight="1">
      <c r="A218" s="46"/>
      <c r="B218" s="47"/>
      <c r="C218" s="160" t="s">
        <v>153</v>
      </c>
      <c r="D218" s="238">
        <v>25000</v>
      </c>
      <c r="E218" s="78"/>
      <c r="F218" s="79"/>
    </row>
    <row r="219" spans="1:6" ht="26.25" customHeight="1">
      <c r="A219" s="115">
        <v>751</v>
      </c>
      <c r="B219" s="52"/>
      <c r="C219" s="53" t="s">
        <v>154</v>
      </c>
      <c r="D219" s="212">
        <f>D220+D222</f>
        <v>662980</v>
      </c>
      <c r="E219" s="212">
        <f>E220+E222</f>
        <v>29140</v>
      </c>
      <c r="F219" s="117">
        <f t="shared" si="6"/>
        <v>0.043953060424145526</v>
      </c>
    </row>
    <row r="220" spans="1:6" ht="24.75" customHeight="1">
      <c r="A220" s="307"/>
      <c r="B220" s="161">
        <v>75101</v>
      </c>
      <c r="C220" s="82" t="s">
        <v>155</v>
      </c>
      <c r="D220" s="215">
        <f>D221</f>
        <v>27830</v>
      </c>
      <c r="E220" s="250">
        <f>E221</f>
        <v>29140</v>
      </c>
      <c r="F220" s="114">
        <f t="shared" si="6"/>
        <v>1.0470715055695292</v>
      </c>
    </row>
    <row r="221" spans="1:6" ht="30.75" customHeight="1">
      <c r="A221" s="34"/>
      <c r="B221" s="47"/>
      <c r="C221" s="160" t="s">
        <v>294</v>
      </c>
      <c r="D221" s="238">
        <v>27830</v>
      </c>
      <c r="E221" s="163">
        <v>29140</v>
      </c>
      <c r="F221" s="79">
        <f t="shared" si="6"/>
        <v>1.0470715055695292</v>
      </c>
    </row>
    <row r="222" spans="1:7" s="124" customFormat="1" ht="22.5" customHeight="1">
      <c r="A222" s="80"/>
      <c r="B222" s="81">
        <v>75110</v>
      </c>
      <c r="C222" s="72" t="s">
        <v>156</v>
      </c>
      <c r="D222" s="60">
        <f>D223</f>
        <v>635150</v>
      </c>
      <c r="E222" s="61"/>
      <c r="F222" s="75"/>
      <c r="G222" s="123"/>
    </row>
    <row r="223" spans="1:7" s="5" customFormat="1" ht="29.25" customHeight="1">
      <c r="A223" s="46"/>
      <c r="B223" s="47"/>
      <c r="C223" s="220" t="s">
        <v>157</v>
      </c>
      <c r="D223" s="238">
        <v>635150</v>
      </c>
      <c r="E223" s="163"/>
      <c r="F223" s="79"/>
      <c r="G223" s="16"/>
    </row>
    <row r="224" spans="1:14" s="159" customFormat="1" ht="23.25" customHeight="1">
      <c r="A224" s="289">
        <v>754</v>
      </c>
      <c r="B224" s="289"/>
      <c r="C224" s="69" t="s">
        <v>50</v>
      </c>
      <c r="D224" s="289">
        <f>D225</f>
        <v>2200</v>
      </c>
      <c r="E224" s="54">
        <f>E225</f>
        <v>2200</v>
      </c>
      <c r="F224" s="56">
        <f t="shared" si="6"/>
        <v>1</v>
      </c>
      <c r="G224" s="123"/>
      <c r="H224" s="124"/>
      <c r="I224" s="124"/>
      <c r="J224" s="124"/>
      <c r="K224" s="124"/>
      <c r="L224" s="124"/>
      <c r="M224" s="124"/>
      <c r="N224" s="124"/>
    </row>
    <row r="225" spans="1:14" s="159" customFormat="1" ht="21.75" customHeight="1">
      <c r="A225" s="57"/>
      <c r="B225" s="81">
        <v>75414</v>
      </c>
      <c r="C225" s="72" t="s">
        <v>158</v>
      </c>
      <c r="D225" s="60">
        <f>D226</f>
        <v>2200</v>
      </c>
      <c r="E225" s="61">
        <f>E226</f>
        <v>2200</v>
      </c>
      <c r="F225" s="75">
        <f t="shared" si="6"/>
        <v>1</v>
      </c>
      <c r="G225" s="123"/>
      <c r="H225" s="124"/>
      <c r="I225" s="124"/>
      <c r="J225" s="124"/>
      <c r="K225" s="124"/>
      <c r="L225" s="124"/>
      <c r="M225" s="124"/>
      <c r="N225" s="124"/>
    </row>
    <row r="226" spans="1:14" s="111" customFormat="1" ht="27" customHeight="1">
      <c r="A226" s="46"/>
      <c r="B226" s="47"/>
      <c r="C226" s="220" t="s">
        <v>159</v>
      </c>
      <c r="D226" s="65">
        <v>2200</v>
      </c>
      <c r="E226" s="163">
        <v>2200</v>
      </c>
      <c r="F226" s="79">
        <f t="shared" si="6"/>
        <v>1</v>
      </c>
      <c r="G226" s="16"/>
      <c r="H226" s="5"/>
      <c r="I226" s="5"/>
      <c r="J226" s="5"/>
      <c r="K226" s="5"/>
      <c r="L226" s="5"/>
      <c r="M226" s="5"/>
      <c r="N226" s="5"/>
    </row>
    <row r="227" spans="1:6" ht="21.75" customHeight="1">
      <c r="A227" s="115">
        <v>801</v>
      </c>
      <c r="B227" s="289"/>
      <c r="C227" s="53" t="s">
        <v>87</v>
      </c>
      <c r="D227" s="289">
        <f>D228</f>
        <v>52359</v>
      </c>
      <c r="E227" s="289"/>
      <c r="F227" s="289"/>
    </row>
    <row r="228" spans="1:6" ht="20.25" customHeight="1">
      <c r="A228" s="307"/>
      <c r="B228" s="161">
        <v>80101</v>
      </c>
      <c r="C228" s="82" t="s">
        <v>88</v>
      </c>
      <c r="D228" s="60">
        <f>D229</f>
        <v>52359</v>
      </c>
      <c r="E228" s="163"/>
      <c r="F228" s="79"/>
    </row>
    <row r="229" spans="1:7" s="111" customFormat="1" ht="18.75" customHeight="1">
      <c r="A229" s="46"/>
      <c r="B229" s="47"/>
      <c r="C229" s="308" t="s">
        <v>160</v>
      </c>
      <c r="D229" s="65">
        <v>52359</v>
      </c>
      <c r="E229" s="163"/>
      <c r="F229" s="79"/>
      <c r="G229" s="110"/>
    </row>
    <row r="230" spans="1:6" ht="19.5" customHeight="1">
      <c r="A230" s="115">
        <v>852</v>
      </c>
      <c r="B230" s="52"/>
      <c r="C230" s="53" t="s">
        <v>95</v>
      </c>
      <c r="D230" s="212">
        <f>D231+D234+D236+D238+D240+D243+D245</f>
        <v>26362642</v>
      </c>
      <c r="E230" s="212">
        <f>E231+E234+E236+E238+E240+E243+E245</f>
        <v>24767000</v>
      </c>
      <c r="F230" s="117">
        <f t="shared" si="6"/>
        <v>0.9394733653781742</v>
      </c>
    </row>
    <row r="231" spans="1:6" ht="21" customHeight="1">
      <c r="A231" s="80"/>
      <c r="B231" s="161">
        <v>85203</v>
      </c>
      <c r="C231" s="148" t="s">
        <v>161</v>
      </c>
      <c r="D231" s="60">
        <f>SUM(D232:D233)</f>
        <v>530000</v>
      </c>
      <c r="E231" s="60">
        <f>SUM(E232:E233)</f>
        <v>706000</v>
      </c>
      <c r="F231" s="114">
        <f t="shared" si="6"/>
        <v>1.3320754716981131</v>
      </c>
    </row>
    <row r="232" spans="1:6" ht="19.5" customHeight="1">
      <c r="A232" s="34"/>
      <c r="B232" s="171"/>
      <c r="C232" s="172" t="s">
        <v>286</v>
      </c>
      <c r="D232" s="236">
        <v>510000</v>
      </c>
      <c r="E232" s="85">
        <v>706000</v>
      </c>
      <c r="F232" s="127">
        <f t="shared" si="6"/>
        <v>1.384313725490196</v>
      </c>
    </row>
    <row r="233" spans="1:6" ht="29.25" customHeight="1">
      <c r="A233" s="34"/>
      <c r="B233" s="47"/>
      <c r="C233" s="160" t="s">
        <v>162</v>
      </c>
      <c r="D233" s="238">
        <v>20000</v>
      </c>
      <c r="E233" s="77"/>
      <c r="F233" s="79"/>
    </row>
    <row r="234" spans="1:6" ht="30.75" customHeight="1">
      <c r="A234" s="34"/>
      <c r="B234" s="81">
        <v>85213</v>
      </c>
      <c r="C234" s="148" t="s">
        <v>297</v>
      </c>
      <c r="D234" s="60">
        <f>D235</f>
        <v>864000</v>
      </c>
      <c r="E234" s="60">
        <f>E235</f>
        <v>710000</v>
      </c>
      <c r="F234" s="75">
        <f t="shared" si="6"/>
        <v>0.8217592592592593</v>
      </c>
    </row>
    <row r="235" spans="1:6" ht="28.5" customHeight="1">
      <c r="A235" s="34"/>
      <c r="B235" s="253"/>
      <c r="C235" s="160" t="s">
        <v>163</v>
      </c>
      <c r="D235" s="246">
        <v>864000</v>
      </c>
      <c r="E235" s="309">
        <v>710000</v>
      </c>
      <c r="F235" s="79">
        <f t="shared" si="6"/>
        <v>0.8217592592592593</v>
      </c>
    </row>
    <row r="236" spans="1:6" ht="21" customHeight="1">
      <c r="A236" s="34"/>
      <c r="B236" s="81">
        <v>85214</v>
      </c>
      <c r="C236" s="59" t="s">
        <v>98</v>
      </c>
      <c r="D236" s="60">
        <f>D237</f>
        <v>18711349</v>
      </c>
      <c r="E236" s="60">
        <f>E237</f>
        <v>14563000</v>
      </c>
      <c r="F236" s="75">
        <f t="shared" si="6"/>
        <v>0.7782977058468633</v>
      </c>
    </row>
    <row r="237" spans="1:18" s="5" customFormat="1" ht="27.75" customHeight="1">
      <c r="A237" s="34"/>
      <c r="B237" s="253"/>
      <c r="C237" s="64" t="s">
        <v>287</v>
      </c>
      <c r="D237" s="246">
        <v>18711349</v>
      </c>
      <c r="E237" s="246">
        <v>14563000</v>
      </c>
      <c r="F237" s="193">
        <f t="shared" si="6"/>
        <v>0.7782977058468633</v>
      </c>
      <c r="G237" s="310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</row>
    <row r="238" spans="1:18" ht="19.5" customHeight="1">
      <c r="A238" s="34"/>
      <c r="B238" s="81">
        <v>85216</v>
      </c>
      <c r="C238" s="148" t="s">
        <v>164</v>
      </c>
      <c r="D238" s="60">
        <f>D239</f>
        <v>1905488</v>
      </c>
      <c r="E238" s="60">
        <f>E239</f>
        <v>4360000</v>
      </c>
      <c r="F238" s="75">
        <f t="shared" si="6"/>
        <v>2.288127765695717</v>
      </c>
      <c r="G238" s="310"/>
      <c r="H238" s="311"/>
      <c r="I238" s="311"/>
      <c r="J238" s="311"/>
      <c r="K238" s="311"/>
      <c r="L238" s="311"/>
      <c r="M238" s="311"/>
      <c r="N238" s="311"/>
      <c r="O238"/>
      <c r="P238"/>
      <c r="Q238"/>
      <c r="R238"/>
    </row>
    <row r="239" spans="1:18" ht="19.5" customHeight="1">
      <c r="A239" s="34"/>
      <c r="B239" s="253"/>
      <c r="C239" s="64" t="s">
        <v>289</v>
      </c>
      <c r="D239" s="246">
        <v>1905488</v>
      </c>
      <c r="E239" s="246">
        <v>4360000</v>
      </c>
      <c r="F239" s="193">
        <f t="shared" si="6"/>
        <v>2.288127765695717</v>
      </c>
      <c r="G239" s="310"/>
      <c r="H239" s="311"/>
      <c r="I239" s="311"/>
      <c r="J239" s="311"/>
      <c r="K239" s="311"/>
      <c r="L239" s="311"/>
      <c r="M239" s="311"/>
      <c r="N239" s="311"/>
      <c r="O239"/>
      <c r="P239"/>
      <c r="Q239"/>
      <c r="R239"/>
    </row>
    <row r="240" spans="1:18" ht="21" customHeight="1">
      <c r="A240" s="80"/>
      <c r="B240" s="81">
        <v>85219</v>
      </c>
      <c r="C240" s="148" t="s">
        <v>102</v>
      </c>
      <c r="D240" s="60">
        <f>D241</f>
        <v>3469000</v>
      </c>
      <c r="E240" s="60">
        <f>E241+E242</f>
        <v>3498000</v>
      </c>
      <c r="F240" s="75">
        <f t="shared" si="6"/>
        <v>1.0083597578552896</v>
      </c>
      <c r="G240" s="310"/>
      <c r="H240" s="311"/>
      <c r="I240" s="311"/>
      <c r="J240" s="311"/>
      <c r="K240" s="311"/>
      <c r="L240" s="311"/>
      <c r="M240" s="311"/>
      <c r="N240" s="311"/>
      <c r="O240"/>
      <c r="P240"/>
      <c r="Q240"/>
      <c r="R240"/>
    </row>
    <row r="241" spans="1:18" ht="19.5" customHeight="1">
      <c r="A241" s="34"/>
      <c r="B241" s="171"/>
      <c r="C241" s="304" t="s">
        <v>288</v>
      </c>
      <c r="D241" s="305">
        <v>3469000</v>
      </c>
      <c r="E241" s="305">
        <v>3490000</v>
      </c>
      <c r="F241" s="243">
        <f t="shared" si="6"/>
        <v>1.0060536177572788</v>
      </c>
      <c r="G241" s="310"/>
      <c r="H241" s="311"/>
      <c r="I241" s="311"/>
      <c r="J241" s="311"/>
      <c r="K241" s="311"/>
      <c r="L241" s="311"/>
      <c r="M241" s="311"/>
      <c r="N241" s="311"/>
      <c r="O241"/>
      <c r="P241"/>
      <c r="Q241"/>
      <c r="R241"/>
    </row>
    <row r="242" spans="1:18" ht="28.5" customHeight="1">
      <c r="A242" s="34"/>
      <c r="B242" s="47"/>
      <c r="C242" s="312" t="s">
        <v>290</v>
      </c>
      <c r="D242" s="216"/>
      <c r="E242" s="216">
        <v>8000</v>
      </c>
      <c r="F242" s="244"/>
      <c r="G242" s="310"/>
      <c r="H242" s="311"/>
      <c r="I242" s="311"/>
      <c r="J242" s="311"/>
      <c r="K242" s="311"/>
      <c r="L242" s="311"/>
      <c r="M242" s="311"/>
      <c r="N242" s="311"/>
      <c r="O242"/>
      <c r="P242"/>
      <c r="Q242"/>
      <c r="R242"/>
    </row>
    <row r="243" spans="1:18" ht="21" customHeight="1">
      <c r="A243" s="34"/>
      <c r="B243" s="81">
        <v>85228</v>
      </c>
      <c r="C243" s="148" t="s">
        <v>165</v>
      </c>
      <c r="D243" s="60">
        <f>D244</f>
        <v>851035</v>
      </c>
      <c r="E243" s="60">
        <f>E244</f>
        <v>930000</v>
      </c>
      <c r="F243" s="75">
        <f t="shared" si="6"/>
        <v>1.0927870181602402</v>
      </c>
      <c r="G243" s="310"/>
      <c r="H243" s="311"/>
      <c r="I243" s="311"/>
      <c r="J243" s="311"/>
      <c r="K243" s="311"/>
      <c r="L243" s="311"/>
      <c r="M243" s="311"/>
      <c r="N243" s="311"/>
      <c r="O243"/>
      <c r="P243"/>
      <c r="Q243"/>
      <c r="R243"/>
    </row>
    <row r="244" spans="1:18" ht="19.5" customHeight="1">
      <c r="A244" s="34"/>
      <c r="B244" s="253"/>
      <c r="C244" s="64" t="s">
        <v>291</v>
      </c>
      <c r="D244" s="246">
        <v>851035</v>
      </c>
      <c r="E244" s="246">
        <v>930000</v>
      </c>
      <c r="F244" s="193">
        <f t="shared" si="6"/>
        <v>1.0927870181602402</v>
      </c>
      <c r="G244" s="310"/>
      <c r="H244" s="311"/>
      <c r="I244" s="311"/>
      <c r="J244" s="311"/>
      <c r="K244" s="311"/>
      <c r="L244" s="311"/>
      <c r="M244" s="311"/>
      <c r="N244" s="311"/>
      <c r="O244"/>
      <c r="P244"/>
      <c r="Q244"/>
      <c r="R244"/>
    </row>
    <row r="245" spans="1:18" s="159" customFormat="1" ht="21" customHeight="1">
      <c r="A245" s="80"/>
      <c r="B245" s="81">
        <v>85295</v>
      </c>
      <c r="C245" s="148" t="s">
        <v>19</v>
      </c>
      <c r="D245" s="215">
        <f>D246</f>
        <v>31770</v>
      </c>
      <c r="E245" s="415"/>
      <c r="F245" s="114"/>
      <c r="G245" s="316"/>
      <c r="H245" s="317"/>
      <c r="I245" s="317"/>
      <c r="J245" s="317"/>
      <c r="K245" s="317"/>
      <c r="L245" s="317"/>
      <c r="M245" s="317"/>
      <c r="N245" s="317"/>
      <c r="O245" s="480"/>
      <c r="P245" s="480"/>
      <c r="Q245" s="480"/>
      <c r="R245" s="480"/>
    </row>
    <row r="246" spans="1:18" s="111" customFormat="1" ht="19.5" customHeight="1">
      <c r="A246" s="46"/>
      <c r="B246" s="253"/>
      <c r="C246" s="308" t="s">
        <v>160</v>
      </c>
      <c r="D246" s="77">
        <v>31770</v>
      </c>
      <c r="E246" s="246"/>
      <c r="F246" s="193"/>
      <c r="G246" s="310"/>
      <c r="H246" s="311"/>
      <c r="I246" s="311"/>
      <c r="J246" s="311"/>
      <c r="K246" s="311"/>
      <c r="L246" s="311"/>
      <c r="M246" s="311"/>
      <c r="N246" s="311"/>
      <c r="O246" s="313"/>
      <c r="P246" s="313"/>
      <c r="Q246" s="313"/>
      <c r="R246" s="313"/>
    </row>
    <row r="247" spans="1:18" s="5" customFormat="1" ht="23.25" customHeight="1">
      <c r="A247" s="131">
        <v>853</v>
      </c>
      <c r="B247" s="132"/>
      <c r="C247" s="314" t="s">
        <v>106</v>
      </c>
      <c r="D247" s="134">
        <f>D248</f>
        <v>18626</v>
      </c>
      <c r="E247" s="315"/>
      <c r="F247" s="135"/>
      <c r="G247" s="310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</row>
    <row r="248" spans="1:18" s="124" customFormat="1" ht="22.5" customHeight="1">
      <c r="A248" s="57"/>
      <c r="B248" s="81">
        <v>853</v>
      </c>
      <c r="C248" s="148" t="s">
        <v>166</v>
      </c>
      <c r="D248" s="162">
        <f>D249</f>
        <v>18626</v>
      </c>
      <c r="E248" s="215"/>
      <c r="F248" s="75"/>
      <c r="G248" s="316"/>
      <c r="H248" s="317"/>
      <c r="I248" s="317"/>
      <c r="J248" s="317"/>
      <c r="K248" s="317"/>
      <c r="L248" s="317"/>
      <c r="M248" s="317"/>
      <c r="N248" s="317"/>
      <c r="O248" s="317"/>
      <c r="P248" s="317"/>
      <c r="Q248" s="317"/>
      <c r="R248" s="317"/>
    </row>
    <row r="249" spans="1:18" s="5" customFormat="1" ht="19.5" customHeight="1">
      <c r="A249" s="46"/>
      <c r="B249" s="47"/>
      <c r="C249" s="160" t="s">
        <v>167</v>
      </c>
      <c r="D249" s="65">
        <v>18626</v>
      </c>
      <c r="E249" s="246"/>
      <c r="F249" s="79"/>
      <c r="G249" s="310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</row>
    <row r="250" spans="1:18" ht="19.5" customHeight="1">
      <c r="A250" s="115">
        <v>900</v>
      </c>
      <c r="B250" s="52"/>
      <c r="C250" s="53" t="s">
        <v>111</v>
      </c>
      <c r="D250" s="318">
        <f>D251</f>
        <v>3158860</v>
      </c>
      <c r="E250" s="318"/>
      <c r="F250" s="117"/>
      <c r="G250" s="310"/>
      <c r="H250" s="311"/>
      <c r="I250" s="311"/>
      <c r="J250" s="311"/>
      <c r="K250" s="311"/>
      <c r="L250" s="311"/>
      <c r="M250" s="311"/>
      <c r="N250" s="311"/>
      <c r="O250"/>
      <c r="P250"/>
      <c r="Q250"/>
      <c r="R250"/>
    </row>
    <row r="251" spans="1:18" s="124" customFormat="1" ht="19.5" customHeight="1">
      <c r="A251" s="80"/>
      <c r="B251" s="161">
        <v>90015</v>
      </c>
      <c r="C251" s="82" t="s">
        <v>116</v>
      </c>
      <c r="D251" s="319">
        <f>D252+D253</f>
        <v>3158860</v>
      </c>
      <c r="E251" s="319"/>
      <c r="F251" s="75"/>
      <c r="G251" s="310"/>
      <c r="H251" s="311"/>
      <c r="I251" s="311"/>
      <c r="J251" s="311"/>
      <c r="K251" s="311"/>
      <c r="L251" s="311"/>
      <c r="M251" s="311"/>
      <c r="N251" s="311"/>
      <c r="O251"/>
      <c r="P251"/>
      <c r="Q251"/>
      <c r="R251"/>
    </row>
    <row r="252" spans="1:18" s="5" customFormat="1" ht="21.75" customHeight="1">
      <c r="A252" s="34"/>
      <c r="B252" s="35"/>
      <c r="C252" s="84" t="s">
        <v>168</v>
      </c>
      <c r="D252" s="236">
        <v>3019860</v>
      </c>
      <c r="E252" s="236"/>
      <c r="F252" s="127"/>
      <c r="G252" s="310"/>
      <c r="H252" s="311"/>
      <c r="I252" s="311"/>
      <c r="J252" s="311"/>
      <c r="K252" s="311"/>
      <c r="L252" s="311"/>
      <c r="M252" s="311"/>
      <c r="N252" s="311"/>
      <c r="O252"/>
      <c r="P252"/>
      <c r="Q252"/>
      <c r="R252"/>
    </row>
    <row r="253" spans="1:18" s="5" customFormat="1" ht="23.25" customHeight="1">
      <c r="A253" s="34"/>
      <c r="B253" s="35"/>
      <c r="C253" s="320" t="s">
        <v>169</v>
      </c>
      <c r="D253" s="242">
        <v>139000</v>
      </c>
      <c r="E253" s="242"/>
      <c r="F253" s="241"/>
      <c r="G253" s="310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</row>
    <row r="254" spans="1:18" s="205" customFormat="1" ht="23.25" customHeight="1">
      <c r="A254" s="199"/>
      <c r="B254" s="201"/>
      <c r="C254" s="247"/>
      <c r="D254" s="203"/>
      <c r="E254" s="203"/>
      <c r="F254" s="204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</row>
    <row r="255" spans="1:18" s="5" customFormat="1" ht="26.25" customHeight="1" thickBot="1">
      <c r="A255" s="34"/>
      <c r="B255" s="35"/>
      <c r="C255" s="42" t="s">
        <v>170</v>
      </c>
      <c r="D255" s="322">
        <f>D256+D380+D388+D427+D437</f>
        <v>203058880</v>
      </c>
      <c r="E255" s="322">
        <f>E256+E380+E388+E427+E437</f>
        <v>206745461</v>
      </c>
      <c r="F255" s="323">
        <f t="shared" si="6"/>
        <v>1.018155231625428</v>
      </c>
      <c r="G255" s="310"/>
      <c r="H255" s="311"/>
      <c r="I255" s="311"/>
      <c r="J255" s="311"/>
      <c r="K255" s="311"/>
      <c r="L255" s="311"/>
      <c r="M255" s="311"/>
      <c r="N255" s="311"/>
      <c r="O255"/>
      <c r="P255"/>
      <c r="Q255"/>
      <c r="R255"/>
    </row>
    <row r="256" spans="1:18" ht="19.5" customHeight="1" thickBot="1">
      <c r="A256" s="46"/>
      <c r="B256" s="47"/>
      <c r="C256" s="324" t="s">
        <v>171</v>
      </c>
      <c r="D256" s="49">
        <f>D257+D261+D264+D269+D273+D276+D281+D290+D293+D327+D346+D351</f>
        <v>14445016</v>
      </c>
      <c r="E256" s="49">
        <f>E257+E261+E264+E269+E273+E276+E281+E290+E293+E327+E346+E351</f>
        <v>47572162</v>
      </c>
      <c r="F256" s="249">
        <f t="shared" si="6"/>
        <v>3.2933270548125386</v>
      </c>
      <c r="G256" s="310"/>
      <c r="H256" s="311"/>
      <c r="I256" s="311"/>
      <c r="J256" s="311"/>
      <c r="K256" s="311"/>
      <c r="L256" s="311"/>
      <c r="M256" s="311"/>
      <c r="N256" s="311"/>
      <c r="O256"/>
      <c r="P256"/>
      <c r="Q256"/>
      <c r="R256"/>
    </row>
    <row r="257" spans="1:18" ht="19.5" customHeight="1" thickTop="1">
      <c r="A257" s="325" t="s">
        <v>16</v>
      </c>
      <c r="B257" s="132"/>
      <c r="C257" s="314" t="s">
        <v>17</v>
      </c>
      <c r="D257" s="134">
        <f>D258</f>
        <v>335</v>
      </c>
      <c r="E257" s="134"/>
      <c r="F257" s="326"/>
      <c r="G257" s="310"/>
      <c r="H257" s="311"/>
      <c r="I257" s="311"/>
      <c r="J257" s="311"/>
      <c r="K257" s="311"/>
      <c r="L257" s="311"/>
      <c r="M257" s="311"/>
      <c r="N257" s="311"/>
      <c r="O257"/>
      <c r="P257"/>
      <c r="Q257"/>
      <c r="R257"/>
    </row>
    <row r="258" spans="1:6" ht="19.5" customHeight="1">
      <c r="A258" s="80"/>
      <c r="B258" s="58" t="s">
        <v>172</v>
      </c>
      <c r="C258" s="73" t="s">
        <v>173</v>
      </c>
      <c r="D258" s="60">
        <f>D259+D260</f>
        <v>335</v>
      </c>
      <c r="E258" s="60"/>
      <c r="F258" s="75"/>
    </row>
    <row r="259" spans="1:10" ht="18.75" customHeight="1">
      <c r="A259" s="34"/>
      <c r="B259" s="327"/>
      <c r="C259" s="125" t="s">
        <v>86</v>
      </c>
      <c r="D259" s="236">
        <v>273</v>
      </c>
      <c r="E259" s="86"/>
      <c r="F259" s="127"/>
      <c r="G259" s="36"/>
      <c r="H259" s="3"/>
      <c r="I259" s="3"/>
      <c r="J259" s="3"/>
    </row>
    <row r="260" spans="1:10" ht="39" customHeight="1">
      <c r="A260" s="46"/>
      <c r="B260" s="47"/>
      <c r="C260" s="237" t="s">
        <v>49</v>
      </c>
      <c r="D260" s="238">
        <v>62</v>
      </c>
      <c r="E260" s="163"/>
      <c r="F260" s="79"/>
      <c r="G260" s="36"/>
      <c r="H260" s="3"/>
      <c r="I260" s="3"/>
      <c r="J260" s="3"/>
    </row>
    <row r="261" spans="1:14" s="329" customFormat="1" ht="19.5" customHeight="1">
      <c r="A261" s="115">
        <v>630</v>
      </c>
      <c r="B261" s="52"/>
      <c r="C261" s="70" t="s">
        <v>174</v>
      </c>
      <c r="D261" s="212">
        <f>D262</f>
        <v>200</v>
      </c>
      <c r="E261" s="212">
        <f>E262</f>
        <v>200</v>
      </c>
      <c r="F261" s="117">
        <f t="shared" si="6"/>
        <v>1</v>
      </c>
      <c r="G261" s="118"/>
      <c r="H261" s="119"/>
      <c r="I261" s="119"/>
      <c r="J261" s="119"/>
      <c r="K261" s="328"/>
      <c r="L261" s="328"/>
      <c r="M261" s="328"/>
      <c r="N261" s="328"/>
    </row>
    <row r="262" spans="1:10" ht="19.5" customHeight="1">
      <c r="A262" s="307"/>
      <c r="B262" s="81">
        <v>63001</v>
      </c>
      <c r="C262" s="73" t="s">
        <v>175</v>
      </c>
      <c r="D262" s="60">
        <f>D263</f>
        <v>200</v>
      </c>
      <c r="E262" s="60">
        <f>E263</f>
        <v>200</v>
      </c>
      <c r="F262" s="114">
        <f t="shared" si="6"/>
        <v>1</v>
      </c>
      <c r="G262" s="36"/>
      <c r="H262" s="3"/>
      <c r="I262" s="3"/>
      <c r="J262" s="3"/>
    </row>
    <row r="263" spans="1:7" ht="24" customHeight="1">
      <c r="A263" s="46"/>
      <c r="B263" s="47"/>
      <c r="C263" s="76" t="s">
        <v>176</v>
      </c>
      <c r="D263" s="238">
        <v>200</v>
      </c>
      <c r="E263" s="163">
        <v>200</v>
      </c>
      <c r="F263" s="193">
        <f t="shared" si="6"/>
        <v>1</v>
      </c>
      <c r="G263" s="330"/>
    </row>
    <row r="264" spans="1:6" ht="18.75" customHeight="1">
      <c r="A264" s="68">
        <v>700</v>
      </c>
      <c r="B264" s="69"/>
      <c r="C264" s="70" t="s">
        <v>148</v>
      </c>
      <c r="D264" s="134">
        <f>D265</f>
        <v>1147330</v>
      </c>
      <c r="E264" s="134">
        <f>E265</f>
        <v>1891000</v>
      </c>
      <c r="F264" s="56">
        <f t="shared" si="6"/>
        <v>1.6481744572180628</v>
      </c>
    </row>
    <row r="265" spans="1:6" ht="19.5" customHeight="1">
      <c r="A265" s="80"/>
      <c r="B265" s="81">
        <v>70005</v>
      </c>
      <c r="C265" s="82" t="s">
        <v>24</v>
      </c>
      <c r="D265" s="331">
        <f>SUM(D266:D268)</f>
        <v>1147330</v>
      </c>
      <c r="E265" s="332">
        <f>SUM(E266+E267)</f>
        <v>1891000</v>
      </c>
      <c r="F265" s="75">
        <f t="shared" si="6"/>
        <v>1.6481744572180628</v>
      </c>
    </row>
    <row r="266" spans="1:6" ht="19.5" customHeight="1">
      <c r="A266" s="34"/>
      <c r="B266" s="83"/>
      <c r="C266" s="125" t="s">
        <v>177</v>
      </c>
      <c r="D266" s="85">
        <v>797130</v>
      </c>
      <c r="E266" s="126">
        <v>41000</v>
      </c>
      <c r="F266" s="127">
        <f t="shared" si="6"/>
        <v>0.05143452134532636</v>
      </c>
    </row>
    <row r="267" spans="1:8" s="5" customFormat="1" ht="19.5" customHeight="1">
      <c r="A267" s="34"/>
      <c r="B267" s="34"/>
      <c r="C267" s="93" t="s">
        <v>178</v>
      </c>
      <c r="D267" s="177">
        <v>350000</v>
      </c>
      <c r="E267" s="178">
        <v>1850000</v>
      </c>
      <c r="F267" s="168">
        <f t="shared" si="6"/>
        <v>5.285714285714286</v>
      </c>
      <c r="G267" s="16"/>
      <c r="H267" s="333"/>
    </row>
    <row r="268" spans="1:8" ht="19.5" customHeight="1">
      <c r="A268" s="34"/>
      <c r="B268" s="34"/>
      <c r="C268" s="128" t="s">
        <v>35</v>
      </c>
      <c r="D268" s="37">
        <v>200</v>
      </c>
      <c r="E268" s="334"/>
      <c r="F268" s="79"/>
      <c r="H268" s="333"/>
    </row>
    <row r="269" spans="1:6" ht="19.5" customHeight="1">
      <c r="A269" s="335">
        <v>710</v>
      </c>
      <c r="B269" s="336"/>
      <c r="C269" s="337" t="s">
        <v>36</v>
      </c>
      <c r="D269" s="134">
        <f>D270</f>
        <v>600</v>
      </c>
      <c r="E269" s="134">
        <f>E270</f>
        <v>660</v>
      </c>
      <c r="F269" s="56">
        <f t="shared" si="6"/>
        <v>1.1</v>
      </c>
    </row>
    <row r="270" spans="1:6" ht="19.5" customHeight="1">
      <c r="A270" s="71"/>
      <c r="B270" s="72">
        <v>71015</v>
      </c>
      <c r="C270" s="73" t="s">
        <v>179</v>
      </c>
      <c r="D270" s="162">
        <f>D271+D272</f>
        <v>600</v>
      </c>
      <c r="E270" s="162">
        <f>E271+E272</f>
        <v>660</v>
      </c>
      <c r="F270" s="75">
        <f t="shared" si="6"/>
        <v>1.1</v>
      </c>
    </row>
    <row r="271" spans="1:10" ht="19.5" customHeight="1">
      <c r="A271" s="71"/>
      <c r="B271" s="338"/>
      <c r="C271" s="99" t="s">
        <v>86</v>
      </c>
      <c r="D271" s="85">
        <v>540</v>
      </c>
      <c r="E271" s="126">
        <v>600</v>
      </c>
      <c r="F271" s="339">
        <f t="shared" si="6"/>
        <v>1.1111111111111112</v>
      </c>
      <c r="J271" s="340"/>
    </row>
    <row r="272" spans="1:6" ht="39" customHeight="1">
      <c r="A272" s="341"/>
      <c r="B272" s="342"/>
      <c r="C272" s="237" t="s">
        <v>49</v>
      </c>
      <c r="D272" s="343">
        <v>60</v>
      </c>
      <c r="E272" s="344">
        <v>60</v>
      </c>
      <c r="F272" s="79">
        <f t="shared" si="6"/>
        <v>1</v>
      </c>
    </row>
    <row r="273" spans="1:6" ht="19.5" customHeight="1">
      <c r="A273" s="68">
        <v>750</v>
      </c>
      <c r="B273" s="69"/>
      <c r="C273" s="70" t="s">
        <v>40</v>
      </c>
      <c r="D273" s="54">
        <f>D274</f>
        <v>5000</v>
      </c>
      <c r="E273" s="55">
        <f>E274</f>
        <v>5000</v>
      </c>
      <c r="F273" s="56">
        <f t="shared" si="6"/>
        <v>1</v>
      </c>
    </row>
    <row r="274" spans="1:6" ht="19.5" customHeight="1">
      <c r="A274" s="57"/>
      <c r="B274" s="161">
        <v>75095</v>
      </c>
      <c r="C274" s="82" t="s">
        <v>19</v>
      </c>
      <c r="D274" s="162">
        <f>D275</f>
        <v>5000</v>
      </c>
      <c r="E274" s="122">
        <f>E275</f>
        <v>5000</v>
      </c>
      <c r="F274" s="114">
        <f t="shared" si="6"/>
        <v>1</v>
      </c>
    </row>
    <row r="275" spans="1:6" ht="19.5" customHeight="1">
      <c r="A275" s="46"/>
      <c r="B275" s="105"/>
      <c r="C275" s="76" t="s">
        <v>180</v>
      </c>
      <c r="D275" s="343">
        <v>5000</v>
      </c>
      <c r="E275" s="344">
        <v>5000</v>
      </c>
      <c r="F275" s="79">
        <f t="shared" si="6"/>
        <v>1</v>
      </c>
    </row>
    <row r="276" spans="1:14" s="111" customFormat="1" ht="19.5" customHeight="1">
      <c r="A276" s="68">
        <v>754</v>
      </c>
      <c r="B276" s="69"/>
      <c r="C276" s="70" t="s">
        <v>50</v>
      </c>
      <c r="D276" s="54">
        <f>D277</f>
        <v>6700</v>
      </c>
      <c r="E276" s="55">
        <f>E277</f>
        <v>7150</v>
      </c>
      <c r="F276" s="56">
        <f t="shared" si="6"/>
        <v>1.0671641791044777</v>
      </c>
      <c r="G276" s="16"/>
      <c r="H276" s="5"/>
      <c r="I276" s="5"/>
      <c r="J276" s="5"/>
      <c r="K276" s="5"/>
      <c r="L276" s="5"/>
      <c r="M276" s="5"/>
      <c r="N276" s="5"/>
    </row>
    <row r="277" spans="1:6" ht="18.75" customHeight="1">
      <c r="A277" s="34"/>
      <c r="B277" s="81">
        <v>75411</v>
      </c>
      <c r="C277" s="73" t="s">
        <v>181</v>
      </c>
      <c r="D277" s="74">
        <f>D278+D279</f>
        <v>6700</v>
      </c>
      <c r="E277" s="74">
        <f>E278+E279+E280</f>
        <v>7150</v>
      </c>
      <c r="F277" s="165">
        <f t="shared" si="6"/>
        <v>1.0671641791044777</v>
      </c>
    </row>
    <row r="278" spans="1:6" ht="18.75" customHeight="1">
      <c r="A278" s="34"/>
      <c r="B278" s="171"/>
      <c r="C278" s="84" t="s">
        <v>86</v>
      </c>
      <c r="D278" s="85">
        <v>3700</v>
      </c>
      <c r="E278" s="126">
        <v>4000</v>
      </c>
      <c r="F278" s="87">
        <f t="shared" si="6"/>
        <v>1.0810810810810811</v>
      </c>
    </row>
    <row r="279" spans="1:7" s="111" customFormat="1" ht="39.75" customHeight="1">
      <c r="A279" s="46"/>
      <c r="B279" s="105"/>
      <c r="C279" s="237" t="s">
        <v>49</v>
      </c>
      <c r="D279" s="186">
        <v>3000</v>
      </c>
      <c r="E279" s="187">
        <v>3000</v>
      </c>
      <c r="F279" s="345">
        <f aca="true" t="shared" si="7" ref="F279:F288">E279/D279</f>
        <v>1</v>
      </c>
      <c r="G279" s="110"/>
    </row>
    <row r="280" spans="1:7" s="5" customFormat="1" ht="30.75" customHeight="1">
      <c r="A280" s="46"/>
      <c r="B280" s="105"/>
      <c r="C280" s="145" t="s">
        <v>182</v>
      </c>
      <c r="D280" s="343"/>
      <c r="E280" s="344">
        <v>150</v>
      </c>
      <c r="F280" s="346"/>
      <c r="G280" s="16"/>
    </row>
    <row r="281" spans="1:6" ht="32.25" customHeight="1">
      <c r="A281" s="68">
        <v>756</v>
      </c>
      <c r="B281" s="69"/>
      <c r="C281" s="70" t="s">
        <v>53</v>
      </c>
      <c r="D281" s="54">
        <f>D282+D287</f>
        <v>9472219</v>
      </c>
      <c r="E281" s="54">
        <f>E282+E287</f>
        <v>41620642</v>
      </c>
      <c r="F281" s="56">
        <f t="shared" si="7"/>
        <v>4.393969565104016</v>
      </c>
    </row>
    <row r="282" spans="1:14" s="353" customFormat="1" ht="32.25" customHeight="1">
      <c r="A282" s="347"/>
      <c r="B282" s="348">
        <v>75618</v>
      </c>
      <c r="C282" s="349" t="s">
        <v>183</v>
      </c>
      <c r="D282" s="350">
        <f>D283+D284+D285+D286</f>
        <v>5825000</v>
      </c>
      <c r="E282" s="350">
        <f>E283+E284+E285+E286</f>
        <v>6250000</v>
      </c>
      <c r="F282" s="75">
        <f t="shared" si="7"/>
        <v>1.0729613733905579</v>
      </c>
      <c r="G282" s="351"/>
      <c r="H282" s="352"/>
      <c r="I282" s="352"/>
      <c r="J282" s="352"/>
      <c r="K282" s="352"/>
      <c r="L282" s="352"/>
      <c r="M282" s="352"/>
      <c r="N282" s="352"/>
    </row>
    <row r="283" spans="1:14" s="353" customFormat="1" ht="30" customHeight="1">
      <c r="A283" s="354"/>
      <c r="B283" s="355"/>
      <c r="C283" s="356" t="s">
        <v>184</v>
      </c>
      <c r="D283" s="357">
        <v>5500000</v>
      </c>
      <c r="E283" s="357">
        <v>6200000</v>
      </c>
      <c r="F283" s="127">
        <f t="shared" si="7"/>
        <v>1.1272727272727272</v>
      </c>
      <c r="G283" s="351"/>
      <c r="H283" s="352"/>
      <c r="I283" s="352"/>
      <c r="J283" s="352"/>
      <c r="K283" s="352"/>
      <c r="L283" s="352"/>
      <c r="M283" s="352"/>
      <c r="N283" s="352"/>
    </row>
    <row r="284" spans="1:14" s="353" customFormat="1" ht="42" customHeight="1">
      <c r="A284" s="354"/>
      <c r="B284" s="358"/>
      <c r="C284" s="99" t="s">
        <v>185</v>
      </c>
      <c r="D284" s="103">
        <v>200000</v>
      </c>
      <c r="E284" s="103">
        <v>10000</v>
      </c>
      <c r="F284" s="359">
        <f t="shared" si="7"/>
        <v>0.05</v>
      </c>
      <c r="G284" s="351"/>
      <c r="H284" s="352"/>
      <c r="I284" s="352"/>
      <c r="J284" s="352"/>
      <c r="K284" s="352"/>
      <c r="L284" s="352"/>
      <c r="M284" s="352"/>
      <c r="N284" s="352"/>
    </row>
    <row r="285" spans="1:14" s="353" customFormat="1" ht="19.5" customHeight="1">
      <c r="A285" s="354"/>
      <c r="B285" s="358"/>
      <c r="C285" s="99" t="s">
        <v>186</v>
      </c>
      <c r="D285" s="103">
        <v>100000</v>
      </c>
      <c r="E285" s="103">
        <v>15000</v>
      </c>
      <c r="F285" s="359">
        <f t="shared" si="7"/>
        <v>0.15</v>
      </c>
      <c r="G285" s="351"/>
      <c r="H285" s="352"/>
      <c r="I285" s="352"/>
      <c r="J285" s="352"/>
      <c r="K285" s="352"/>
      <c r="L285" s="352"/>
      <c r="M285" s="352"/>
      <c r="N285" s="352"/>
    </row>
    <row r="286" spans="1:14" s="353" customFormat="1" ht="19.5" customHeight="1">
      <c r="A286" s="354"/>
      <c r="B286" s="360"/>
      <c r="C286" s="106" t="s">
        <v>187</v>
      </c>
      <c r="D286" s="216">
        <v>25000</v>
      </c>
      <c r="E286" s="216">
        <v>25000</v>
      </c>
      <c r="F286" s="361">
        <f t="shared" si="7"/>
        <v>1</v>
      </c>
      <c r="G286" s="351"/>
      <c r="H286" s="352"/>
      <c r="I286" s="352"/>
      <c r="J286" s="352"/>
      <c r="K286" s="352"/>
      <c r="L286" s="352"/>
      <c r="M286" s="352"/>
      <c r="N286" s="352"/>
    </row>
    <row r="287" spans="1:6" ht="19.5" customHeight="1">
      <c r="A287" s="80"/>
      <c r="B287" s="81">
        <v>75622</v>
      </c>
      <c r="C287" s="148" t="s">
        <v>188</v>
      </c>
      <c r="D287" s="170">
        <f>D288</f>
        <v>3647219</v>
      </c>
      <c r="E287" s="170">
        <f>E288+E289</f>
        <v>35370642</v>
      </c>
      <c r="F287" s="362">
        <f t="shared" si="7"/>
        <v>9.697975909864475</v>
      </c>
    </row>
    <row r="288" spans="1:6" ht="19.5" customHeight="1">
      <c r="A288" s="34"/>
      <c r="B288" s="88"/>
      <c r="C288" s="125" t="s">
        <v>189</v>
      </c>
      <c r="D288" s="173">
        <v>3647219</v>
      </c>
      <c r="E288" s="363">
        <v>32870642</v>
      </c>
      <c r="F288" s="364">
        <f t="shared" si="7"/>
        <v>9.01252214358392</v>
      </c>
    </row>
    <row r="289" spans="1:6" ht="19.5" customHeight="1">
      <c r="A289" s="46"/>
      <c r="B289" s="105"/>
      <c r="C289" s="76" t="s">
        <v>190</v>
      </c>
      <c r="D289" s="343"/>
      <c r="E289" s="344">
        <v>2500000</v>
      </c>
      <c r="F289" s="346"/>
    </row>
    <row r="290" spans="1:6" ht="18.75" customHeight="1">
      <c r="A290" s="131">
        <v>758</v>
      </c>
      <c r="B290" s="132"/>
      <c r="C290" s="133" t="s">
        <v>84</v>
      </c>
      <c r="D290" s="365">
        <f>D291</f>
        <v>4698</v>
      </c>
      <c r="E290" s="365"/>
      <c r="F290" s="366"/>
    </row>
    <row r="291" spans="1:6" ht="18.75" customHeight="1">
      <c r="A291" s="80"/>
      <c r="B291" s="161">
        <v>75814</v>
      </c>
      <c r="C291" s="82" t="s">
        <v>85</v>
      </c>
      <c r="D291" s="189">
        <f>D292</f>
        <v>4698</v>
      </c>
      <c r="E291" s="367"/>
      <c r="F291" s="368"/>
    </row>
    <row r="292" spans="1:6" ht="18.75" customHeight="1">
      <c r="A292" s="34"/>
      <c r="B292" s="105"/>
      <c r="C292" s="76" t="s">
        <v>191</v>
      </c>
      <c r="D292" s="238">
        <v>4698</v>
      </c>
      <c r="E292" s="163"/>
      <c r="F292" s="79"/>
    </row>
    <row r="293" spans="1:6" ht="18.75" customHeight="1">
      <c r="A293" s="131">
        <v>801</v>
      </c>
      <c r="B293" s="132"/>
      <c r="C293" s="314" t="s">
        <v>87</v>
      </c>
      <c r="D293" s="134">
        <f>D294+D297+D300+D304+D307+D310+D315+D318+D321+D325</f>
        <v>137418</v>
      </c>
      <c r="E293" s="134">
        <f>E294+E297+E300+E304+E307+E310+E315+E318+E321+E325</f>
        <v>84850</v>
      </c>
      <c r="F293" s="369">
        <f aca="true" t="shared" si="8" ref="F293:F355">E293/D293</f>
        <v>0.6174591392685093</v>
      </c>
    </row>
    <row r="294" spans="1:6" ht="19.5" customHeight="1">
      <c r="A294" s="80"/>
      <c r="B294" s="81">
        <v>80102</v>
      </c>
      <c r="C294" s="73" t="s">
        <v>192</v>
      </c>
      <c r="D294" s="74">
        <f>D295+D296</f>
        <v>1800</v>
      </c>
      <c r="E294" s="74">
        <f>E295+E296</f>
        <v>1800</v>
      </c>
      <c r="F294" s="165">
        <f t="shared" si="8"/>
        <v>1</v>
      </c>
    </row>
    <row r="295" spans="1:6" ht="19.5" customHeight="1">
      <c r="A295" s="34"/>
      <c r="B295" s="171"/>
      <c r="C295" s="99" t="s">
        <v>86</v>
      </c>
      <c r="D295" s="85">
        <v>300</v>
      </c>
      <c r="E295" s="126">
        <v>300</v>
      </c>
      <c r="F295" s="87">
        <f t="shared" si="8"/>
        <v>1</v>
      </c>
    </row>
    <row r="296" spans="1:14" s="111" customFormat="1" ht="38.25" customHeight="1">
      <c r="A296" s="34"/>
      <c r="B296" s="105"/>
      <c r="C296" s="237" t="s">
        <v>49</v>
      </c>
      <c r="D296" s="238">
        <v>1500</v>
      </c>
      <c r="E296" s="163">
        <v>1500</v>
      </c>
      <c r="F296" s="79">
        <f t="shared" si="8"/>
        <v>1</v>
      </c>
      <c r="G296" s="16"/>
      <c r="H296" s="5"/>
      <c r="I296" s="5"/>
      <c r="J296" s="5"/>
      <c r="K296" s="5"/>
      <c r="L296" s="5"/>
      <c r="M296" s="5"/>
      <c r="N296" s="5"/>
    </row>
    <row r="297" spans="1:6" ht="19.5" customHeight="1">
      <c r="A297" s="80"/>
      <c r="B297" s="81">
        <v>80111</v>
      </c>
      <c r="C297" s="73" t="s">
        <v>193</v>
      </c>
      <c r="D297" s="74">
        <f>D298+D299</f>
        <v>2450</v>
      </c>
      <c r="E297" s="74">
        <f>E298+E299</f>
        <v>2500</v>
      </c>
      <c r="F297" s="165">
        <f t="shared" si="8"/>
        <v>1.0204081632653061</v>
      </c>
    </row>
    <row r="298" spans="1:6" ht="19.5" customHeight="1">
      <c r="A298" s="34"/>
      <c r="B298" s="171"/>
      <c r="C298" s="99" t="s">
        <v>86</v>
      </c>
      <c r="D298" s="85">
        <v>2000</v>
      </c>
      <c r="E298" s="126">
        <v>2000</v>
      </c>
      <c r="F298" s="87">
        <f t="shared" si="8"/>
        <v>1</v>
      </c>
    </row>
    <row r="299" spans="1:14" s="111" customFormat="1" ht="40.5" customHeight="1">
      <c r="A299" s="34"/>
      <c r="B299" s="105"/>
      <c r="C299" s="237" t="s">
        <v>49</v>
      </c>
      <c r="D299" s="77">
        <v>450</v>
      </c>
      <c r="E299" s="78">
        <v>500</v>
      </c>
      <c r="F299" s="79">
        <f t="shared" si="8"/>
        <v>1.1111111111111112</v>
      </c>
      <c r="G299" s="16"/>
      <c r="H299" s="5"/>
      <c r="I299" s="5"/>
      <c r="J299" s="5"/>
      <c r="K299" s="5"/>
      <c r="L299" s="5"/>
      <c r="M299" s="5"/>
      <c r="N299" s="5"/>
    </row>
    <row r="300" spans="1:6" ht="19.5" customHeight="1">
      <c r="A300" s="80"/>
      <c r="B300" s="81">
        <v>80120</v>
      </c>
      <c r="C300" s="73" t="s">
        <v>194</v>
      </c>
      <c r="D300" s="74">
        <f>SUM(D301:D303)</f>
        <v>22200</v>
      </c>
      <c r="E300" s="74">
        <f>SUM(E301:E303)</f>
        <v>23400</v>
      </c>
      <c r="F300" s="165">
        <f t="shared" si="8"/>
        <v>1.054054054054054</v>
      </c>
    </row>
    <row r="301" spans="1:7" s="5" customFormat="1" ht="19.5" customHeight="1">
      <c r="A301" s="80"/>
      <c r="B301" s="218"/>
      <c r="C301" s="125" t="s">
        <v>86</v>
      </c>
      <c r="D301" s="85">
        <v>14500</v>
      </c>
      <c r="E301" s="126">
        <v>15000</v>
      </c>
      <c r="F301" s="87">
        <f t="shared" si="8"/>
        <v>1.0344827586206897</v>
      </c>
      <c r="G301" s="16"/>
    </row>
    <row r="302" spans="1:7" s="111" customFormat="1" ht="40.5" customHeight="1">
      <c r="A302" s="46"/>
      <c r="B302" s="105"/>
      <c r="C302" s="220" t="s">
        <v>49</v>
      </c>
      <c r="D302" s="238">
        <v>5700</v>
      </c>
      <c r="E302" s="163">
        <v>6000</v>
      </c>
      <c r="F302" s="79">
        <f t="shared" si="8"/>
        <v>1.0526315789473684</v>
      </c>
      <c r="G302" s="110"/>
    </row>
    <row r="303" spans="1:6" ht="19.5" customHeight="1">
      <c r="A303" s="34"/>
      <c r="B303" s="63"/>
      <c r="C303" s="64" t="s">
        <v>89</v>
      </c>
      <c r="D303" s="246">
        <v>2000</v>
      </c>
      <c r="E303" s="252">
        <v>2400</v>
      </c>
      <c r="F303" s="193">
        <f t="shared" si="8"/>
        <v>1.2</v>
      </c>
    </row>
    <row r="304" spans="1:6" ht="19.5" customHeight="1">
      <c r="A304" s="80"/>
      <c r="B304" s="81">
        <v>80121</v>
      </c>
      <c r="C304" s="73" t="s">
        <v>195</v>
      </c>
      <c r="D304" s="60">
        <f>D305+D306</f>
        <v>500</v>
      </c>
      <c r="E304" s="60">
        <f>E305+E306</f>
        <v>550</v>
      </c>
      <c r="F304" s="75">
        <f t="shared" si="8"/>
        <v>1.1</v>
      </c>
    </row>
    <row r="305" spans="1:6" ht="19.5" customHeight="1">
      <c r="A305" s="34"/>
      <c r="B305" s="171"/>
      <c r="C305" s="125" t="s">
        <v>86</v>
      </c>
      <c r="D305" s="236">
        <v>220</v>
      </c>
      <c r="E305" s="86">
        <v>250</v>
      </c>
      <c r="F305" s="127">
        <f t="shared" si="8"/>
        <v>1.1363636363636365</v>
      </c>
    </row>
    <row r="306" spans="1:6" ht="45.75" customHeight="1">
      <c r="A306" s="34"/>
      <c r="B306" s="105"/>
      <c r="C306" s="237" t="s">
        <v>49</v>
      </c>
      <c r="D306" s="238">
        <v>280</v>
      </c>
      <c r="E306" s="163">
        <v>300</v>
      </c>
      <c r="F306" s="79">
        <f t="shared" si="8"/>
        <v>1.0714285714285714</v>
      </c>
    </row>
    <row r="307" spans="1:6" ht="19.5" customHeight="1">
      <c r="A307" s="80"/>
      <c r="B307" s="81">
        <v>80123</v>
      </c>
      <c r="C307" s="73" t="s">
        <v>196</v>
      </c>
      <c r="D307" s="60">
        <f>D308+D309</f>
        <v>1030</v>
      </c>
      <c r="E307" s="60">
        <f>E308+E309</f>
        <v>1100</v>
      </c>
      <c r="F307" s="75">
        <f>E307/D307</f>
        <v>1.0679611650485437</v>
      </c>
    </row>
    <row r="308" spans="1:7" s="5" customFormat="1" ht="19.5" customHeight="1">
      <c r="A308" s="34"/>
      <c r="B308" s="171"/>
      <c r="C308" s="125" t="s">
        <v>86</v>
      </c>
      <c r="D308" s="236">
        <v>350</v>
      </c>
      <c r="E308" s="86">
        <v>400</v>
      </c>
      <c r="F308" s="127">
        <f>E308/D308</f>
        <v>1.1428571428571428</v>
      </c>
      <c r="G308" s="16"/>
    </row>
    <row r="309" spans="1:14" s="111" customFormat="1" ht="40.5" customHeight="1">
      <c r="A309" s="34"/>
      <c r="B309" s="105"/>
      <c r="C309" s="237" t="s">
        <v>49</v>
      </c>
      <c r="D309" s="238">
        <v>680</v>
      </c>
      <c r="E309" s="163">
        <v>700</v>
      </c>
      <c r="F309" s="79">
        <f>E309/D309</f>
        <v>1.0294117647058822</v>
      </c>
      <c r="G309" s="16"/>
      <c r="H309" s="5"/>
      <c r="I309" s="5"/>
      <c r="J309" s="5"/>
      <c r="K309" s="5"/>
      <c r="L309" s="5"/>
      <c r="M309" s="5"/>
      <c r="N309" s="5"/>
    </row>
    <row r="310" spans="1:6" ht="18.75" customHeight="1">
      <c r="A310" s="80"/>
      <c r="B310" s="81">
        <v>80130</v>
      </c>
      <c r="C310" s="73" t="s">
        <v>197</v>
      </c>
      <c r="D310" s="74">
        <f>SUM(D311:D314)</f>
        <v>71538</v>
      </c>
      <c r="E310" s="74">
        <f>SUM(E311:E314)</f>
        <v>43500</v>
      </c>
      <c r="F310" s="75">
        <f t="shared" si="8"/>
        <v>0.6080684391512203</v>
      </c>
    </row>
    <row r="311" spans="1:14" s="111" customFormat="1" ht="18.75" customHeight="1">
      <c r="A311" s="34"/>
      <c r="B311" s="171"/>
      <c r="C311" s="125" t="s">
        <v>86</v>
      </c>
      <c r="D311" s="85">
        <v>30000</v>
      </c>
      <c r="E311" s="126">
        <v>31000</v>
      </c>
      <c r="F311" s="127">
        <f t="shared" si="8"/>
        <v>1.0333333333333334</v>
      </c>
      <c r="G311" s="16"/>
      <c r="H311" s="5"/>
      <c r="I311" s="5"/>
      <c r="J311" s="5"/>
      <c r="K311" s="5"/>
      <c r="L311" s="5"/>
      <c r="M311" s="5"/>
      <c r="N311" s="5"/>
    </row>
    <row r="312" spans="1:7" s="5" customFormat="1" ht="42.75" customHeight="1">
      <c r="A312" s="34"/>
      <c r="B312" s="35"/>
      <c r="C312" s="219" t="s">
        <v>49</v>
      </c>
      <c r="D312" s="100">
        <v>8000</v>
      </c>
      <c r="E312" s="101">
        <v>8500</v>
      </c>
      <c r="F312" s="153">
        <f t="shared" si="8"/>
        <v>1.0625</v>
      </c>
      <c r="G312" s="16"/>
    </row>
    <row r="313" spans="1:7" s="5" customFormat="1" ht="21" customHeight="1">
      <c r="A313" s="34"/>
      <c r="B313" s="35"/>
      <c r="C313" s="149" t="s">
        <v>89</v>
      </c>
      <c r="D313" s="94">
        <v>5600</v>
      </c>
      <c r="E313" s="91">
        <v>4000</v>
      </c>
      <c r="F313" s="168">
        <f t="shared" si="8"/>
        <v>0.7142857142857143</v>
      </c>
      <c r="G313" s="16"/>
    </row>
    <row r="314" spans="1:14" s="111" customFormat="1" ht="18.75" customHeight="1">
      <c r="A314" s="34"/>
      <c r="B314" s="105"/>
      <c r="C314" s="76" t="s">
        <v>35</v>
      </c>
      <c r="D314" s="238">
        <f>538+1400+26000</f>
        <v>27938</v>
      </c>
      <c r="E314" s="163"/>
      <c r="F314" s="79"/>
      <c r="G314" s="16"/>
      <c r="H314" s="5"/>
      <c r="I314" s="5"/>
      <c r="J314" s="5"/>
      <c r="K314" s="5"/>
      <c r="L314" s="5"/>
      <c r="M314" s="5"/>
      <c r="N314" s="5"/>
    </row>
    <row r="315" spans="1:6" ht="19.5" customHeight="1">
      <c r="A315" s="80"/>
      <c r="B315" s="81">
        <v>80132</v>
      </c>
      <c r="C315" s="148" t="s">
        <v>198</v>
      </c>
      <c r="D315" s="74">
        <f>D316+D317</f>
        <v>2200</v>
      </c>
      <c r="E315" s="74">
        <f>E316+E317</f>
        <v>2200</v>
      </c>
      <c r="F315" s="362">
        <f t="shared" si="8"/>
        <v>1</v>
      </c>
    </row>
    <row r="316" spans="1:6" ht="19.5" customHeight="1">
      <c r="A316" s="80"/>
      <c r="B316" s="217"/>
      <c r="C316" s="84" t="s">
        <v>86</v>
      </c>
      <c r="D316" s="85">
        <v>1500</v>
      </c>
      <c r="E316" s="126">
        <v>1500</v>
      </c>
      <c r="F316" s="364">
        <f t="shared" si="8"/>
        <v>1</v>
      </c>
    </row>
    <row r="317" spans="1:14" s="111" customFormat="1" ht="42" customHeight="1">
      <c r="A317" s="34"/>
      <c r="B317" s="105"/>
      <c r="C317" s="237" t="s">
        <v>49</v>
      </c>
      <c r="D317" s="238">
        <v>700</v>
      </c>
      <c r="E317" s="163">
        <v>700</v>
      </c>
      <c r="F317" s="79">
        <f t="shared" si="8"/>
        <v>1</v>
      </c>
      <c r="G317" s="16"/>
      <c r="H317" s="5"/>
      <c r="I317" s="5"/>
      <c r="J317" s="5"/>
      <c r="K317" s="5"/>
      <c r="L317" s="5"/>
      <c r="M317" s="5"/>
      <c r="N317" s="5"/>
    </row>
    <row r="318" spans="1:6" ht="19.5" customHeight="1">
      <c r="A318" s="34"/>
      <c r="B318" s="81">
        <v>80134</v>
      </c>
      <c r="C318" s="73" t="s">
        <v>199</v>
      </c>
      <c r="D318" s="74">
        <f>D319+D320</f>
        <v>1120</v>
      </c>
      <c r="E318" s="74">
        <f>E319</f>
        <v>800</v>
      </c>
      <c r="F318" s="75">
        <f t="shared" si="8"/>
        <v>0.7142857142857143</v>
      </c>
    </row>
    <row r="319" spans="1:6" ht="42.75" customHeight="1">
      <c r="A319" s="34"/>
      <c r="B319" s="83"/>
      <c r="C319" s="172" t="s">
        <v>49</v>
      </c>
      <c r="D319" s="236">
        <v>800</v>
      </c>
      <c r="E319" s="86">
        <v>800</v>
      </c>
      <c r="F319" s="127">
        <f t="shared" si="8"/>
        <v>1</v>
      </c>
    </row>
    <row r="320" spans="1:7" s="5" customFormat="1" ht="21" customHeight="1">
      <c r="A320" s="34"/>
      <c r="B320" s="105"/>
      <c r="C320" s="237" t="s">
        <v>89</v>
      </c>
      <c r="D320" s="216">
        <v>320</v>
      </c>
      <c r="E320" s="240"/>
      <c r="F320" s="244"/>
      <c r="G320" s="16"/>
    </row>
    <row r="321" spans="1:6" ht="21.75" customHeight="1">
      <c r="A321" s="34"/>
      <c r="B321" s="370">
        <v>80140</v>
      </c>
      <c r="C321" s="73" t="s">
        <v>200</v>
      </c>
      <c r="D321" s="74">
        <f>SUM(D322:D324)</f>
        <v>7900</v>
      </c>
      <c r="E321" s="74">
        <f>SUM(E322:E324)</f>
        <v>9000</v>
      </c>
      <c r="F321" s="75">
        <f t="shared" si="8"/>
        <v>1.139240506329114</v>
      </c>
    </row>
    <row r="322" spans="1:14" s="111" customFormat="1" ht="19.5" customHeight="1">
      <c r="A322" s="34"/>
      <c r="B322" s="371"/>
      <c r="C322" s="372" t="s">
        <v>86</v>
      </c>
      <c r="D322" s="85">
        <v>6000</v>
      </c>
      <c r="E322" s="126">
        <v>7000</v>
      </c>
      <c r="F322" s="127">
        <f t="shared" si="8"/>
        <v>1.1666666666666667</v>
      </c>
      <c r="G322" s="16"/>
      <c r="H322" s="5"/>
      <c r="I322" s="5"/>
      <c r="J322" s="5"/>
      <c r="K322" s="5"/>
      <c r="L322" s="5"/>
      <c r="M322" s="5"/>
      <c r="N322" s="5"/>
    </row>
    <row r="323" spans="1:7" s="5" customFormat="1" ht="45" customHeight="1">
      <c r="A323" s="34"/>
      <c r="B323" s="88"/>
      <c r="C323" s="219" t="s">
        <v>49</v>
      </c>
      <c r="D323" s="90">
        <v>1400</v>
      </c>
      <c r="E323" s="98">
        <v>1500</v>
      </c>
      <c r="F323" s="168">
        <f t="shared" si="8"/>
        <v>1.0714285714285714</v>
      </c>
      <c r="G323" s="16"/>
    </row>
    <row r="324" spans="1:7" s="111" customFormat="1" ht="19.5" customHeight="1">
      <c r="A324" s="46"/>
      <c r="B324" s="105"/>
      <c r="C324" s="220" t="s">
        <v>89</v>
      </c>
      <c r="D324" s="238">
        <v>500</v>
      </c>
      <c r="E324" s="163">
        <v>500</v>
      </c>
      <c r="F324" s="79">
        <f t="shared" si="8"/>
        <v>1</v>
      </c>
      <c r="G324" s="110"/>
    </row>
    <row r="325" spans="1:14" s="159" customFormat="1" ht="19.5" customHeight="1">
      <c r="A325" s="80"/>
      <c r="B325" s="58">
        <v>80197</v>
      </c>
      <c r="C325" s="148" t="s">
        <v>201</v>
      </c>
      <c r="D325" s="60">
        <f>D326</f>
        <v>26680</v>
      </c>
      <c r="E325" s="61"/>
      <c r="F325" s="75"/>
      <c r="G325" s="123"/>
      <c r="H325" s="124"/>
      <c r="I325" s="124"/>
      <c r="J325" s="124"/>
      <c r="K325" s="124"/>
      <c r="L325" s="124"/>
      <c r="M325" s="124"/>
      <c r="N325" s="124"/>
    </row>
    <row r="326" spans="1:6" ht="19.5" customHeight="1">
      <c r="A326" s="46"/>
      <c r="B326" s="105"/>
      <c r="C326" s="160" t="s">
        <v>202</v>
      </c>
      <c r="D326" s="238">
        <v>26680</v>
      </c>
      <c r="E326" s="163"/>
      <c r="F326" s="79"/>
    </row>
    <row r="327" spans="1:6" ht="19.5" customHeight="1">
      <c r="A327" s="115">
        <v>852</v>
      </c>
      <c r="B327" s="52"/>
      <c r="C327" s="211" t="s">
        <v>95</v>
      </c>
      <c r="D327" s="212">
        <f>D328+D333+D338+D340+D343</f>
        <v>2779711</v>
      </c>
      <c r="E327" s="213">
        <f>E328+E333+E338+E340+E343</f>
        <v>3020700</v>
      </c>
      <c r="F327" s="117">
        <f t="shared" si="8"/>
        <v>1.0866957032583604</v>
      </c>
    </row>
    <row r="328" spans="1:6" ht="19.5" customHeight="1">
      <c r="A328" s="80"/>
      <c r="B328" s="81">
        <v>85201</v>
      </c>
      <c r="C328" s="59" t="s">
        <v>203</v>
      </c>
      <c r="D328" s="60">
        <f>D329+D330+D331+D332</f>
        <v>15421</v>
      </c>
      <c r="E328" s="60">
        <f>E329+E330+E331+E332</f>
        <v>22100</v>
      </c>
      <c r="F328" s="75">
        <f t="shared" si="8"/>
        <v>1.433110693210557</v>
      </c>
    </row>
    <row r="329" spans="1:15" s="111" customFormat="1" ht="19.5" customHeight="1">
      <c r="A329" s="34"/>
      <c r="B329" s="83"/>
      <c r="C329" s="125" t="s">
        <v>204</v>
      </c>
      <c r="D329" s="85">
        <v>10100</v>
      </c>
      <c r="E329" s="126">
        <v>18000</v>
      </c>
      <c r="F329" s="364">
        <f t="shared" si="8"/>
        <v>1.7821782178217822</v>
      </c>
      <c r="G329" s="310"/>
      <c r="H329" s="311"/>
      <c r="I329" s="311"/>
      <c r="J329" s="311"/>
      <c r="K329" s="311"/>
      <c r="L329" s="311"/>
      <c r="M329" s="311"/>
      <c r="N329" s="311"/>
      <c r="O329"/>
    </row>
    <row r="330" spans="1:6" ht="19.5" customHeight="1">
      <c r="A330" s="34"/>
      <c r="B330" s="88"/>
      <c r="C330" s="96" t="s">
        <v>86</v>
      </c>
      <c r="D330" s="94">
        <v>2600</v>
      </c>
      <c r="E330" s="91">
        <v>3000</v>
      </c>
      <c r="F330" s="373">
        <f t="shared" si="8"/>
        <v>1.1538461538461537</v>
      </c>
    </row>
    <row r="331" spans="1:6" ht="41.25" customHeight="1">
      <c r="A331" s="34"/>
      <c r="B331" s="88"/>
      <c r="C331" s="180" t="s">
        <v>49</v>
      </c>
      <c r="D331" s="100">
        <v>1090</v>
      </c>
      <c r="E331" s="101">
        <v>1100</v>
      </c>
      <c r="F331" s="339">
        <f t="shared" si="8"/>
        <v>1.0091743119266054</v>
      </c>
    </row>
    <row r="332" spans="1:6" ht="15" customHeight="1">
      <c r="A332" s="34"/>
      <c r="B332" s="105"/>
      <c r="C332" s="76" t="s">
        <v>205</v>
      </c>
      <c r="D332" s="77">
        <f>531+1100</f>
        <v>1631</v>
      </c>
      <c r="E332" s="78"/>
      <c r="F332" s="346"/>
    </row>
    <row r="333" spans="1:6" ht="19.5" customHeight="1">
      <c r="A333" s="80"/>
      <c r="B333" s="81">
        <v>85202</v>
      </c>
      <c r="C333" s="59" t="s">
        <v>206</v>
      </c>
      <c r="D333" s="60">
        <f>D334+D335+D336+D337</f>
        <v>2740360</v>
      </c>
      <c r="E333" s="60">
        <f>E334+E335+E336+E337</f>
        <v>2978100</v>
      </c>
      <c r="F333" s="362">
        <f t="shared" si="8"/>
        <v>1.086755024887241</v>
      </c>
    </row>
    <row r="334" spans="1:6" ht="19.5" customHeight="1">
      <c r="A334" s="34"/>
      <c r="B334" s="83"/>
      <c r="C334" s="125" t="s">
        <v>207</v>
      </c>
      <c r="D334" s="85">
        <v>2705400</v>
      </c>
      <c r="E334" s="85">
        <v>2950000</v>
      </c>
      <c r="F334" s="364">
        <f t="shared" si="8"/>
        <v>1.0904117690544837</v>
      </c>
    </row>
    <row r="335" spans="1:6" ht="19.5" customHeight="1">
      <c r="A335" s="34"/>
      <c r="B335" s="88"/>
      <c r="C335" s="96" t="s">
        <v>86</v>
      </c>
      <c r="D335" s="100">
        <v>18900</v>
      </c>
      <c r="E335" s="101">
        <v>18000</v>
      </c>
      <c r="F335" s="339">
        <f t="shared" si="8"/>
        <v>0.9523809523809523</v>
      </c>
    </row>
    <row r="336" spans="1:6" ht="38.25" customHeight="1">
      <c r="A336" s="34"/>
      <c r="B336" s="88"/>
      <c r="C336" s="180" t="s">
        <v>49</v>
      </c>
      <c r="D336" s="94">
        <v>1790</v>
      </c>
      <c r="E336" s="91">
        <v>1800</v>
      </c>
      <c r="F336" s="373">
        <f t="shared" si="8"/>
        <v>1.005586592178771</v>
      </c>
    </row>
    <row r="337" spans="1:6" ht="19.5" customHeight="1">
      <c r="A337" s="34"/>
      <c r="B337" s="105"/>
      <c r="C337" s="76" t="s">
        <v>205</v>
      </c>
      <c r="D337" s="77">
        <f>4120+10150</f>
        <v>14270</v>
      </c>
      <c r="E337" s="78">
        <v>8300</v>
      </c>
      <c r="F337" s="346">
        <f t="shared" si="8"/>
        <v>0.5816398037841626</v>
      </c>
    </row>
    <row r="338" spans="1:14" s="159" customFormat="1" ht="19.5" customHeight="1">
      <c r="A338" s="80"/>
      <c r="B338" s="58">
        <v>85203</v>
      </c>
      <c r="C338" s="73" t="s">
        <v>96</v>
      </c>
      <c r="D338" s="74"/>
      <c r="E338" s="158">
        <f>E339</f>
        <v>2000</v>
      </c>
      <c r="F338" s="362"/>
      <c r="G338" s="123"/>
      <c r="H338" s="124"/>
      <c r="I338" s="124"/>
      <c r="J338" s="124"/>
      <c r="K338" s="124"/>
      <c r="L338" s="124"/>
      <c r="M338" s="124"/>
      <c r="N338" s="124"/>
    </row>
    <row r="339" spans="1:6" ht="30" customHeight="1">
      <c r="A339" s="34"/>
      <c r="B339" s="105"/>
      <c r="C339" s="145" t="s">
        <v>284</v>
      </c>
      <c r="D339" s="77"/>
      <c r="E339" s="78">
        <v>2000</v>
      </c>
      <c r="F339" s="346"/>
    </row>
    <row r="340" spans="1:14" s="159" customFormat="1" ht="19.5" customHeight="1">
      <c r="A340" s="80"/>
      <c r="B340" s="58">
        <v>85204</v>
      </c>
      <c r="C340" s="59" t="s">
        <v>208</v>
      </c>
      <c r="D340" s="170">
        <f>D341+D342</f>
        <v>23500</v>
      </c>
      <c r="E340" s="170">
        <f>E341</f>
        <v>18000</v>
      </c>
      <c r="F340" s="362">
        <f t="shared" si="8"/>
        <v>0.7659574468085106</v>
      </c>
      <c r="G340" s="123"/>
      <c r="H340" s="124"/>
      <c r="I340" s="124"/>
      <c r="J340" s="124"/>
      <c r="K340" s="124"/>
      <c r="L340" s="124"/>
      <c r="M340" s="124"/>
      <c r="N340" s="124"/>
    </row>
    <row r="341" spans="1:7" s="5" customFormat="1" ht="19.5" customHeight="1">
      <c r="A341" s="34"/>
      <c r="B341" s="83"/>
      <c r="C341" s="239" t="s">
        <v>209</v>
      </c>
      <c r="D341" s="173">
        <v>18000</v>
      </c>
      <c r="E341" s="363">
        <v>18000</v>
      </c>
      <c r="F341" s="364">
        <f t="shared" si="8"/>
        <v>1</v>
      </c>
      <c r="G341" s="16"/>
    </row>
    <row r="342" spans="1:6" ht="19.5" customHeight="1">
      <c r="A342" s="34"/>
      <c r="B342" s="105"/>
      <c r="C342" s="245" t="s">
        <v>35</v>
      </c>
      <c r="D342" s="343">
        <v>5500</v>
      </c>
      <c r="E342" s="344"/>
      <c r="F342" s="346"/>
    </row>
    <row r="343" spans="1:6" ht="18" customHeight="1">
      <c r="A343" s="80"/>
      <c r="B343" s="81">
        <v>85226</v>
      </c>
      <c r="C343" s="73" t="s">
        <v>210</v>
      </c>
      <c r="D343" s="74">
        <f>D344+D345</f>
        <v>430</v>
      </c>
      <c r="E343" s="74">
        <f>E344+E345</f>
        <v>500</v>
      </c>
      <c r="F343" s="362">
        <f t="shared" si="8"/>
        <v>1.1627906976744187</v>
      </c>
    </row>
    <row r="344" spans="1:6" ht="19.5" customHeight="1">
      <c r="A344" s="80"/>
      <c r="B344" s="217"/>
      <c r="C344" s="99" t="s">
        <v>86</v>
      </c>
      <c r="D344" s="100">
        <v>350</v>
      </c>
      <c r="E344" s="101">
        <v>400</v>
      </c>
      <c r="F344" s="339">
        <f t="shared" si="8"/>
        <v>1.1428571428571428</v>
      </c>
    </row>
    <row r="345" spans="1:6" ht="41.25" customHeight="1">
      <c r="A345" s="34"/>
      <c r="B345" s="88"/>
      <c r="C345" s="180" t="s">
        <v>49</v>
      </c>
      <c r="D345" s="90">
        <v>80</v>
      </c>
      <c r="E345" s="98">
        <v>100</v>
      </c>
      <c r="F345" s="168">
        <f t="shared" si="8"/>
        <v>1.25</v>
      </c>
    </row>
    <row r="346" spans="1:7" s="124" customFormat="1" ht="20.25" customHeight="1">
      <c r="A346" s="131">
        <v>853</v>
      </c>
      <c r="B346" s="325"/>
      <c r="C346" s="374" t="s">
        <v>211</v>
      </c>
      <c r="D346" s="315">
        <f>D347</f>
        <v>1137</v>
      </c>
      <c r="E346" s="315">
        <f>E347</f>
        <v>1300</v>
      </c>
      <c r="F346" s="135">
        <f t="shared" si="8"/>
        <v>1.1433597185576077</v>
      </c>
      <c r="G346" s="123"/>
    </row>
    <row r="347" spans="1:6" ht="19.5" customHeight="1">
      <c r="A347" s="80"/>
      <c r="B347" s="81">
        <v>85333</v>
      </c>
      <c r="C347" s="73" t="s">
        <v>212</v>
      </c>
      <c r="D347" s="74">
        <f>D348+D349+D350</f>
        <v>1137</v>
      </c>
      <c r="E347" s="74">
        <f>E348+E349</f>
        <v>1300</v>
      </c>
      <c r="F347" s="362">
        <f t="shared" si="8"/>
        <v>1.1433597185576077</v>
      </c>
    </row>
    <row r="348" spans="1:7" s="5" customFormat="1" ht="19.5" customHeight="1">
      <c r="A348" s="80"/>
      <c r="B348" s="217"/>
      <c r="C348" s="125" t="s">
        <v>86</v>
      </c>
      <c r="D348" s="85">
        <v>580</v>
      </c>
      <c r="E348" s="126">
        <v>800</v>
      </c>
      <c r="F348" s="364">
        <f t="shared" si="8"/>
        <v>1.3793103448275863</v>
      </c>
      <c r="G348" s="16"/>
    </row>
    <row r="349" spans="1:7" s="111" customFormat="1" ht="42" customHeight="1">
      <c r="A349" s="46"/>
      <c r="B349" s="105"/>
      <c r="C349" s="220" t="s">
        <v>49</v>
      </c>
      <c r="D349" s="343">
        <v>420</v>
      </c>
      <c r="E349" s="344">
        <v>500</v>
      </c>
      <c r="F349" s="79">
        <f t="shared" si="8"/>
        <v>1.1904761904761905</v>
      </c>
      <c r="G349" s="110"/>
    </row>
    <row r="350" spans="1:6" ht="18.75" customHeight="1">
      <c r="A350" s="46"/>
      <c r="B350" s="105"/>
      <c r="C350" s="245" t="s">
        <v>35</v>
      </c>
      <c r="D350" s="343">
        <v>137</v>
      </c>
      <c r="E350" s="344"/>
      <c r="F350" s="79"/>
    </row>
    <row r="351" spans="1:6" ht="19.5" customHeight="1">
      <c r="A351" s="68">
        <v>854</v>
      </c>
      <c r="B351" s="69"/>
      <c r="C351" s="70" t="s">
        <v>109</v>
      </c>
      <c r="D351" s="54">
        <f>D352+D357+D360+D364+D369+D374+D377</f>
        <v>889668</v>
      </c>
      <c r="E351" s="54">
        <f>E352+E357+E360+E364+E369+E374+E377</f>
        <v>940660</v>
      </c>
      <c r="F351" s="56">
        <f t="shared" si="8"/>
        <v>1.0573157627339638</v>
      </c>
    </row>
    <row r="352" spans="1:6" ht="19.5" customHeight="1">
      <c r="A352" s="71"/>
      <c r="B352" s="161">
        <v>85403</v>
      </c>
      <c r="C352" s="82" t="s">
        <v>213</v>
      </c>
      <c r="D352" s="162">
        <f>D353+D354+D355+D356</f>
        <v>290518</v>
      </c>
      <c r="E352" s="122">
        <f>SUM(E353:E356)</f>
        <v>298550</v>
      </c>
      <c r="F352" s="368">
        <f t="shared" si="8"/>
        <v>1.0276471681616974</v>
      </c>
    </row>
    <row r="353" spans="1:6" ht="19.5" customHeight="1">
      <c r="A353" s="95"/>
      <c r="B353" s="88"/>
      <c r="C353" s="84" t="s">
        <v>214</v>
      </c>
      <c r="D353" s="173">
        <v>282000</v>
      </c>
      <c r="E353" s="363">
        <v>290000</v>
      </c>
      <c r="F353" s="364">
        <f t="shared" si="8"/>
        <v>1.0283687943262412</v>
      </c>
    </row>
    <row r="354" spans="1:6" ht="19.5" customHeight="1">
      <c r="A354" s="95"/>
      <c r="B354" s="88"/>
      <c r="C354" s="150" t="s">
        <v>86</v>
      </c>
      <c r="D354" s="177">
        <v>6700</v>
      </c>
      <c r="E354" s="178">
        <v>7000</v>
      </c>
      <c r="F354" s="373">
        <f t="shared" si="8"/>
        <v>1.044776119402985</v>
      </c>
    </row>
    <row r="355" spans="1:6" ht="39" customHeight="1">
      <c r="A355" s="95"/>
      <c r="B355" s="88"/>
      <c r="C355" s="219" t="s">
        <v>215</v>
      </c>
      <c r="D355" s="177">
        <v>1500</v>
      </c>
      <c r="E355" s="178">
        <v>1550</v>
      </c>
      <c r="F355" s="373">
        <f t="shared" si="8"/>
        <v>1.0333333333333334</v>
      </c>
    </row>
    <row r="356" spans="1:6" ht="19.5" customHeight="1">
      <c r="A356" s="95"/>
      <c r="B356" s="105"/>
      <c r="C356" s="76" t="s">
        <v>205</v>
      </c>
      <c r="D356" s="343">
        <f>18+300</f>
        <v>318</v>
      </c>
      <c r="E356" s="344"/>
      <c r="F356" s="346"/>
    </row>
    <row r="357" spans="1:6" ht="18.75" customHeight="1">
      <c r="A357" s="71"/>
      <c r="B357" s="81">
        <v>85406</v>
      </c>
      <c r="C357" s="148" t="s">
        <v>216</v>
      </c>
      <c r="D357" s="74">
        <f>D358+D359</f>
        <v>2600</v>
      </c>
      <c r="E357" s="74">
        <f>E358+E359</f>
        <v>2620</v>
      </c>
      <c r="F357" s="362">
        <f aca="true" t="shared" si="9" ref="F357:F362">E357/D357</f>
        <v>1.0076923076923077</v>
      </c>
    </row>
    <row r="358" spans="1:6" ht="19.5" customHeight="1">
      <c r="A358" s="71"/>
      <c r="B358" s="217"/>
      <c r="C358" s="149" t="s">
        <v>86</v>
      </c>
      <c r="D358" s="100">
        <v>2000</v>
      </c>
      <c r="E358" s="101">
        <v>2000</v>
      </c>
      <c r="F358" s="339">
        <f t="shared" si="9"/>
        <v>1</v>
      </c>
    </row>
    <row r="359" spans="1:7" s="5" customFormat="1" ht="39.75" customHeight="1">
      <c r="A359" s="71"/>
      <c r="B359" s="105"/>
      <c r="C359" s="237" t="s">
        <v>215</v>
      </c>
      <c r="D359" s="186">
        <v>600</v>
      </c>
      <c r="E359" s="187">
        <v>620</v>
      </c>
      <c r="F359" s="345">
        <f t="shared" si="9"/>
        <v>1.0333333333333334</v>
      </c>
      <c r="G359" s="16"/>
    </row>
    <row r="360" spans="1:6" ht="19.5" customHeight="1">
      <c r="A360" s="80"/>
      <c r="B360" s="81">
        <v>85407</v>
      </c>
      <c r="C360" s="148" t="s">
        <v>217</v>
      </c>
      <c r="D360" s="74">
        <f>D361+D362+D363</f>
        <v>1937</v>
      </c>
      <c r="E360" s="74">
        <f>E361+E362+E363</f>
        <v>1560</v>
      </c>
      <c r="F360" s="362">
        <f t="shared" si="9"/>
        <v>0.8053691275167785</v>
      </c>
    </row>
    <row r="361" spans="1:14" s="111" customFormat="1" ht="19.5" customHeight="1">
      <c r="A361" s="34"/>
      <c r="B361" s="171"/>
      <c r="C361" s="84" t="s">
        <v>86</v>
      </c>
      <c r="D361" s="85">
        <v>1100</v>
      </c>
      <c r="E361" s="126">
        <v>1200</v>
      </c>
      <c r="F361" s="364">
        <f t="shared" si="9"/>
        <v>1.0909090909090908</v>
      </c>
      <c r="G361" s="16"/>
      <c r="H361" s="5"/>
      <c r="I361" s="5"/>
      <c r="J361" s="5"/>
      <c r="K361" s="5"/>
      <c r="L361" s="5"/>
      <c r="M361" s="5"/>
      <c r="N361" s="5"/>
    </row>
    <row r="362" spans="1:7" s="5" customFormat="1" ht="42.75" customHeight="1">
      <c r="A362" s="80"/>
      <c r="B362" s="88"/>
      <c r="C362" s="219" t="s">
        <v>215</v>
      </c>
      <c r="D362" s="177">
        <v>350</v>
      </c>
      <c r="E362" s="178">
        <v>360</v>
      </c>
      <c r="F362" s="373">
        <f t="shared" si="9"/>
        <v>1.0285714285714285</v>
      </c>
      <c r="G362" s="16"/>
    </row>
    <row r="363" spans="1:14" s="111" customFormat="1" ht="19.5" customHeight="1">
      <c r="A363" s="80"/>
      <c r="B363" s="105"/>
      <c r="C363" s="76" t="s">
        <v>205</v>
      </c>
      <c r="D363" s="343">
        <v>487</v>
      </c>
      <c r="E363" s="344"/>
      <c r="F363" s="346"/>
      <c r="G363" s="16"/>
      <c r="H363" s="5"/>
      <c r="I363" s="5"/>
      <c r="J363" s="5"/>
      <c r="K363" s="5"/>
      <c r="L363" s="5"/>
      <c r="M363" s="5"/>
      <c r="N363" s="5"/>
    </row>
    <row r="364" spans="1:7" s="5" customFormat="1" ht="19.5" customHeight="1">
      <c r="A364" s="80"/>
      <c r="B364" s="81">
        <v>85410</v>
      </c>
      <c r="C364" s="148" t="s">
        <v>218</v>
      </c>
      <c r="D364" s="74">
        <f>D365+D366+D367+D368</f>
        <v>445993</v>
      </c>
      <c r="E364" s="74">
        <f>E365+E366+E367+E368</f>
        <v>486300</v>
      </c>
      <c r="F364" s="362">
        <f aca="true" t="shared" si="10" ref="F364:F388">E364/D364</f>
        <v>1.0903758579170526</v>
      </c>
      <c r="G364" s="16"/>
    </row>
    <row r="365" spans="1:7" s="5" customFormat="1" ht="19.5" customHeight="1">
      <c r="A365" s="34"/>
      <c r="B365" s="83"/>
      <c r="C365" s="84" t="s">
        <v>219</v>
      </c>
      <c r="D365" s="173">
        <v>440000</v>
      </c>
      <c r="E365" s="363">
        <v>480000</v>
      </c>
      <c r="F365" s="364">
        <f t="shared" si="10"/>
        <v>1.0909090909090908</v>
      </c>
      <c r="G365" s="16"/>
    </row>
    <row r="366" spans="1:7" s="5" customFormat="1" ht="19.5" customHeight="1">
      <c r="A366" s="34"/>
      <c r="B366" s="88"/>
      <c r="C366" s="149" t="s">
        <v>86</v>
      </c>
      <c r="D366" s="174">
        <v>5000</v>
      </c>
      <c r="E366" s="175">
        <v>5400</v>
      </c>
      <c r="F366" s="339">
        <f t="shared" si="10"/>
        <v>1.08</v>
      </c>
      <c r="G366" s="16"/>
    </row>
    <row r="367" spans="1:7" s="5" customFormat="1" ht="43.5" customHeight="1">
      <c r="A367" s="34"/>
      <c r="B367" s="88"/>
      <c r="C367" s="219" t="s">
        <v>215</v>
      </c>
      <c r="D367" s="177">
        <v>850</v>
      </c>
      <c r="E367" s="178">
        <v>900</v>
      </c>
      <c r="F367" s="373">
        <f t="shared" si="10"/>
        <v>1.0588235294117647</v>
      </c>
      <c r="G367" s="16"/>
    </row>
    <row r="368" spans="1:7" s="5" customFormat="1" ht="19.5" customHeight="1">
      <c r="A368" s="34"/>
      <c r="B368" s="105"/>
      <c r="C368" s="76" t="s">
        <v>205</v>
      </c>
      <c r="D368" s="343">
        <v>143</v>
      </c>
      <c r="E368" s="344"/>
      <c r="F368" s="346"/>
      <c r="G368" s="16"/>
    </row>
    <row r="369" spans="1:6" ht="19.5" customHeight="1">
      <c r="A369" s="80"/>
      <c r="B369" s="81">
        <v>85417</v>
      </c>
      <c r="C369" s="148" t="s">
        <v>220</v>
      </c>
      <c r="D369" s="74">
        <f>D370+D371+D372</f>
        <v>147640</v>
      </c>
      <c r="E369" s="74">
        <f>E370+E371+E372</f>
        <v>150640</v>
      </c>
      <c r="F369" s="165">
        <f t="shared" si="10"/>
        <v>1.020319696559198</v>
      </c>
    </row>
    <row r="370" spans="1:7" s="5" customFormat="1" ht="19.5" customHeight="1">
      <c r="A370" s="34"/>
      <c r="B370" s="171"/>
      <c r="C370" s="125" t="s">
        <v>221</v>
      </c>
      <c r="D370" s="173">
        <v>147000</v>
      </c>
      <c r="E370" s="363">
        <v>150000</v>
      </c>
      <c r="F370" s="364">
        <f t="shared" si="10"/>
        <v>1.0204081632653061</v>
      </c>
      <c r="G370" s="16"/>
    </row>
    <row r="371" spans="1:7" s="5" customFormat="1" ht="19.5" customHeight="1">
      <c r="A371" s="34"/>
      <c r="B371" s="35"/>
      <c r="C371" s="93" t="s">
        <v>86</v>
      </c>
      <c r="D371" s="177">
        <v>600</v>
      </c>
      <c r="E371" s="178">
        <v>600</v>
      </c>
      <c r="F371" s="373">
        <f t="shared" si="10"/>
        <v>1</v>
      </c>
      <c r="G371" s="16"/>
    </row>
    <row r="372" spans="1:6" ht="42" customHeight="1">
      <c r="A372" s="34"/>
      <c r="B372" s="35"/>
      <c r="C372" s="482" t="s">
        <v>215</v>
      </c>
      <c r="D372" s="37">
        <v>40</v>
      </c>
      <c r="E372" s="334">
        <v>40</v>
      </c>
      <c r="F372" s="399">
        <f t="shared" si="10"/>
        <v>1</v>
      </c>
    </row>
    <row r="373" spans="1:6" s="205" customFormat="1" ht="20.25" customHeight="1">
      <c r="A373" s="199"/>
      <c r="B373" s="201"/>
      <c r="C373" s="247"/>
      <c r="D373" s="202"/>
      <c r="E373" s="202"/>
      <c r="F373" s="400"/>
    </row>
    <row r="374" spans="1:14" s="159" customFormat="1" ht="19.5" customHeight="1">
      <c r="A374" s="80"/>
      <c r="B374" s="81">
        <v>85421</v>
      </c>
      <c r="C374" s="148" t="s">
        <v>222</v>
      </c>
      <c r="D374" s="170">
        <f>SUM(D375:D376)</f>
        <v>500</v>
      </c>
      <c r="E374" s="190">
        <f>SUM(E375:E376)</f>
        <v>500</v>
      </c>
      <c r="F374" s="362">
        <f t="shared" si="10"/>
        <v>1</v>
      </c>
      <c r="G374" s="123"/>
      <c r="H374" s="124"/>
      <c r="I374" s="124"/>
      <c r="J374" s="124"/>
      <c r="K374" s="124"/>
      <c r="L374" s="124"/>
      <c r="M374" s="124"/>
      <c r="N374" s="124"/>
    </row>
    <row r="375" spans="1:6" ht="19.5" customHeight="1">
      <c r="A375" s="34"/>
      <c r="B375" s="171"/>
      <c r="C375" s="99" t="s">
        <v>86</v>
      </c>
      <c r="D375" s="173">
        <v>400</v>
      </c>
      <c r="E375" s="363">
        <v>400</v>
      </c>
      <c r="F375" s="364">
        <f t="shared" si="10"/>
        <v>1</v>
      </c>
    </row>
    <row r="376" spans="1:6" ht="42" customHeight="1">
      <c r="A376" s="34"/>
      <c r="B376" s="47"/>
      <c r="C376" s="237" t="s">
        <v>215</v>
      </c>
      <c r="D376" s="343">
        <v>100</v>
      </c>
      <c r="E376" s="344">
        <v>100</v>
      </c>
      <c r="F376" s="346">
        <f t="shared" si="10"/>
        <v>1</v>
      </c>
    </row>
    <row r="377" spans="1:6" ht="19.5" customHeight="1">
      <c r="A377" s="34"/>
      <c r="B377" s="81">
        <v>85495</v>
      </c>
      <c r="C377" s="73" t="s">
        <v>19</v>
      </c>
      <c r="D377" s="170">
        <f>D378+D379</f>
        <v>480</v>
      </c>
      <c r="E377" s="170">
        <f>E378+E379</f>
        <v>490</v>
      </c>
      <c r="F377" s="362">
        <f t="shared" si="10"/>
        <v>1.0208333333333333</v>
      </c>
    </row>
    <row r="378" spans="1:7" s="5" customFormat="1" ht="19.5" customHeight="1">
      <c r="A378" s="34"/>
      <c r="B378" s="35"/>
      <c r="C378" s="99" t="s">
        <v>223</v>
      </c>
      <c r="D378" s="174">
        <v>150</v>
      </c>
      <c r="E378" s="175">
        <v>150</v>
      </c>
      <c r="F378" s="339">
        <f t="shared" si="10"/>
        <v>1</v>
      </c>
      <c r="G378" s="16"/>
    </row>
    <row r="379" spans="1:7" s="5" customFormat="1" ht="42" customHeight="1">
      <c r="A379" s="34"/>
      <c r="B379" s="35"/>
      <c r="C379" s="237" t="s">
        <v>215</v>
      </c>
      <c r="D379" s="186">
        <v>330</v>
      </c>
      <c r="E379" s="187">
        <v>340</v>
      </c>
      <c r="F379" s="345">
        <f t="shared" si="10"/>
        <v>1.0303030303030303</v>
      </c>
      <c r="G379" s="16"/>
    </row>
    <row r="380" spans="1:7" s="5" customFormat="1" ht="23.25" customHeight="1" thickBot="1">
      <c r="A380" s="46"/>
      <c r="B380" s="47"/>
      <c r="C380" s="254" t="s">
        <v>120</v>
      </c>
      <c r="D380" s="375">
        <f>D381</f>
        <v>139040858</v>
      </c>
      <c r="E380" s="375">
        <f>E381</f>
        <v>124644394</v>
      </c>
      <c r="F380" s="288">
        <f t="shared" si="10"/>
        <v>0.89645875171455</v>
      </c>
      <c r="G380" s="16"/>
    </row>
    <row r="381" spans="1:14" s="111" customFormat="1" ht="19.5" customHeight="1" thickTop="1">
      <c r="A381" s="115">
        <v>758</v>
      </c>
      <c r="B381" s="52"/>
      <c r="C381" s="53" t="s">
        <v>84</v>
      </c>
      <c r="D381" s="54">
        <f>D382+D384+D386</f>
        <v>139040858</v>
      </c>
      <c r="E381" s="54">
        <f>E382+E384+E386</f>
        <v>124644394</v>
      </c>
      <c r="F381" s="56">
        <f t="shared" si="10"/>
        <v>0.89645875171455</v>
      </c>
      <c r="G381" s="16"/>
      <c r="H381" s="5"/>
      <c r="I381" s="5"/>
      <c r="J381" s="5"/>
      <c r="K381" s="5"/>
      <c r="L381" s="5"/>
      <c r="M381" s="5"/>
      <c r="N381" s="5"/>
    </row>
    <row r="382" spans="1:6" ht="19.5" customHeight="1">
      <c r="A382" s="80"/>
      <c r="B382" s="81">
        <v>75801</v>
      </c>
      <c r="C382" s="148" t="s">
        <v>122</v>
      </c>
      <c r="D382" s="74">
        <f>D383</f>
        <v>118299030</v>
      </c>
      <c r="E382" s="74">
        <f>E383</f>
        <v>124644394</v>
      </c>
      <c r="F382" s="165">
        <f t="shared" si="10"/>
        <v>1.0536383434420384</v>
      </c>
    </row>
    <row r="383" spans="1:6" ht="19.5" customHeight="1">
      <c r="A383" s="34"/>
      <c r="B383" s="253"/>
      <c r="C383" s="64" t="s">
        <v>123</v>
      </c>
      <c r="D383" s="246">
        <v>118299030</v>
      </c>
      <c r="E383" s="66">
        <v>124644394</v>
      </c>
      <c r="F383" s="193">
        <f t="shared" si="10"/>
        <v>1.0536383434420384</v>
      </c>
    </row>
    <row r="384" spans="1:6" ht="18.75" customHeight="1">
      <c r="A384" s="80"/>
      <c r="B384" s="81">
        <v>75803</v>
      </c>
      <c r="C384" s="148" t="s">
        <v>224</v>
      </c>
      <c r="D384" s="74">
        <f>D385</f>
        <v>3349263</v>
      </c>
      <c r="E384" s="74"/>
      <c r="F384" s="165"/>
    </row>
    <row r="385" spans="1:6" ht="20.25" customHeight="1">
      <c r="A385" s="34"/>
      <c r="B385" s="253"/>
      <c r="C385" s="64" t="s">
        <v>225</v>
      </c>
      <c r="D385" s="246">
        <v>3349263</v>
      </c>
      <c r="E385" s="66"/>
      <c r="F385" s="193"/>
    </row>
    <row r="386" spans="1:6" ht="19.5" customHeight="1">
      <c r="A386" s="80"/>
      <c r="B386" s="161">
        <v>75806</v>
      </c>
      <c r="C386" s="82" t="s">
        <v>226</v>
      </c>
      <c r="D386" s="162">
        <f>D387</f>
        <v>17392565</v>
      </c>
      <c r="E386" s="122"/>
      <c r="F386" s="62"/>
    </row>
    <row r="387" spans="1:14" s="111" customFormat="1" ht="20.25" customHeight="1">
      <c r="A387" s="34"/>
      <c r="B387" s="171"/>
      <c r="C387" s="64" t="s">
        <v>227</v>
      </c>
      <c r="D387" s="246">
        <v>17392565</v>
      </c>
      <c r="E387" s="66"/>
      <c r="F387" s="193"/>
      <c r="G387" s="16"/>
      <c r="H387" s="5"/>
      <c r="I387" s="5"/>
      <c r="J387" s="5"/>
      <c r="K387" s="5"/>
      <c r="L387" s="5"/>
      <c r="M387" s="5"/>
      <c r="N387" s="5"/>
    </row>
    <row r="388" spans="1:6" ht="30" customHeight="1" thickBot="1">
      <c r="A388" s="60"/>
      <c r="B388" s="170"/>
      <c r="C388" s="376" t="s">
        <v>129</v>
      </c>
      <c r="D388" s="377">
        <f>D389+D392+D395+D402+D414+D419+D424</f>
        <v>25464311</v>
      </c>
      <c r="E388" s="377">
        <f>E389+E395+E402+E414+E419+E424</f>
        <v>15400000</v>
      </c>
      <c r="F388" s="378">
        <f t="shared" si="10"/>
        <v>0.6047679829232372</v>
      </c>
    </row>
    <row r="389" spans="1:14" s="111" customFormat="1" ht="18.75" customHeight="1" thickTop="1">
      <c r="A389" s="379" t="s">
        <v>228</v>
      </c>
      <c r="B389" s="380"/>
      <c r="C389" s="381" t="s">
        <v>229</v>
      </c>
      <c r="D389" s="382">
        <f>D390</f>
        <v>3000</v>
      </c>
      <c r="E389" s="382"/>
      <c r="F389" s="383"/>
      <c r="G389" s="16"/>
      <c r="H389" s="5"/>
      <c r="I389" s="5"/>
      <c r="J389" s="5"/>
      <c r="K389" s="5"/>
      <c r="L389" s="5"/>
      <c r="M389" s="5"/>
      <c r="N389" s="5"/>
    </row>
    <row r="390" spans="1:6" ht="18.75" customHeight="1">
      <c r="A390" s="384"/>
      <c r="B390" s="385" t="s">
        <v>230</v>
      </c>
      <c r="C390" s="386" t="s">
        <v>231</v>
      </c>
      <c r="D390" s="387">
        <f>D391</f>
        <v>3000</v>
      </c>
      <c r="E390" s="388"/>
      <c r="F390" s="362"/>
    </row>
    <row r="391" spans="1:7" s="5" customFormat="1" ht="20.25" customHeight="1">
      <c r="A391" s="389"/>
      <c r="B391" s="390"/>
      <c r="C391" s="391" t="s">
        <v>232</v>
      </c>
      <c r="D391" s="283">
        <v>3000</v>
      </c>
      <c r="E391" s="392"/>
      <c r="F391" s="346"/>
      <c r="G391" s="16"/>
    </row>
    <row r="392" spans="1:14" s="159" customFormat="1" ht="22.5" customHeight="1">
      <c r="A392" s="212">
        <v>600</v>
      </c>
      <c r="B392" s="380"/>
      <c r="C392" s="393" t="s">
        <v>130</v>
      </c>
      <c r="D392" s="289">
        <f>D393</f>
        <v>882819</v>
      </c>
      <c r="E392" s="394"/>
      <c r="F392" s="383"/>
      <c r="G392" s="123"/>
      <c r="H392" s="124"/>
      <c r="I392" s="124"/>
      <c r="J392" s="124"/>
      <c r="K392" s="124"/>
      <c r="L392" s="124"/>
      <c r="M392" s="124"/>
      <c r="N392" s="124"/>
    </row>
    <row r="393" spans="1:14" s="159" customFormat="1" ht="23.25" customHeight="1">
      <c r="A393" s="395"/>
      <c r="B393" s="396">
        <v>60015</v>
      </c>
      <c r="C393" s="386" t="s">
        <v>233</v>
      </c>
      <c r="D393" s="280">
        <f>D394</f>
        <v>882819</v>
      </c>
      <c r="E393" s="397"/>
      <c r="F393" s="362"/>
      <c r="G393" s="123"/>
      <c r="H393" s="124"/>
      <c r="I393" s="124"/>
      <c r="J393" s="124"/>
      <c r="K393" s="124"/>
      <c r="L393" s="124"/>
      <c r="M393" s="124"/>
      <c r="N393" s="124"/>
    </row>
    <row r="394" spans="1:6" ht="26.25" customHeight="1">
      <c r="A394" s="389"/>
      <c r="B394" s="411"/>
      <c r="C394" s="412" t="s">
        <v>132</v>
      </c>
      <c r="D394" s="273">
        <v>882819</v>
      </c>
      <c r="E394" s="497"/>
      <c r="F394" s="346"/>
    </row>
    <row r="395" spans="1:6" ht="24" customHeight="1">
      <c r="A395" s="212">
        <v>801</v>
      </c>
      <c r="B395" s="380"/>
      <c r="C395" s="381" t="s">
        <v>87</v>
      </c>
      <c r="D395" s="54">
        <f>D396+D399</f>
        <v>784685</v>
      </c>
      <c r="E395" s="54"/>
      <c r="F395" s="56"/>
    </row>
    <row r="396" spans="1:6" ht="19.5" customHeight="1">
      <c r="A396" s="401"/>
      <c r="B396" s="402">
        <v>80130</v>
      </c>
      <c r="C396" s="170" t="s">
        <v>197</v>
      </c>
      <c r="D396" s="74">
        <f>D397</f>
        <v>87383</v>
      </c>
      <c r="E396" s="74"/>
      <c r="F396" s="165"/>
    </row>
    <row r="397" spans="1:6" ht="39" customHeight="1">
      <c r="A397" s="401"/>
      <c r="B397" s="498"/>
      <c r="C397" s="499" t="s">
        <v>234</v>
      </c>
      <c r="D397" s="496">
        <v>87383</v>
      </c>
      <c r="E397" s="319"/>
      <c r="F397" s="500" t="s">
        <v>235</v>
      </c>
    </row>
    <row r="398" spans="1:6" s="205" customFormat="1" ht="21" customHeight="1">
      <c r="A398" s="501"/>
      <c r="B398" s="502"/>
      <c r="C398" s="247"/>
      <c r="D398" s="223"/>
      <c r="E398" s="503"/>
      <c r="F398" s="504"/>
    </row>
    <row r="399" spans="1:7" s="5" customFormat="1" ht="21" customHeight="1">
      <c r="A399" s="404"/>
      <c r="B399" s="396">
        <v>80195</v>
      </c>
      <c r="C399" s="170" t="s">
        <v>19</v>
      </c>
      <c r="D399" s="405">
        <f>D400+D401</f>
        <v>697302</v>
      </c>
      <c r="E399" s="280"/>
      <c r="F399" s="406"/>
      <c r="G399" s="16"/>
    </row>
    <row r="400" spans="1:7" s="5" customFormat="1" ht="31.5" customHeight="1">
      <c r="A400" s="404"/>
      <c r="B400" s="398"/>
      <c r="C400" s="407" t="s">
        <v>134</v>
      </c>
      <c r="D400" s="407">
        <v>679230</v>
      </c>
      <c r="E400" s="408"/>
      <c r="F400" s="409"/>
      <c r="G400" s="16"/>
    </row>
    <row r="401" spans="1:7" s="5" customFormat="1" ht="31.5" customHeight="1">
      <c r="A401" s="410"/>
      <c r="B401" s="411"/>
      <c r="C401" s="412" t="s">
        <v>236</v>
      </c>
      <c r="D401" s="273">
        <v>18072</v>
      </c>
      <c r="E401" s="274"/>
      <c r="F401" s="275"/>
      <c r="G401" s="16"/>
    </row>
    <row r="402" spans="1:6" ht="19.5" customHeight="1">
      <c r="A402" s="212">
        <v>852</v>
      </c>
      <c r="B402" s="380"/>
      <c r="C402" s="413" t="s">
        <v>237</v>
      </c>
      <c r="D402" s="414">
        <f>D403+D405+D408+D410+D412</f>
        <v>21654538</v>
      </c>
      <c r="E402" s="414">
        <f>E403+E405+E408+E410+E412</f>
        <v>15400000</v>
      </c>
      <c r="F402" s="383">
        <f>E402/D402</f>
        <v>0.7111673313002568</v>
      </c>
    </row>
    <row r="403" spans="1:6" ht="19.5" customHeight="1">
      <c r="A403" s="415"/>
      <c r="B403" s="403">
        <v>85201</v>
      </c>
      <c r="C403" s="416" t="s">
        <v>203</v>
      </c>
      <c r="D403" s="295">
        <f>D404</f>
        <v>7987000</v>
      </c>
      <c r="E403" s="367">
        <f>E404</f>
        <v>7805000</v>
      </c>
      <c r="F403" s="368">
        <f>E403/D403</f>
        <v>0.9772129710780018</v>
      </c>
    </row>
    <row r="404" spans="1:14" s="111" customFormat="1" ht="25.5" customHeight="1">
      <c r="A404" s="404"/>
      <c r="B404" s="411"/>
      <c r="C404" s="412" t="s">
        <v>238</v>
      </c>
      <c r="D404" s="273">
        <v>7987000</v>
      </c>
      <c r="E404" s="274">
        <v>7805000</v>
      </c>
      <c r="F404" s="275">
        <f>E404/D404</f>
        <v>0.9772129710780018</v>
      </c>
      <c r="G404" s="16"/>
      <c r="H404" s="5"/>
      <c r="I404" s="5"/>
      <c r="J404" s="5"/>
      <c r="K404" s="5"/>
      <c r="L404" s="5"/>
      <c r="M404" s="5"/>
      <c r="N404" s="5"/>
    </row>
    <row r="405" spans="1:6" ht="19.5" customHeight="1">
      <c r="A405" s="401"/>
      <c r="B405" s="402">
        <v>85202</v>
      </c>
      <c r="C405" s="417" t="s">
        <v>206</v>
      </c>
      <c r="D405" s="170">
        <f>D406+D407</f>
        <v>8080428</v>
      </c>
      <c r="E405" s="170">
        <f>E406+E407</f>
        <v>7595000</v>
      </c>
      <c r="F405" s="362">
        <f>E405/D405</f>
        <v>0.9399254593939826</v>
      </c>
    </row>
    <row r="406" spans="1:7" s="5" customFormat="1" ht="19.5" customHeight="1">
      <c r="A406" s="404"/>
      <c r="B406" s="418"/>
      <c r="C406" s="407" t="s">
        <v>239</v>
      </c>
      <c r="D406" s="407">
        <v>8039400</v>
      </c>
      <c r="E406" s="407">
        <v>7595000</v>
      </c>
      <c r="F406" s="409">
        <f>E406/D406</f>
        <v>0.9447222429534542</v>
      </c>
      <c r="G406" s="16"/>
    </row>
    <row r="407" spans="1:14" s="111" customFormat="1" ht="30" customHeight="1">
      <c r="A407" s="404"/>
      <c r="B407" s="411"/>
      <c r="C407" s="273" t="s">
        <v>240</v>
      </c>
      <c r="D407" s="273">
        <v>41028</v>
      </c>
      <c r="E407" s="274"/>
      <c r="F407" s="406"/>
      <c r="G407" s="16"/>
      <c r="H407" s="5"/>
      <c r="I407" s="5"/>
      <c r="J407" s="5"/>
      <c r="K407" s="5"/>
      <c r="L407" s="5"/>
      <c r="M407" s="5"/>
      <c r="N407" s="5"/>
    </row>
    <row r="408" spans="1:6" ht="19.5" customHeight="1">
      <c r="A408" s="419"/>
      <c r="B408" s="396">
        <v>85204</v>
      </c>
      <c r="C408" s="386" t="s">
        <v>208</v>
      </c>
      <c r="D408" s="280">
        <f>D409</f>
        <v>5330110</v>
      </c>
      <c r="E408" s="282"/>
      <c r="F408" s="406"/>
    </row>
    <row r="409" spans="1:6" ht="27.75" customHeight="1">
      <c r="A409" s="404"/>
      <c r="B409" s="390"/>
      <c r="C409" s="391" t="s">
        <v>241</v>
      </c>
      <c r="D409" s="420">
        <v>5330110</v>
      </c>
      <c r="E409" s="246"/>
      <c r="F409" s="279"/>
    </row>
    <row r="410" spans="1:6" ht="20.25" customHeight="1">
      <c r="A410" s="401"/>
      <c r="B410" s="402">
        <v>85226</v>
      </c>
      <c r="C410" s="417" t="s">
        <v>210</v>
      </c>
      <c r="D410" s="170">
        <f>D411</f>
        <v>230000</v>
      </c>
      <c r="E410" s="190"/>
      <c r="F410" s="362"/>
    </row>
    <row r="411" spans="1:6" ht="21.75" customHeight="1">
      <c r="A411" s="401"/>
      <c r="B411" s="402"/>
      <c r="C411" s="412" t="s">
        <v>242</v>
      </c>
      <c r="D411" s="343">
        <v>230000</v>
      </c>
      <c r="E411" s="344"/>
      <c r="F411" s="275"/>
    </row>
    <row r="412" spans="1:6" ht="18" customHeight="1">
      <c r="A412" s="401"/>
      <c r="B412" s="402">
        <v>85295</v>
      </c>
      <c r="C412" s="417" t="s">
        <v>19</v>
      </c>
      <c r="D412" s="170">
        <f>D413</f>
        <v>27000</v>
      </c>
      <c r="E412" s="170"/>
      <c r="F412" s="362"/>
    </row>
    <row r="413" spans="1:7" s="5" customFormat="1" ht="29.25" customHeight="1">
      <c r="A413" s="410"/>
      <c r="B413" s="390"/>
      <c r="C413" s="391" t="s">
        <v>243</v>
      </c>
      <c r="D413" s="420">
        <v>27000</v>
      </c>
      <c r="E413" s="421"/>
      <c r="F413" s="279"/>
      <c r="G413" s="16"/>
    </row>
    <row r="414" spans="1:14" s="159" customFormat="1" ht="22.5" customHeight="1">
      <c r="A414" s="212">
        <v>853</v>
      </c>
      <c r="B414" s="380"/>
      <c r="C414" s="393" t="s">
        <v>106</v>
      </c>
      <c r="D414" s="414">
        <f>D415+D417</f>
        <v>757365</v>
      </c>
      <c r="E414" s="422"/>
      <c r="F414" s="291"/>
      <c r="G414" s="123"/>
      <c r="H414" s="124"/>
      <c r="I414" s="124"/>
      <c r="J414" s="124"/>
      <c r="K414" s="124"/>
      <c r="L414" s="124"/>
      <c r="M414" s="124"/>
      <c r="N414" s="124"/>
    </row>
    <row r="415" spans="1:14" s="159" customFormat="1" ht="21" customHeight="1">
      <c r="A415" s="419"/>
      <c r="B415" s="396">
        <v>85324</v>
      </c>
      <c r="C415" s="280" t="s">
        <v>244</v>
      </c>
      <c r="D415" s="280">
        <f>D416</f>
        <v>113507</v>
      </c>
      <c r="E415" s="280"/>
      <c r="F415" s="170"/>
      <c r="G415" s="123"/>
      <c r="H415" s="124"/>
      <c r="I415" s="124"/>
      <c r="J415" s="124"/>
      <c r="K415" s="124"/>
      <c r="L415" s="124"/>
      <c r="M415" s="124"/>
      <c r="N415" s="124"/>
    </row>
    <row r="416" spans="1:6" ht="27.75" customHeight="1">
      <c r="A416" s="404"/>
      <c r="B416" s="390"/>
      <c r="C416" s="283" t="s">
        <v>245</v>
      </c>
      <c r="D416" s="283">
        <v>113507</v>
      </c>
      <c r="E416" s="283"/>
      <c r="F416" s="246"/>
    </row>
    <row r="417" spans="1:6" ht="23.25" customHeight="1">
      <c r="A417" s="401"/>
      <c r="B417" s="402">
        <v>85333</v>
      </c>
      <c r="C417" s="417" t="s">
        <v>212</v>
      </c>
      <c r="D417" s="170">
        <f>D418</f>
        <v>643858</v>
      </c>
      <c r="E417" s="190"/>
      <c r="F417" s="362"/>
    </row>
    <row r="418" spans="1:6" ht="20.25" customHeight="1">
      <c r="A418" s="410"/>
      <c r="B418" s="411"/>
      <c r="C418" s="391" t="s">
        <v>246</v>
      </c>
      <c r="D418" s="420">
        <v>643858</v>
      </c>
      <c r="E418" s="421"/>
      <c r="F418" s="275"/>
    </row>
    <row r="419" spans="1:6" ht="19.5" customHeight="1">
      <c r="A419" s="212">
        <v>854</v>
      </c>
      <c r="B419" s="380"/>
      <c r="C419" s="413" t="s">
        <v>138</v>
      </c>
      <c r="D419" s="414">
        <f>D420+D422</f>
        <v>725904</v>
      </c>
      <c r="E419" s="414"/>
      <c r="F419" s="291"/>
    </row>
    <row r="420" spans="1:6" ht="20.25" customHeight="1">
      <c r="A420" s="419"/>
      <c r="B420" s="396">
        <v>85415</v>
      </c>
      <c r="C420" s="424" t="s">
        <v>247</v>
      </c>
      <c r="D420" s="261">
        <f>D421</f>
        <v>617662</v>
      </c>
      <c r="E420" s="425"/>
      <c r="F420" s="406"/>
    </row>
    <row r="421" spans="1:14" s="111" customFormat="1" ht="21.75" customHeight="1">
      <c r="A421" s="404"/>
      <c r="B421" s="390"/>
      <c r="C421" s="391" t="s">
        <v>248</v>
      </c>
      <c r="D421" s="426">
        <v>617662</v>
      </c>
      <c r="E421" s="427"/>
      <c r="F421" s="275"/>
      <c r="G421" s="16"/>
      <c r="H421" s="5"/>
      <c r="I421" s="5"/>
      <c r="J421" s="5"/>
      <c r="K421" s="5"/>
      <c r="L421" s="5"/>
      <c r="M421" s="5"/>
      <c r="N421" s="5"/>
    </row>
    <row r="422" spans="1:14" s="159" customFormat="1" ht="20.25" customHeight="1">
      <c r="A422" s="419"/>
      <c r="B422" s="402">
        <v>85495</v>
      </c>
      <c r="C422" s="417" t="s">
        <v>19</v>
      </c>
      <c r="D422" s="280">
        <f>D423</f>
        <v>108242</v>
      </c>
      <c r="E422" s="282"/>
      <c r="F422" s="406"/>
      <c r="G422" s="123"/>
      <c r="H422" s="124"/>
      <c r="I422" s="124"/>
      <c r="J422" s="124"/>
      <c r="K422" s="124"/>
      <c r="L422" s="124"/>
      <c r="M422" s="124"/>
      <c r="N422" s="124"/>
    </row>
    <row r="423" spans="1:7" s="111" customFormat="1" ht="27.75" customHeight="1">
      <c r="A423" s="410"/>
      <c r="B423" s="390"/>
      <c r="C423" s="412" t="s">
        <v>243</v>
      </c>
      <c r="D423" s="426">
        <v>108242</v>
      </c>
      <c r="E423" s="274"/>
      <c r="F423" s="275"/>
      <c r="G423" s="110"/>
    </row>
    <row r="424" spans="1:6" ht="18.75" customHeight="1">
      <c r="A424" s="212">
        <v>900</v>
      </c>
      <c r="B424" s="505"/>
      <c r="C424" s="69" t="s">
        <v>111</v>
      </c>
      <c r="D424" s="434">
        <f>D425</f>
        <v>656000</v>
      </c>
      <c r="E424" s="481"/>
      <c r="F424" s="506"/>
    </row>
    <row r="425" spans="1:6" ht="21.75" customHeight="1">
      <c r="A425" s="404"/>
      <c r="B425" s="428">
        <v>90002</v>
      </c>
      <c r="C425" s="284" t="s">
        <v>249</v>
      </c>
      <c r="D425" s="429">
        <f>D426</f>
        <v>656000</v>
      </c>
      <c r="E425" s="283"/>
      <c r="F425" s="279"/>
    </row>
    <row r="426" spans="1:7" s="5" customFormat="1" ht="29.25" customHeight="1">
      <c r="A426" s="404"/>
      <c r="B426" s="418"/>
      <c r="C426" s="308" t="s">
        <v>250</v>
      </c>
      <c r="D426" s="283">
        <v>656000</v>
      </c>
      <c r="E426" s="427"/>
      <c r="F426" s="279"/>
      <c r="G426" s="16"/>
    </row>
    <row r="427" spans="1:6" ht="29.25" customHeight="1" thickBot="1">
      <c r="A427" s="263"/>
      <c r="B427" s="271"/>
      <c r="C427" s="430" t="s">
        <v>143</v>
      </c>
      <c r="D427" s="431">
        <f>D428+D431+D434</f>
        <v>2946932</v>
      </c>
      <c r="E427" s="431"/>
      <c r="F427" s="432"/>
    </row>
    <row r="428" spans="1:6" ht="21.75" customHeight="1" thickTop="1">
      <c r="A428" s="115">
        <v>754</v>
      </c>
      <c r="B428" s="433"/>
      <c r="C428" s="69" t="s">
        <v>50</v>
      </c>
      <c r="D428" s="434">
        <f>D429</f>
        <v>26000</v>
      </c>
      <c r="E428" s="435"/>
      <c r="F428" s="436"/>
    </row>
    <row r="429" spans="1:6" ht="19.5" customHeight="1">
      <c r="A429" s="437"/>
      <c r="B429" s="438" t="s">
        <v>251</v>
      </c>
      <c r="C429" s="439" t="s">
        <v>252</v>
      </c>
      <c r="D429" s="387">
        <f>D430</f>
        <v>26000</v>
      </c>
      <c r="E429" s="295"/>
      <c r="F429" s="281"/>
    </row>
    <row r="430" spans="1:6" ht="21.75" customHeight="1">
      <c r="A430" s="263"/>
      <c r="B430" s="271"/>
      <c r="C430" s="440" t="s">
        <v>253</v>
      </c>
      <c r="D430" s="283">
        <v>26000</v>
      </c>
      <c r="E430" s="280"/>
      <c r="F430" s="406"/>
    </row>
    <row r="431" spans="1:14" s="111" customFormat="1" ht="19.5" customHeight="1">
      <c r="A431" s="441" t="s">
        <v>254</v>
      </c>
      <c r="B431" s="441"/>
      <c r="C431" s="53" t="s">
        <v>87</v>
      </c>
      <c r="D431" s="289">
        <f>D432</f>
        <v>2893932</v>
      </c>
      <c r="E431" s="289"/>
      <c r="F431" s="291"/>
      <c r="G431" s="16"/>
      <c r="H431" s="5"/>
      <c r="I431" s="5"/>
      <c r="J431" s="5"/>
      <c r="K431" s="5"/>
      <c r="L431" s="5"/>
      <c r="M431" s="5"/>
      <c r="N431" s="5"/>
    </row>
    <row r="432" spans="1:6" ht="18.75" customHeight="1">
      <c r="A432" s="442"/>
      <c r="B432" s="438" t="s">
        <v>255</v>
      </c>
      <c r="C432" s="443" t="s">
        <v>198</v>
      </c>
      <c r="D432" s="60">
        <f>D433</f>
        <v>2893932</v>
      </c>
      <c r="E432" s="282"/>
      <c r="F432" s="406"/>
    </row>
    <row r="433" spans="1:14" s="111" customFormat="1" ht="27.75" customHeight="1">
      <c r="A433" s="442"/>
      <c r="B433" s="444"/>
      <c r="C433" s="276" t="s">
        <v>256</v>
      </c>
      <c r="D433" s="420">
        <v>2893932</v>
      </c>
      <c r="E433" s="427"/>
      <c r="F433" s="275"/>
      <c r="G433" s="16"/>
      <c r="H433" s="5"/>
      <c r="I433" s="5"/>
      <c r="J433" s="5"/>
      <c r="K433" s="5"/>
      <c r="L433" s="5"/>
      <c r="M433" s="5"/>
      <c r="N433" s="5"/>
    </row>
    <row r="434" spans="1:7" s="5" customFormat="1" ht="19.5" customHeight="1">
      <c r="A434" s="445" t="s">
        <v>257</v>
      </c>
      <c r="B434" s="446"/>
      <c r="C434" s="53" t="s">
        <v>95</v>
      </c>
      <c r="D434" s="414">
        <f>D435</f>
        <v>27000</v>
      </c>
      <c r="E434" s="290"/>
      <c r="F434" s="291"/>
      <c r="G434" s="16"/>
    </row>
    <row r="435" spans="1:7" s="5" customFormat="1" ht="18.75" customHeight="1">
      <c r="A435" s="442"/>
      <c r="B435" s="447" t="s">
        <v>258</v>
      </c>
      <c r="C435" s="294" t="s">
        <v>96</v>
      </c>
      <c r="D435" s="189">
        <f>D436</f>
        <v>27000</v>
      </c>
      <c r="E435" s="296"/>
      <c r="F435" s="281"/>
      <c r="G435" s="16"/>
    </row>
    <row r="436" spans="1:7" s="5" customFormat="1" ht="21" customHeight="1">
      <c r="A436" s="442"/>
      <c r="B436" s="448"/>
      <c r="C436" s="276" t="s">
        <v>292</v>
      </c>
      <c r="D436" s="420">
        <v>27000</v>
      </c>
      <c r="E436" s="427"/>
      <c r="F436" s="279"/>
      <c r="G436" s="16"/>
    </row>
    <row r="437" spans="1:6" ht="30.75" customHeight="1" thickBot="1">
      <c r="A437" s="263"/>
      <c r="B437" s="271"/>
      <c r="C437" s="430" t="s">
        <v>259</v>
      </c>
      <c r="D437" s="431">
        <f>D438+D443+D445+D452+D457+D460+D466+D474</f>
        <v>21161763</v>
      </c>
      <c r="E437" s="431">
        <f>E438+E443+E445+E452+E457+E460+E466+E474</f>
        <v>19128905</v>
      </c>
      <c r="F437" s="432">
        <f>E437/D437</f>
        <v>0.9039372097683922</v>
      </c>
    </row>
    <row r="438" spans="1:6" ht="19.5" customHeight="1" thickTop="1">
      <c r="A438" s="445" t="s">
        <v>16</v>
      </c>
      <c r="B438" s="445"/>
      <c r="C438" s="53" t="s">
        <v>17</v>
      </c>
      <c r="D438" s="289">
        <f>D439</f>
        <v>348750</v>
      </c>
      <c r="E438" s="289"/>
      <c r="F438" s="291"/>
    </row>
    <row r="439" spans="1:6" ht="22.5" customHeight="1">
      <c r="A439" s="449"/>
      <c r="B439" s="438" t="s">
        <v>172</v>
      </c>
      <c r="C439" s="443" t="s">
        <v>173</v>
      </c>
      <c r="D439" s="280">
        <f>SUM(D440:D441)</f>
        <v>348750</v>
      </c>
      <c r="E439" s="280"/>
      <c r="F439" s="406"/>
    </row>
    <row r="440" spans="1:15" ht="21.75" customHeight="1">
      <c r="A440" s="442"/>
      <c r="B440" s="444"/>
      <c r="C440" s="450" t="s">
        <v>260</v>
      </c>
      <c r="D440" s="173">
        <v>345000</v>
      </c>
      <c r="E440" s="451"/>
      <c r="F440" s="409"/>
      <c r="O440" s="5"/>
    </row>
    <row r="441" spans="1:15" ht="39" customHeight="1">
      <c r="A441" s="507"/>
      <c r="B441" s="508"/>
      <c r="C441" s="272" t="s">
        <v>261</v>
      </c>
      <c r="D441" s="343">
        <v>3750</v>
      </c>
      <c r="E441" s="509"/>
      <c r="F441" s="275"/>
      <c r="O441" s="5"/>
    </row>
    <row r="442" spans="1:15" ht="19.5" customHeight="1">
      <c r="A442" s="115">
        <v>700</v>
      </c>
      <c r="B442" s="52"/>
      <c r="C442" s="53" t="s">
        <v>148</v>
      </c>
      <c r="D442" s="289">
        <f>D443</f>
        <v>1140076</v>
      </c>
      <c r="E442" s="289">
        <f>E443</f>
        <v>338200</v>
      </c>
      <c r="F442" s="291">
        <f>E442/D442</f>
        <v>0.2966468902073195</v>
      </c>
      <c r="O442" s="5"/>
    </row>
    <row r="443" spans="1:15" ht="19.5" customHeight="1">
      <c r="A443" s="265"/>
      <c r="B443" s="293">
        <v>70005</v>
      </c>
      <c r="C443" s="294" t="s">
        <v>149</v>
      </c>
      <c r="D443" s="295">
        <f>D444</f>
        <v>1140076</v>
      </c>
      <c r="E443" s="295">
        <f>E444</f>
        <v>338200</v>
      </c>
      <c r="F443" s="281">
        <f>E443/D443</f>
        <v>0.2966468902073195</v>
      </c>
      <c r="G443" s="452"/>
      <c r="H443" s="453"/>
      <c r="I443" s="453"/>
      <c r="J443" s="453"/>
      <c r="K443" s="453"/>
      <c r="L443" s="453"/>
      <c r="M443" s="453"/>
      <c r="N443" s="453"/>
      <c r="O443" s="453"/>
    </row>
    <row r="444" spans="1:6" ht="30.75" customHeight="1">
      <c r="A444" s="265"/>
      <c r="B444" s="266"/>
      <c r="C444" s="454" t="s">
        <v>262</v>
      </c>
      <c r="D444" s="173">
        <v>1140076</v>
      </c>
      <c r="E444" s="408">
        <v>338200</v>
      </c>
      <c r="F444" s="409">
        <f>E444/D444</f>
        <v>0.2966468902073195</v>
      </c>
    </row>
    <row r="445" spans="1:6" ht="20.25" customHeight="1">
      <c r="A445" s="131">
        <v>710</v>
      </c>
      <c r="B445" s="132"/>
      <c r="C445" s="314" t="s">
        <v>36</v>
      </c>
      <c r="D445" s="455">
        <f>D446+D449</f>
        <v>424099</v>
      </c>
      <c r="E445" s="455">
        <f>E446+E449</f>
        <v>438760</v>
      </c>
      <c r="F445" s="456">
        <f aca="true" t="shared" si="11" ref="F445:F474">E445/D445</f>
        <v>1.0345697584762048</v>
      </c>
    </row>
    <row r="446" spans="1:6" ht="19.5" customHeight="1">
      <c r="A446" s="265"/>
      <c r="B446" s="293">
        <v>71013</v>
      </c>
      <c r="C446" s="294" t="s">
        <v>263</v>
      </c>
      <c r="D446" s="295">
        <f>D447</f>
        <v>80000</v>
      </c>
      <c r="E446" s="295">
        <f>E447</f>
        <v>90000</v>
      </c>
      <c r="F446" s="281">
        <f t="shared" si="11"/>
        <v>1.125</v>
      </c>
    </row>
    <row r="447" spans="1:6" ht="19.5" customHeight="1">
      <c r="A447" s="265"/>
      <c r="B447" s="297"/>
      <c r="C447" s="298" t="s">
        <v>264</v>
      </c>
      <c r="D447" s="423">
        <v>80000</v>
      </c>
      <c r="E447" s="510">
        <v>90000</v>
      </c>
      <c r="F447" s="299">
        <f t="shared" si="11"/>
        <v>1.125</v>
      </c>
    </row>
    <row r="448" spans="1:6" s="205" customFormat="1" ht="19.5" customHeight="1">
      <c r="A448" s="300"/>
      <c r="C448" s="301"/>
      <c r="D448" s="202"/>
      <c r="E448" s="302"/>
      <c r="F448" s="303"/>
    </row>
    <row r="449" spans="1:6" ht="19.5" customHeight="1">
      <c r="A449" s="265"/>
      <c r="B449" s="259">
        <v>71015</v>
      </c>
      <c r="C449" s="443" t="s">
        <v>179</v>
      </c>
      <c r="D449" s="280">
        <f>SUM(D450:D451)</f>
        <v>344099</v>
      </c>
      <c r="E449" s="280">
        <f>SUM(E450:E450)</f>
        <v>348760</v>
      </c>
      <c r="F449" s="406">
        <f t="shared" si="11"/>
        <v>1.013545520329905</v>
      </c>
    </row>
    <row r="450" spans="1:6" ht="27" customHeight="1">
      <c r="A450" s="265"/>
      <c r="B450" s="457"/>
      <c r="C450" s="458" t="s">
        <v>265</v>
      </c>
      <c r="D450" s="173">
        <v>340099</v>
      </c>
      <c r="E450" s="408">
        <v>348760</v>
      </c>
      <c r="F450" s="409">
        <f t="shared" si="11"/>
        <v>1.0254661142784895</v>
      </c>
    </row>
    <row r="451" spans="1:6" ht="27" customHeight="1">
      <c r="A451" s="263"/>
      <c r="B451" s="259"/>
      <c r="C451" s="459" t="s">
        <v>266</v>
      </c>
      <c r="D451" s="343">
        <v>4000</v>
      </c>
      <c r="E451" s="274"/>
      <c r="F451" s="275"/>
    </row>
    <row r="452" spans="1:6" ht="19.5" customHeight="1">
      <c r="A452" s="115">
        <v>750</v>
      </c>
      <c r="B452" s="52"/>
      <c r="C452" s="53" t="s">
        <v>40</v>
      </c>
      <c r="D452" s="289">
        <f>D453+D455</f>
        <v>899272</v>
      </c>
      <c r="E452" s="289">
        <f>E453+E455</f>
        <v>926945</v>
      </c>
      <c r="F452" s="291">
        <f t="shared" si="11"/>
        <v>1.0307726694481758</v>
      </c>
    </row>
    <row r="453" spans="1:6" ht="19.5" customHeight="1">
      <c r="A453" s="437"/>
      <c r="B453" s="293">
        <v>75011</v>
      </c>
      <c r="C453" s="294" t="s">
        <v>41</v>
      </c>
      <c r="D453" s="295">
        <f>D454</f>
        <v>785272</v>
      </c>
      <c r="E453" s="295">
        <f>E454</f>
        <v>809945</v>
      </c>
      <c r="F453" s="281">
        <f t="shared" si="11"/>
        <v>1.0314196864271234</v>
      </c>
    </row>
    <row r="454" spans="1:6" ht="24" customHeight="1">
      <c r="A454" s="265"/>
      <c r="B454" s="271"/>
      <c r="C454" s="459" t="s">
        <v>267</v>
      </c>
      <c r="D454" s="460">
        <v>785272</v>
      </c>
      <c r="E454" s="274">
        <v>809945</v>
      </c>
      <c r="F454" s="275">
        <f t="shared" si="11"/>
        <v>1.0314196864271234</v>
      </c>
    </row>
    <row r="455" spans="1:6" ht="19.5" customHeight="1">
      <c r="A455" s="265"/>
      <c r="B455" s="259">
        <v>75045</v>
      </c>
      <c r="C455" s="443" t="s">
        <v>268</v>
      </c>
      <c r="D455" s="280">
        <f>D456</f>
        <v>114000</v>
      </c>
      <c r="E455" s="280">
        <f>E456</f>
        <v>117000</v>
      </c>
      <c r="F455" s="406">
        <f t="shared" si="11"/>
        <v>1.0263157894736843</v>
      </c>
    </row>
    <row r="456" spans="1:6" ht="19.5" customHeight="1">
      <c r="A456" s="263"/>
      <c r="B456" s="271"/>
      <c r="C456" s="461" t="s">
        <v>269</v>
      </c>
      <c r="D456" s="420">
        <v>114000</v>
      </c>
      <c r="E456" s="427">
        <v>117000</v>
      </c>
      <c r="F456" s="279">
        <f t="shared" si="11"/>
        <v>1.0263157894736843</v>
      </c>
    </row>
    <row r="457" spans="1:6" ht="23.25" customHeight="1">
      <c r="A457" s="115">
        <v>754</v>
      </c>
      <c r="B457" s="52"/>
      <c r="C457" s="53" t="s">
        <v>50</v>
      </c>
      <c r="D457" s="289">
        <f>D458</f>
        <v>11324000</v>
      </c>
      <c r="E457" s="289">
        <f>E458</f>
        <v>11746000</v>
      </c>
      <c r="F457" s="291">
        <f t="shared" si="11"/>
        <v>1.0372659837513247</v>
      </c>
    </row>
    <row r="458" spans="1:6" ht="19.5" customHeight="1">
      <c r="A458" s="265"/>
      <c r="B458" s="259">
        <v>75411</v>
      </c>
      <c r="C458" s="443" t="s">
        <v>252</v>
      </c>
      <c r="D458" s="280">
        <f>D459</f>
        <v>11324000</v>
      </c>
      <c r="E458" s="280">
        <f>E459</f>
        <v>11746000</v>
      </c>
      <c r="F458" s="406">
        <f t="shared" si="11"/>
        <v>1.0372659837513247</v>
      </c>
    </row>
    <row r="459" spans="1:6" ht="30" customHeight="1">
      <c r="A459" s="263"/>
      <c r="B459" s="293"/>
      <c r="C459" s="459" t="s">
        <v>270</v>
      </c>
      <c r="D459" s="283">
        <v>11324000</v>
      </c>
      <c r="E459" s="427">
        <v>11746000</v>
      </c>
      <c r="F459" s="279">
        <f t="shared" si="11"/>
        <v>1.0372659837513247</v>
      </c>
    </row>
    <row r="460" spans="1:6" ht="21" customHeight="1">
      <c r="A460" s="115">
        <v>851</v>
      </c>
      <c r="B460" s="52"/>
      <c r="C460" s="53" t="s">
        <v>271</v>
      </c>
      <c r="D460" s="289">
        <f>D461+D463</f>
        <v>2631323</v>
      </c>
      <c r="E460" s="289">
        <f>E463</f>
        <v>2903000</v>
      </c>
      <c r="F460" s="291">
        <f t="shared" si="11"/>
        <v>1.1032473018325761</v>
      </c>
    </row>
    <row r="461" spans="1:14" s="257" customFormat="1" ht="21" customHeight="1">
      <c r="A461" s="255"/>
      <c r="B461" s="137">
        <v>85141</v>
      </c>
      <c r="C461" s="462" t="s">
        <v>272</v>
      </c>
      <c r="D461" s="463">
        <f>D462</f>
        <v>150000</v>
      </c>
      <c r="E461" s="463"/>
      <c r="F461" s="464"/>
      <c r="G461" s="141"/>
      <c r="H461" s="142"/>
      <c r="I461" s="142"/>
      <c r="J461" s="142"/>
      <c r="K461" s="142"/>
      <c r="L461" s="142"/>
      <c r="M461" s="142"/>
      <c r="N461" s="142"/>
    </row>
    <row r="462" spans="1:14" s="257" customFormat="1" ht="27" customHeight="1">
      <c r="A462" s="143"/>
      <c r="B462" s="144"/>
      <c r="C462" s="145" t="s">
        <v>273</v>
      </c>
      <c r="D462" s="465">
        <v>150000</v>
      </c>
      <c r="E462" s="465"/>
      <c r="F462" s="466"/>
      <c r="G462" s="141"/>
      <c r="H462" s="142"/>
      <c r="I462" s="142"/>
      <c r="J462" s="142"/>
      <c r="K462" s="142"/>
      <c r="L462" s="142"/>
      <c r="M462" s="142"/>
      <c r="N462" s="142"/>
    </row>
    <row r="463" spans="1:6" ht="29.25" customHeight="1">
      <c r="A463" s="258"/>
      <c r="B463" s="259">
        <v>85156</v>
      </c>
      <c r="C463" s="443" t="s">
        <v>274</v>
      </c>
      <c r="D463" s="280">
        <f>SUM(D464:D465)</f>
        <v>2481323</v>
      </c>
      <c r="E463" s="280">
        <f>SUM(E464:E465)</f>
        <v>2903000</v>
      </c>
      <c r="F463" s="406">
        <f t="shared" si="11"/>
        <v>1.169940390670622</v>
      </c>
    </row>
    <row r="464" spans="1:6" ht="27.75" customHeight="1">
      <c r="A464" s="265"/>
      <c r="B464" s="266"/>
      <c r="C464" s="267" t="s">
        <v>275</v>
      </c>
      <c r="D464" s="407">
        <v>109323</v>
      </c>
      <c r="E464" s="269">
        <v>118000</v>
      </c>
      <c r="F464" s="270">
        <f t="shared" si="11"/>
        <v>1.0793703063399285</v>
      </c>
    </row>
    <row r="465" spans="1:6" ht="27.75" customHeight="1">
      <c r="A465" s="263"/>
      <c r="B465" s="271"/>
      <c r="C465" s="272" t="s">
        <v>276</v>
      </c>
      <c r="D465" s="273">
        <v>2372000</v>
      </c>
      <c r="E465" s="511">
        <v>2785000</v>
      </c>
      <c r="F465" s="275">
        <f t="shared" si="11"/>
        <v>1.174114671163575</v>
      </c>
    </row>
    <row r="466" spans="1:6" ht="18.75" customHeight="1">
      <c r="A466" s="115">
        <v>852</v>
      </c>
      <c r="B466" s="52"/>
      <c r="C466" s="53" t="s">
        <v>95</v>
      </c>
      <c r="D466" s="289">
        <f>D467+D470+D472</f>
        <v>2090600</v>
      </c>
      <c r="E466" s="289">
        <f>E467+E470+E472</f>
        <v>2267000</v>
      </c>
      <c r="F466" s="291">
        <f t="shared" si="11"/>
        <v>1.0843776906151343</v>
      </c>
    </row>
    <row r="467" spans="1:6" ht="19.5" customHeight="1">
      <c r="A467" s="265"/>
      <c r="B467" s="161">
        <v>85203</v>
      </c>
      <c r="C467" s="82" t="s">
        <v>96</v>
      </c>
      <c r="D467" s="189">
        <f>D468+D469</f>
        <v>2003722</v>
      </c>
      <c r="E467" s="189">
        <f>E468+E469</f>
        <v>1967000</v>
      </c>
      <c r="F467" s="467">
        <f t="shared" si="11"/>
        <v>0.9816731063490843</v>
      </c>
    </row>
    <row r="468" spans="1:6" ht="21" customHeight="1">
      <c r="A468" s="265"/>
      <c r="B468" s="171"/>
      <c r="C468" s="450" t="s">
        <v>286</v>
      </c>
      <c r="D468" s="407">
        <v>1997722</v>
      </c>
      <c r="E468" s="408">
        <v>1967000</v>
      </c>
      <c r="F468" s="409">
        <f t="shared" si="11"/>
        <v>0.984621483870128</v>
      </c>
    </row>
    <row r="469" spans="1:7" s="5" customFormat="1" ht="21" customHeight="1">
      <c r="A469" s="265"/>
      <c r="B469" s="47"/>
      <c r="C469" s="468" t="s">
        <v>293</v>
      </c>
      <c r="D469" s="460">
        <v>6000</v>
      </c>
      <c r="E469" s="274"/>
      <c r="F469" s="275"/>
      <c r="G469" s="16"/>
    </row>
    <row r="470" spans="1:6" ht="21.75" customHeight="1">
      <c r="A470" s="265"/>
      <c r="B470" s="81">
        <v>85216</v>
      </c>
      <c r="C470" s="443" t="s">
        <v>164</v>
      </c>
      <c r="D470" s="280">
        <f>SUM(D471:D471)</f>
        <v>25500</v>
      </c>
      <c r="E470" s="280">
        <f>SUM(E471:E471)</f>
        <v>44000</v>
      </c>
      <c r="F470" s="406">
        <f t="shared" si="11"/>
        <v>1.7254901960784315</v>
      </c>
    </row>
    <row r="471" spans="1:6" ht="19.5" customHeight="1">
      <c r="A471" s="265"/>
      <c r="B471" s="253"/>
      <c r="C471" s="461" t="s">
        <v>277</v>
      </c>
      <c r="D471" s="283">
        <v>25500</v>
      </c>
      <c r="E471" s="427">
        <v>44000</v>
      </c>
      <c r="F471" s="279">
        <f t="shared" si="11"/>
        <v>1.7254901960784315</v>
      </c>
    </row>
    <row r="472" spans="1:14" s="111" customFormat="1" ht="20.25" customHeight="1">
      <c r="A472" s="265"/>
      <c r="B472" s="259">
        <v>85231</v>
      </c>
      <c r="C472" s="443" t="s">
        <v>278</v>
      </c>
      <c r="D472" s="280">
        <f>D473</f>
        <v>61378</v>
      </c>
      <c r="E472" s="282">
        <f>E473</f>
        <v>256000</v>
      </c>
      <c r="F472" s="406">
        <f t="shared" si="11"/>
        <v>4.1708755580175305</v>
      </c>
      <c r="G472" s="16"/>
      <c r="H472" s="5"/>
      <c r="I472" s="5"/>
      <c r="J472" s="5"/>
      <c r="K472" s="5"/>
      <c r="L472" s="5"/>
      <c r="M472" s="5"/>
      <c r="N472" s="5"/>
    </row>
    <row r="473" spans="1:7" s="111" customFormat="1" ht="31.5" customHeight="1">
      <c r="A473" s="263"/>
      <c r="B473" s="271"/>
      <c r="C473" s="459" t="s">
        <v>279</v>
      </c>
      <c r="D473" s="512">
        <v>61378</v>
      </c>
      <c r="E473" s="274">
        <v>256000</v>
      </c>
      <c r="F473" s="275">
        <f t="shared" si="11"/>
        <v>4.1708755580175305</v>
      </c>
      <c r="G473" s="110"/>
    </row>
    <row r="474" spans="1:14" s="159" customFormat="1" ht="19.5" customHeight="1">
      <c r="A474" s="115">
        <v>853</v>
      </c>
      <c r="B474" s="52"/>
      <c r="C474" s="70" t="s">
        <v>106</v>
      </c>
      <c r="D474" s="54">
        <f>D475+D478+D480</f>
        <v>2303643</v>
      </c>
      <c r="E474" s="290">
        <f>E475+E478+E480</f>
        <v>509000</v>
      </c>
      <c r="F474" s="291">
        <f t="shared" si="11"/>
        <v>0.2209543753090214</v>
      </c>
      <c r="G474" s="123"/>
      <c r="H474" s="124"/>
      <c r="I474" s="124"/>
      <c r="J474" s="124"/>
      <c r="K474" s="124"/>
      <c r="L474" s="124"/>
      <c r="M474" s="124"/>
      <c r="N474" s="124"/>
    </row>
    <row r="475" spans="1:6" ht="21" customHeight="1">
      <c r="A475" s="265"/>
      <c r="B475" s="259">
        <v>85321</v>
      </c>
      <c r="C475" s="443" t="s">
        <v>280</v>
      </c>
      <c r="D475" s="280">
        <f>D476+D477</f>
        <v>381200</v>
      </c>
      <c r="E475" s="280">
        <f>E476+E477</f>
        <v>509000</v>
      </c>
      <c r="F475" s="406">
        <f>E475/D475</f>
        <v>1.3352570828961174</v>
      </c>
    </row>
    <row r="476" spans="1:14" s="111" customFormat="1" ht="24.75" customHeight="1">
      <c r="A476" s="265"/>
      <c r="B476" s="297"/>
      <c r="C476" s="458" t="s">
        <v>281</v>
      </c>
      <c r="D476" s="407">
        <v>371200</v>
      </c>
      <c r="E476" s="408">
        <v>501000</v>
      </c>
      <c r="F476" s="409">
        <f>E476/D476</f>
        <v>1.349676724137931</v>
      </c>
      <c r="G476" s="16"/>
      <c r="H476" s="5"/>
      <c r="I476" s="5"/>
      <c r="J476" s="5"/>
      <c r="K476" s="5"/>
      <c r="L476" s="5"/>
      <c r="M476" s="5"/>
      <c r="N476" s="5"/>
    </row>
    <row r="477" spans="1:7" s="5" customFormat="1" ht="26.25" customHeight="1">
      <c r="A477" s="265"/>
      <c r="B477" s="271"/>
      <c r="C477" s="469" t="s">
        <v>282</v>
      </c>
      <c r="D477" s="273">
        <v>10000</v>
      </c>
      <c r="E477" s="274">
        <v>8000</v>
      </c>
      <c r="F477" s="275">
        <f>E477/D477</f>
        <v>0.8</v>
      </c>
      <c r="G477" s="16"/>
    </row>
    <row r="478" spans="1:6" ht="21" customHeight="1">
      <c r="A478" s="265"/>
      <c r="B478" s="259">
        <v>85333</v>
      </c>
      <c r="C478" s="260" t="s">
        <v>212</v>
      </c>
      <c r="D478" s="261">
        <f>SUM(D479:D479)</f>
        <v>1829572</v>
      </c>
      <c r="E478" s="261"/>
      <c r="F478" s="262"/>
    </row>
    <row r="479" spans="1:6" ht="19.5" customHeight="1">
      <c r="A479" s="265"/>
      <c r="B479" s="293"/>
      <c r="C479" s="276" t="s">
        <v>246</v>
      </c>
      <c r="D479" s="283">
        <v>1829572</v>
      </c>
      <c r="E479" s="427"/>
      <c r="F479" s="279"/>
    </row>
    <row r="480" spans="1:7" s="317" customFormat="1" ht="21" customHeight="1">
      <c r="A480" s="470"/>
      <c r="B480" s="471">
        <v>85334</v>
      </c>
      <c r="C480" s="472" t="s">
        <v>166</v>
      </c>
      <c r="D480" s="473">
        <f>D481</f>
        <v>92871</v>
      </c>
      <c r="E480" s="473"/>
      <c r="F480" s="474"/>
      <c r="G480" s="316"/>
    </row>
    <row r="481" spans="1:7" s="313" customFormat="1" ht="19.5" customHeight="1">
      <c r="A481" s="475"/>
      <c r="B481" s="476"/>
      <c r="C481" s="477" t="s">
        <v>167</v>
      </c>
      <c r="D481" s="478">
        <v>92871</v>
      </c>
      <c r="E481" s="478"/>
      <c r="F481" s="279"/>
      <c r="G481" s="310"/>
    </row>
    <row r="482" spans="4:7" ht="12.75">
      <c r="D482" s="201"/>
      <c r="E482" s="201"/>
      <c r="F482" s="201"/>
      <c r="G482" s="5"/>
    </row>
    <row r="483" spans="4:7" ht="12.75">
      <c r="D483" s="3"/>
      <c r="E483" s="3"/>
      <c r="F483" s="3"/>
      <c r="G483" s="5"/>
    </row>
    <row r="484" spans="4:7" ht="15">
      <c r="D484" s="3"/>
      <c r="E484" s="518" t="s">
        <v>299</v>
      </c>
      <c r="F484" s="3"/>
      <c r="G484" s="5"/>
    </row>
    <row r="485" spans="4:7" ht="15">
      <c r="D485" s="3"/>
      <c r="E485" s="518" t="s">
        <v>300</v>
      </c>
      <c r="F485" s="3"/>
      <c r="G485" s="5"/>
    </row>
    <row r="486" spans="4:7" ht="15">
      <c r="D486" s="3"/>
      <c r="E486" s="518" t="s">
        <v>301</v>
      </c>
      <c r="F486" s="3"/>
      <c r="G486" s="5"/>
    </row>
    <row r="487" spans="4:7" ht="12.75">
      <c r="D487" s="3"/>
      <c r="E487" s="3"/>
      <c r="F487" s="3"/>
      <c r="G487" s="5"/>
    </row>
    <row r="488" spans="4:7" ht="12.75">
      <c r="D488" s="3"/>
      <c r="E488" s="3"/>
      <c r="F488" s="3"/>
      <c r="G488" s="5"/>
    </row>
    <row r="489" spans="4:7" ht="12.75">
      <c r="D489" s="3"/>
      <c r="E489" s="3"/>
      <c r="F489" s="3"/>
      <c r="G489" s="5"/>
    </row>
    <row r="490" spans="4:7" ht="12.75">
      <c r="D490" s="3"/>
      <c r="E490" s="3"/>
      <c r="F490" s="3"/>
      <c r="G490" s="5"/>
    </row>
    <row r="491" spans="4:7" ht="12.75">
      <c r="D491" s="3"/>
      <c r="E491" s="3"/>
      <c r="F491" s="3"/>
      <c r="G491" s="5"/>
    </row>
    <row r="492" spans="4:7" ht="12.75">
      <c r="D492" s="3"/>
      <c r="E492" s="3"/>
      <c r="F492" s="3"/>
      <c r="G492" s="5"/>
    </row>
    <row r="493" spans="4:7" ht="12.75">
      <c r="D493" s="3"/>
      <c r="E493" s="3"/>
      <c r="F493" s="3"/>
      <c r="G493" s="5"/>
    </row>
    <row r="494" spans="4:7" ht="12.75">
      <c r="D494" s="3"/>
      <c r="E494" s="3"/>
      <c r="F494" s="3"/>
      <c r="G494" s="5"/>
    </row>
    <row r="495" spans="4:7" ht="12.75">
      <c r="D495" s="3"/>
      <c r="E495" s="3"/>
      <c r="F495" s="3"/>
      <c r="G495" s="5"/>
    </row>
    <row r="496" spans="4:7" ht="12.75">
      <c r="D496" s="3"/>
      <c r="E496" s="3"/>
      <c r="F496" s="3"/>
      <c r="G496" s="5"/>
    </row>
    <row r="497" spans="4:7" ht="12.75">
      <c r="D497" s="3"/>
      <c r="E497" s="3"/>
      <c r="F497" s="3"/>
      <c r="G497" s="5"/>
    </row>
    <row r="498" spans="4:7" ht="12.75">
      <c r="D498" s="3"/>
      <c r="E498" s="3"/>
      <c r="F498" s="3"/>
      <c r="G498" s="5"/>
    </row>
  </sheetData>
  <mergeCells count="3">
    <mergeCell ref="D6:D7"/>
    <mergeCell ref="E6:E7"/>
    <mergeCell ref="F6:F7"/>
  </mergeCells>
  <printOptions horizontalCentered="1"/>
  <pageMargins left="0.5905511811023623" right="0.5905511811023623" top="0.6692913385826772" bottom="0.6692913385826772" header="0.5118110236220472" footer="0.5118110236220472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M Lublin</dc:creator>
  <cp:keywords/>
  <dc:description/>
  <cp:lastModifiedBy>um</cp:lastModifiedBy>
  <cp:lastPrinted>2003-12-11T10:21:31Z</cp:lastPrinted>
  <dcterms:created xsi:type="dcterms:W3CDTF">2003-12-09T09:11:41Z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